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cale to SLucy biomass" sheetId="1" state="visible" r:id="rId2"/>
    <sheet name="fix scale2SluceyBiom" sheetId="2" state="visible" r:id="rId3"/>
    <sheet name="20170626final" sheetId="3" state="visible" r:id="rId4"/>
    <sheet name="Sheet1 (2)_2 checkRM" sheetId="4" state="visible" r:id="rId5"/>
    <sheet name="20170331" sheetId="5" state="visible" r:id="rId6"/>
    <sheet name="Sheet1 (2)_2" sheetId="6" state="visible" r:id="rId7"/>
    <sheet name="Sheet1 (2)" sheetId="7" state="visible" r:id="rId8"/>
    <sheet name="Sheet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<sst xmlns="http://schemas.openxmlformats.org/spreadsheetml/2006/main" count="6466" uniqueCount="259">
  <si>
    <t xml:space="preserve">wetdry</t>
  </si>
  <si>
    <t xml:space="preserve">green denotes need to check on this still… numbers seem odd</t>
  </si>
  <si>
    <t xml:space="preserve">c n</t>
  </si>
  <si>
    <t xml:space="preserve">NOTE:</t>
  </si>
  <si>
    <t xml:space="preserve">these are from Sean Lucey trawl survey biomass binned to group for the NEUS as a whole</t>
  </si>
  <si>
    <t xml:space="preserve">conv</t>
  </si>
  <si>
    <t xml:space="preserve">need to choose biomass from v1 (at right) for groups that are not represented here</t>
  </si>
  <si>
    <t xml:space="preserve">box was sorted by parent, split up into proportions of contribution to biomass (arbitrary, best guess RM 20170613)</t>
  </si>
  <si>
    <t xml:space="preserve">q corrected biomass in tonnes</t>
  </si>
  <si>
    <t xml:space="preserve">tonnes</t>
  </si>
  <si>
    <t xml:space="preserve">assume biomass of v1 parent group includes biomass of all children*</t>
  </si>
  <si>
    <t xml:space="preserve">highlight based on preferred data from plots</t>
  </si>
  <si>
    <t xml:space="preserve">in general, non q corrected values are about 60-80% less than q corrected</t>
  </si>
  <si>
    <t xml:space="preserve">mean 1963-1968</t>
  </si>
  <si>
    <t xml:space="preserve">mean 1963-2015</t>
  </si>
  <si>
    <t xml:space="preserve">mean</t>
  </si>
  <si>
    <t xml:space="preserve">RM arbitrary split</t>
  </si>
  <si>
    <t xml:space="preserve">Slucey</t>
  </si>
  <si>
    <t xml:space="preserve">choose Slucey if present</t>
  </si>
  <si>
    <t xml:space="preserve">Differences if present:</t>
  </si>
  <si>
    <t xml:space="preserve">Merged Slucy and NEUS v1.0</t>
  </si>
  <si>
    <t xml:space="preserve">NOT Q CORRECTED MORE SPECIES</t>
  </si>
  <si>
    <t xml:space="preserve">run prm</t>
  </si>
  <si>
    <t xml:space="preserve">v10</t>
  </si>
  <si>
    <t xml:space="preserve">Trawl Survey</t>
  </si>
  <si>
    <t xml:space="preserve">1st 5 yrs</t>
  </si>
  <si>
    <t xml:space="preserve">all yrs</t>
  </si>
  <si>
    <t xml:space="preserve">v1 biomass</t>
  </si>
  <si>
    <t xml:space="preserve">parent</t>
  </si>
  <si>
    <t xml:space="preserve">proportion of v1 biomass to group</t>
  </si>
  <si>
    <t xml:space="preserve">group data</t>
  </si>
  <si>
    <t xml:space="preserve">otherwise choose NEUS v1.0</t>
  </si>
  <si>
    <t xml:space="preserve">Slucy - NEUS v1.0 (proportioned)</t>
  </si>
  <si>
    <t xml:space="preserve">Slucey data</t>
  </si>
  <si>
    <t xml:space="preserve">diff q - non q</t>
  </si>
  <si>
    <t xml:space="preserve">pct diff q-nonq</t>
  </si>
  <si>
    <t xml:space="preserve">v15 order</t>
  </si>
  <si>
    <t xml:space="preserve">t</t>
  </si>
  <si>
    <t xml:space="preserve">log t</t>
  </si>
  <si>
    <t xml:space="preserve">scale_orig</t>
  </si>
  <si>
    <t xml:space="preserve">tons div scalar</t>
  </si>
  <si>
    <t xml:space="preserve">CODE</t>
  </si>
  <si>
    <t xml:space="preserve">BIOMASS</t>
  </si>
  <si>
    <t xml:space="preserve">tonnes from Slucey</t>
  </si>
  <si>
    <t xml:space="preserve">present</t>
  </si>
  <si>
    <t xml:space="preserve">use 5 yr</t>
  </si>
  <si>
    <t xml:space="preserve">use ts mean</t>
  </si>
  <si>
    <t xml:space="preserve">use NEUS 1</t>
  </si>
  <si>
    <t xml:space="preserve">comments</t>
  </si>
  <si>
    <t xml:space="preserve">5yr</t>
  </si>
  <si>
    <t xml:space="preserve">all</t>
  </si>
  <si>
    <t xml:space="preserve">Time:</t>
  </si>
  <si>
    <t xml:space="preserve">0.000000e+00,</t>
  </si>
  <si>
    <t xml:space="preserve">species</t>
  </si>
  <si>
    <t xml:space="preserve">ANC</t>
  </si>
  <si>
    <t xml:space="preserve">virgin</t>
  </si>
  <si>
    <t xml:space="preserve">biomass</t>
  </si>
  <si>
    <t xml:space="preserve">is</t>
  </si>
  <si>
    <t xml:space="preserve">FBP</t>
  </si>
  <si>
    <t xml:space="preserve">SSK</t>
  </si>
  <si>
    <t xml:space="preserve">BPF</t>
  </si>
  <si>
    <t xml:space="preserve">data poor in beginning</t>
  </si>
  <si>
    <t xml:space="preserve">BB</t>
  </si>
  <si>
    <t xml:space="preserve">BSB</t>
  </si>
  <si>
    <t xml:space="preserve">BC</t>
  </si>
  <si>
    <t xml:space="preserve">COD</t>
  </si>
  <si>
    <t xml:space="preserve">BD</t>
  </si>
  <si>
    <t xml:space="preserve">DOG</t>
  </si>
  <si>
    <t xml:space="preserve">BFF</t>
  </si>
  <si>
    <t xml:space="preserve">DRM</t>
  </si>
  <si>
    <t xml:space="preserve">BFT</t>
  </si>
  <si>
    <t xml:space="preserve">FVT</t>
  </si>
  <si>
    <t xml:space="preserve">FDC</t>
  </si>
  <si>
    <t xml:space="preserve">DSH</t>
  </si>
  <si>
    <t xml:space="preserve">BG</t>
  </si>
  <si>
    <t xml:space="preserve">FDF</t>
  </si>
  <si>
    <t xml:space="preserve">BIL</t>
  </si>
  <si>
    <t xml:space="preserve">FLA</t>
  </si>
  <si>
    <t xml:space="preserve">NaN</t>
  </si>
  <si>
    <t xml:space="preserve">data poor 6 timepoints</t>
  </si>
  <si>
    <t xml:space="preserve">BLF</t>
  </si>
  <si>
    <t xml:space="preserve">FVS</t>
  </si>
  <si>
    <t xml:space="preserve">FOU</t>
  </si>
  <si>
    <t xml:space="preserve">good</t>
  </si>
  <si>
    <t xml:space="preserve">BLS</t>
  </si>
  <si>
    <t xml:space="preserve">SHP</t>
  </si>
  <si>
    <t xml:space="preserve">GOO</t>
  </si>
  <si>
    <t xml:space="preserve">BMS</t>
  </si>
  <si>
    <t xml:space="preserve">HAD</t>
  </si>
  <si>
    <t xml:space="preserve">spike initially, all years is more representativre</t>
  </si>
  <si>
    <t xml:space="preserve">BO</t>
  </si>
  <si>
    <t xml:space="preserve">HAL</t>
  </si>
  <si>
    <t xml:space="preserve">LSK</t>
  </si>
  <si>
    <t xml:space="preserve">hidh initially then decline</t>
  </si>
  <si>
    <t xml:space="preserve">OHK</t>
  </si>
  <si>
    <t xml:space="preserve">BUT</t>
  </si>
  <si>
    <t xml:space="preserve">SHD</t>
  </si>
  <si>
    <t xml:space="preserve">OPT</t>
  </si>
  <si>
    <t xml:space="preserve">BWH</t>
  </si>
  <si>
    <t xml:space="preserve">WHB</t>
  </si>
  <si>
    <t xml:space="preserve">PLA</t>
  </si>
  <si>
    <t xml:space="preserve">CLA</t>
  </si>
  <si>
    <t xml:space="preserve">POL</t>
  </si>
  <si>
    <t xml:space="preserve">data poor</t>
  </si>
  <si>
    <t xml:space="preserve">PSH</t>
  </si>
  <si>
    <t xml:space="preserve">FDS</t>
  </si>
  <si>
    <t xml:space="preserve">DC</t>
  </si>
  <si>
    <t xml:space="preserve">RED</t>
  </si>
  <si>
    <t xml:space="preserve">DF</t>
  </si>
  <si>
    <t xml:space="preserve">RHK</t>
  </si>
  <si>
    <t xml:space="preserve">DIN</t>
  </si>
  <si>
    <t xml:space="preserve">SCU</t>
  </si>
  <si>
    <t xml:space="preserve">DL</t>
  </si>
  <si>
    <t xml:space="preserve">SDF</t>
  </si>
  <si>
    <t xml:space="preserve">SHK</t>
  </si>
  <si>
    <t xml:space="preserve">DR</t>
  </si>
  <si>
    <t xml:space="preserve">SK</t>
  </si>
  <si>
    <t xml:space="preserve">SMO</t>
  </si>
  <si>
    <t xml:space="preserve">closer to 100000 early on?</t>
  </si>
  <si>
    <t xml:space="preserve">SSH</t>
  </si>
  <si>
    <t xml:space="preserve">FDE</t>
  </si>
  <si>
    <t xml:space="preserve">REP</t>
  </si>
  <si>
    <t xml:space="preserve">SUF</t>
  </si>
  <si>
    <t xml:space="preserve">ZM</t>
  </si>
  <si>
    <t xml:space="preserve">TAU</t>
  </si>
  <si>
    <t xml:space="preserve">early spike use LT mean</t>
  </si>
  <si>
    <t xml:space="preserve">FVB</t>
  </si>
  <si>
    <t xml:space="preserve">FDB</t>
  </si>
  <si>
    <t xml:space="preserve">TUN</t>
  </si>
  <si>
    <t xml:space="preserve">x</t>
  </si>
  <si>
    <t xml:space="preserve">FDD</t>
  </si>
  <si>
    <t xml:space="preserve">TYL</t>
  </si>
  <si>
    <t xml:space="preserve">SB</t>
  </si>
  <si>
    <t xml:space="preserve">WHK</t>
  </si>
  <si>
    <t xml:space="preserve">ZS</t>
  </si>
  <si>
    <t xml:space="preserve">WIF</t>
  </si>
  <si>
    <t xml:space="preserve">FDO</t>
  </si>
  <si>
    <t xml:space="preserve">WOL</t>
  </si>
  <si>
    <t xml:space="preserve">a</t>
  </si>
  <si>
    <t xml:space="preserve">HER</t>
  </si>
  <si>
    <t xml:space="preserve">FPS</t>
  </si>
  <si>
    <t xml:space="preserve">WPF</t>
  </si>
  <si>
    <t xml:space="preserve">INV</t>
  </si>
  <si>
    <t xml:space="preserve">WSK</t>
  </si>
  <si>
    <t xml:space="preserve">ISQ</t>
  </si>
  <si>
    <t xml:space="preserve">CEP</t>
  </si>
  <si>
    <t xml:space="preserve">WTF</t>
  </si>
  <si>
    <t xml:space="preserve">LOB</t>
  </si>
  <si>
    <t xml:space="preserve">YTF</t>
  </si>
  <si>
    <t xml:space="preserve">SCA</t>
  </si>
  <si>
    <t xml:space="preserve">LSQ</t>
  </si>
  <si>
    <t xml:space="preserve">MA</t>
  </si>
  <si>
    <t xml:space="preserve">MAK</t>
  </si>
  <si>
    <t xml:space="preserve">FPL</t>
  </si>
  <si>
    <t xml:space="preserve">MB</t>
  </si>
  <si>
    <t xml:space="preserve">MEN</t>
  </si>
  <si>
    <t xml:space="preserve">PIN</t>
  </si>
  <si>
    <t xml:space="preserve">MPF</t>
  </si>
  <si>
    <t xml:space="preserve">SHB</t>
  </si>
  <si>
    <t xml:space="preserve">FMM</t>
  </si>
  <si>
    <t xml:space="preserve">NSH</t>
  </si>
  <si>
    <t xml:space="preserve">PWN</t>
  </si>
  <si>
    <t xml:space="preserve">ZL</t>
  </si>
  <si>
    <t xml:space="preserve">OSH</t>
  </si>
  <si>
    <t xml:space="preserve">PB</t>
  </si>
  <si>
    <t xml:space="preserve">PL</t>
  </si>
  <si>
    <t xml:space="preserve">BFS</t>
  </si>
  <si>
    <t xml:space="preserve">POR</t>
  </si>
  <si>
    <t xml:space="preserve">PS</t>
  </si>
  <si>
    <t xml:space="preserve">QHG</t>
  </si>
  <si>
    <t xml:space="preserve">RCB</t>
  </si>
  <si>
    <t xml:space="preserve">RWH</t>
  </si>
  <si>
    <t xml:space="preserve">SAL</t>
  </si>
  <si>
    <t xml:space="preserve">BML</t>
  </si>
  <si>
    <t xml:space="preserve">SG</t>
  </si>
  <si>
    <t xml:space="preserve">WHT</t>
  </si>
  <si>
    <t xml:space="preserve">STB</t>
  </si>
  <si>
    <t xml:space="preserve">ZG</t>
  </si>
  <si>
    <t xml:space="preserve">b</t>
  </si>
  <si>
    <t xml:space="preserve">SWH</t>
  </si>
  <si>
    <t xml:space="preserve">TWH</t>
  </si>
  <si>
    <t xml:space="preserve">FVD</t>
  </si>
  <si>
    <t xml:space="preserve">SL_5yr</t>
  </si>
  <si>
    <t xml:space="preserve">SL_allyrs</t>
  </si>
  <si>
    <t xml:space="preserve">NEUS</t>
  </si>
  <si>
    <t xml:space="preserve">Check Sum</t>
  </si>
  <si>
    <t xml:space="preserve">prefer</t>
  </si>
  <si>
    <t xml:space="preserve">v1.0 - sum(Slucey) =whats left?</t>
  </si>
  <si>
    <t xml:space="preserve">NON Q-Corrected from S Lucey</t>
  </si>
  <si>
    <t xml:space="preserve">ishigher</t>
  </si>
  <si>
    <t xml:space="preserve">higher</t>
  </si>
  <si>
    <t xml:space="preserve">child</t>
  </si>
  <si>
    <t xml:space="preserve">proportion of parent</t>
  </si>
  <si>
    <t xml:space="preserve">proportion</t>
  </si>
  <si>
    <t xml:space="preserve">recalibrate if not all groups in Slucey</t>
  </si>
  <si>
    <t xml:space="preserve">NEUS v1.0 (proportioned)-Slucey</t>
  </si>
  <si>
    <t xml:space="preserve">5 yr</t>
  </si>
  <si>
    <t xml:space="preserve">all time</t>
  </si>
  <si>
    <t xml:space="preserve">SL</t>
  </si>
  <si>
    <t xml:space="preserve">thanv1.0</t>
  </si>
  <si>
    <t xml:space="preserve">sort order child</t>
  </si>
  <si>
    <t xml:space="preserve">Q-corrected</t>
  </si>
  <si>
    <t xml:space="preserve">sort order parent</t>
  </si>
  <si>
    <t xml:space="preserve">Non-Q corrected</t>
  </si>
  <si>
    <t xml:space="preserve">Portioned v1.0 biomass</t>
  </si>
  <si>
    <t xml:space="preserve">Prioity - Q-corrected, non-Q corrected, NEUS v1.0 portioned</t>
  </si>
  <si>
    <t xml:space="preserve">choose early time period if available and reliable</t>
  </si>
  <si>
    <t xml:space="preserve">if no q-corrected</t>
  </si>
  <si>
    <t xml:space="preserve">if no early non-q</t>
  </si>
  <si>
    <t xml:space="preserve">if no non-q at all</t>
  </si>
  <si>
    <t xml:space="preserve">choose non-q</t>
  </si>
  <si>
    <t xml:space="preserve">choose all yrs</t>
  </si>
  <si>
    <t xml:space="preserve">choose portioned v1.0</t>
  </si>
  <si>
    <t xml:space="preserve">NEUS v1.0  &gt; final value</t>
  </si>
  <si>
    <t xml:space="preserve">final equal to NEUS</t>
  </si>
  <si>
    <t xml:space="preserve">final=Q corr</t>
  </si>
  <si>
    <t xml:space="preserve">final = non-Q early</t>
  </si>
  <si>
    <t xml:space="preserve">final=non-Q all</t>
  </si>
  <si>
    <t xml:space="preserve">CHOICE</t>
  </si>
  <si>
    <t xml:space="preserve">Checked Final</t>
  </si>
  <si>
    <t xml:space="preserve">Source</t>
  </si>
  <si>
    <t xml:space="preserve">Slucey non q-corrected mean of all years</t>
  </si>
  <si>
    <t xml:space="preserve">NEUS v 1.0</t>
  </si>
  <si>
    <t xml:space="preserve">NEUS v 1.0 85% of parent</t>
  </si>
  <si>
    <t xml:space="preserve">NEUS v 1.0 33% of parent</t>
  </si>
  <si>
    <t xml:space="preserve">NEUS v1.0 20% of parent</t>
  </si>
  <si>
    <t xml:space="preserve">NEUS v 1.0 40% of parent group</t>
  </si>
  <si>
    <t xml:space="preserve">NEUS v1.0 90% of parent</t>
  </si>
  <si>
    <t xml:space="preserve">NEUS v1.0</t>
  </si>
  <si>
    <t xml:space="preserve">Slucey Q corrected biomass mean of first 5 years</t>
  </si>
  <si>
    <t xml:space="preserve">Slucey non-Q corrected biomass mean of first 5 years</t>
  </si>
  <si>
    <t xml:space="preserve">NEUS v 1.0 80% of parent group</t>
  </si>
  <si>
    <t xml:space="preserve">NEUS v1.0 10 percent of parent</t>
  </si>
  <si>
    <t xml:space="preserve">New value from chlorophyll biomass RM 2017</t>
  </si>
  <si>
    <t xml:space="preserve">NEUS v 1.0 1% of parent group</t>
  </si>
  <si>
    <t xml:space="preserve">NEUS v1.0 40% of parent</t>
  </si>
  <si>
    <t xml:space="preserve">NEUS v1.0 60% parent</t>
  </si>
  <si>
    <t xml:space="preserve">NEUS v1.0 50% parent</t>
  </si>
  <si>
    <t xml:space="preserve">Slucey non-Q corrected biomass mean of all years</t>
  </si>
  <si>
    <t xml:space="preserve">NEUS v1.0 5% parent</t>
  </si>
  <si>
    <t xml:space="preserve">NEUS v1.0 10% parent</t>
  </si>
  <si>
    <t xml:space="preserve">NEUS v1.0 20% parent</t>
  </si>
  <si>
    <t xml:space="preserve">NEUS v1.0 0.01% parent</t>
  </si>
  <si>
    <t xml:space="preserve">NEUS v1.0 40% parent</t>
  </si>
  <si>
    <t xml:space="preserve">NEUS v1.0 47% parent</t>
  </si>
  <si>
    <t xml:space="preserve">Calculation based on proportion from v1.0 and biomass from COPEPOD based on displacement volume</t>
  </si>
  <si>
    <t xml:space="preserve">zoo</t>
  </si>
  <si>
    <t xml:space="preserve">new biomass</t>
  </si>
  <si>
    <t xml:space="preserve">pct</t>
  </si>
  <si>
    <t xml:space="preserve">pct * calculated biomass from displacement</t>
  </si>
  <si>
    <t xml:space="preserve">new phytoplankton biomass from Chl mean</t>
  </si>
  <si>
    <t xml:space="preserve">chl biomass</t>
  </si>
  <si>
    <t xml:space="preserve">(mean from satellites)</t>
  </si>
  <si>
    <t xml:space="preserve">to get v1 levels,</t>
  </si>
  <si>
    <t xml:space="preserve">v1 biomass by parent code</t>
  </si>
  <si>
    <t xml:space="preserve">n repeats</t>
  </si>
  <si>
    <t xml:space="preserve">change v15 scaler to</t>
  </si>
  <si>
    <t xml:space="preserve">?ord</t>
  </si>
  <si>
    <t xml:space="preserve">v1 ord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</si>
</sst>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A5A5A5"/>
        <bgColor rgb="FFB3B3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B3B3B3"/>
      </patternFill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1" applyFont="true" applyBorder="tru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Good" xfId="21" builtinId="53" customBuiltin="true"/>
    <cellStyle name="Excel Built-in Check Cell" xfId="22" builtinId="53" customBuiltin="true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'scale to SLucy biomass'!$G$10:$G$99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'scale to SLucy biomass'!$L$10:$L$99</c:f>
              <c:numCache>
                <c:formatCode>General</c:formatCode>
                <c:ptCount val="90"/>
                <c:pt idx="0">
                  <c:v>6.21256355812015</c:v>
                </c:pt>
                <c:pt idx="1">
                  <c:v>3.17789975116683</c:v>
                </c:pt>
                <c:pt idx="2">
                  <c:v>2.77995974278312</c:v>
                </c:pt>
                <c:pt idx="3">
                  <c:v>4.57429771345012</c:v>
                </c:pt>
                <c:pt idx="4">
                  <c:v>4.2559500433329</c:v>
                </c:pt>
                <c:pt idx="5">
                  <c:v>4.18969524773126</c:v>
                </c:pt>
                <c:pt idx="6">
                  <c:v>4.70208733485925</c:v>
                </c:pt>
                <c:pt idx="7">
                  <c:v>4.39099867451256</c:v>
                </c:pt>
                <c:pt idx="8">
                  <c:v>6.43661793976068</c:v>
                </c:pt>
                <c:pt idx="9">
                  <c:v>3.58258120875333</c:v>
                </c:pt>
                <c:pt idx="10">
                  <c:v>5.90497520442879</c:v>
                </c:pt>
                <c:pt idx="11">
                  <c:v>3.7799597424948</c:v>
                </c:pt>
                <c:pt idx="12">
                  <c:v>6.10230473950924</c:v>
                </c:pt>
                <c:pt idx="13">
                  <c:v>6.01132306724814</c:v>
                </c:pt>
                <c:pt idx="14">
                  <c:v>7.08222106070115</c:v>
                </c:pt>
                <c:pt idx="15">
                  <c:v>7.01313365212963</c:v>
                </c:pt>
                <c:pt idx="16">
                  <c:v>4.2582152362119</c:v>
                </c:pt>
                <c:pt idx="17">
                  <c:v>7.14384266654856</c:v>
                </c:pt>
                <c:pt idx="18">
                  <c:v>0</c:v>
                </c:pt>
                <c:pt idx="19">
                  <c:v>5.96139563376209</c:v>
                </c:pt>
                <c:pt idx="20">
                  <c:v>8.50895972240384</c:v>
                </c:pt>
                <c:pt idx="21">
                  <c:v>7.1778997511327</c:v>
                </c:pt>
                <c:pt idx="22">
                  <c:v>8.72875484692291</c:v>
                </c:pt>
                <c:pt idx="23">
                  <c:v>4.77995974245876</c:v>
                </c:pt>
                <c:pt idx="24">
                  <c:v>7.4272904283493</c:v>
                </c:pt>
                <c:pt idx="25">
                  <c:v>6.46823326419124</c:v>
                </c:pt>
                <c:pt idx="26">
                  <c:v>7.03333682053225</c:v>
                </c:pt>
                <c:pt idx="27">
                  <c:v>7.37157468719078</c:v>
                </c:pt>
                <c:pt idx="28">
                  <c:v>6.22512741389173</c:v>
                </c:pt>
                <c:pt idx="29">
                  <c:v>6.80452797160601</c:v>
                </c:pt>
                <c:pt idx="30">
                  <c:v>6.78175763373127</c:v>
                </c:pt>
                <c:pt idx="31">
                  <c:v>7.85042473601827</c:v>
                </c:pt>
                <c:pt idx="32">
                  <c:v>6.03355606452521</c:v>
                </c:pt>
                <c:pt idx="33">
                  <c:v>7.24511381721094</c:v>
                </c:pt>
                <c:pt idx="34">
                  <c:v>6.53896819692252</c:v>
                </c:pt>
                <c:pt idx="35">
                  <c:v>4.57034272295093</c:v>
                </c:pt>
                <c:pt idx="36">
                  <c:v>4.31324706039817</c:v>
                </c:pt>
                <c:pt idx="37">
                  <c:v>7.66861842712427</c:v>
                </c:pt>
                <c:pt idx="38">
                  <c:v>4.57034272295093</c:v>
                </c:pt>
                <c:pt idx="39">
                  <c:v>0</c:v>
                </c:pt>
                <c:pt idx="40">
                  <c:v>7.28769512410712</c:v>
                </c:pt>
                <c:pt idx="41">
                  <c:v>0</c:v>
                </c:pt>
                <c:pt idx="42">
                  <c:v>5.42626412030472</c:v>
                </c:pt>
                <c:pt idx="43">
                  <c:v>4.16248284965241</c:v>
                </c:pt>
                <c:pt idx="44">
                  <c:v>4.28978706169895</c:v>
                </c:pt>
                <c:pt idx="45">
                  <c:v>5.29748132384303</c:v>
                </c:pt>
                <c:pt idx="46">
                  <c:v>6.31265980327599</c:v>
                </c:pt>
                <c:pt idx="47">
                  <c:v>4.28978706169895</c:v>
                </c:pt>
                <c:pt idx="48">
                  <c:v>4.5030120118151</c:v>
                </c:pt>
                <c:pt idx="49">
                  <c:v>4.52574764562357</c:v>
                </c:pt>
                <c:pt idx="50">
                  <c:v>6.39691156554283</c:v>
                </c:pt>
                <c:pt idx="51">
                  <c:v>6.63430463395977</c:v>
                </c:pt>
                <c:pt idx="52">
                  <c:v>6.94849454906873</c:v>
                </c:pt>
                <c:pt idx="53">
                  <c:v>3.58258120875333</c:v>
                </c:pt>
                <c:pt idx="54">
                  <c:v>5.87086553608466</c:v>
                </c:pt>
                <c:pt idx="55">
                  <c:v>5.10447485667737</c:v>
                </c:pt>
                <c:pt idx="56">
                  <c:v>4.2582152362119</c:v>
                </c:pt>
                <c:pt idx="57">
                  <c:v>3.9251243080339</c:v>
                </c:pt>
                <c:pt idx="58">
                  <c:v>7.95994276352074</c:v>
                </c:pt>
                <c:pt idx="59">
                  <c:v>6.29166046286274</c:v>
                </c:pt>
                <c:pt idx="60">
                  <c:v>6.86307628194677</c:v>
                </c:pt>
                <c:pt idx="61">
                  <c:v>7.01313365212963</c:v>
                </c:pt>
                <c:pt idx="62">
                  <c:v>6.53896819692252</c:v>
                </c:pt>
                <c:pt idx="63">
                  <c:v>4.96613399266441</c:v>
                </c:pt>
                <c:pt idx="64">
                  <c:v>4.7510486622778</c:v>
                </c:pt>
                <c:pt idx="65">
                  <c:v>6.95425011839888</c:v>
                </c:pt>
                <c:pt idx="66">
                  <c:v>5.52321832845097</c:v>
                </c:pt>
                <c:pt idx="67">
                  <c:v>0</c:v>
                </c:pt>
                <c:pt idx="68">
                  <c:v>7.33458050132471</c:v>
                </c:pt>
                <c:pt idx="69">
                  <c:v>7.21450563908518</c:v>
                </c:pt>
                <c:pt idx="70">
                  <c:v>7.31623490942321</c:v>
                </c:pt>
                <c:pt idx="71">
                  <c:v>5.88287039828758</c:v>
                </c:pt>
                <c:pt idx="72">
                  <c:v>6.68936201067427</c:v>
                </c:pt>
                <c:pt idx="73">
                  <c:v>6.98883629021637</c:v>
                </c:pt>
                <c:pt idx="74">
                  <c:v>6.11955290915009</c:v>
                </c:pt>
                <c:pt idx="75">
                  <c:v>4.39160937416685</c:v>
                </c:pt>
                <c:pt idx="76">
                  <c:v>3.69925003762271</c:v>
                </c:pt>
                <c:pt idx="77">
                  <c:v>6.11955290915009</c:v>
                </c:pt>
                <c:pt idx="78">
                  <c:v>5.00679746262384</c:v>
                </c:pt>
                <c:pt idx="79">
                  <c:v>7.04789909258547</c:v>
                </c:pt>
                <c:pt idx="80">
                  <c:v>6.83884295055425</c:v>
                </c:pt>
                <c:pt idx="81">
                  <c:v>5.31611100372781</c:v>
                </c:pt>
                <c:pt idx="82">
                  <c:v>6.40161141376377</c:v>
                </c:pt>
                <c:pt idx="83">
                  <c:v>7.54966595910247</c:v>
                </c:pt>
                <c:pt idx="84">
                  <c:v>6.23671566618764</c:v>
                </c:pt>
                <c:pt idx="85">
                  <c:v>6.8169318970947</c:v>
                </c:pt>
                <c:pt idx="86">
                  <c:v>5.95596275509393</c:v>
                </c:pt>
                <c:pt idx="87">
                  <c:v>5.72206574343153</c:v>
                </c:pt>
                <c:pt idx="88">
                  <c:v>5.75029522264148</c:v>
                </c:pt>
                <c:pt idx="89">
                  <c:v>6.34811005182312</c:v>
                </c:pt>
              </c:numCache>
            </c:numRef>
          </c:val>
        </c:ser>
        <c:gapWidth val="100"/>
        <c:overlap val="0"/>
        <c:axId val="17277457"/>
        <c:axId val="36645669"/>
      </c:barChart>
      <c:catAx>
        <c:axId val="17277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645669"/>
        <c:crosses val="autoZero"/>
        <c:auto val="1"/>
        <c:lblAlgn val="ctr"/>
        <c:lblOffset val="100"/>
      </c:catAx>
      <c:valAx>
        <c:axId val="3664566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77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(2)'!$G$10:$G$99</c:f>
              <c:strCache>
                <c:ptCount val="90"/>
                <c:pt idx="0">
                  <c:v>BB</c:v>
                </c:pt>
                <c:pt idx="1">
                  <c:v>BC</c:v>
                </c:pt>
                <c:pt idx="2">
                  <c:v>BD</c:v>
                </c:pt>
                <c:pt idx="3">
                  <c:v>QHG</c:v>
                </c:pt>
                <c:pt idx="4">
                  <c:v>CLA</c:v>
                </c:pt>
                <c:pt idx="5">
                  <c:v>BFF</c:v>
                </c:pt>
                <c:pt idx="6">
                  <c:v>SCA</c:v>
                </c:pt>
                <c:pt idx="7">
                  <c:v>BG</c:v>
                </c:pt>
                <c:pt idx="8">
                  <c:v>RCB</c:v>
                </c:pt>
                <c:pt idx="9">
                  <c:v>BMS</c:v>
                </c:pt>
                <c:pt idx="10">
                  <c:v>BO</c:v>
                </c:pt>
                <c:pt idx="11">
                  <c:v>LSQ</c:v>
                </c:pt>
                <c:pt idx="12">
                  <c:v>ISQ</c:v>
                </c:pt>
                <c:pt idx="13">
                  <c:v>DC</c:v>
                </c:pt>
                <c:pt idx="14">
                  <c:v>DF</c:v>
                </c:pt>
                <c:pt idx="15">
                  <c:v>DIN</c:v>
                </c:pt>
                <c:pt idx="16">
                  <c:v>DL</c:v>
                </c:pt>
                <c:pt idx="17">
                  <c:v>DR</c:v>
                </c:pt>
                <c:pt idx="18">
                  <c:v>SHK</c:v>
                </c:pt>
                <c:pt idx="19">
                  <c:v>ANC</c:v>
                </c:pt>
                <c:pt idx="20">
                  <c:v>BPF</c:v>
                </c:pt>
                <c:pt idx="21">
                  <c:v>BUT</c:v>
                </c:pt>
                <c:pt idx="22">
                  <c:v>OHK</c:v>
                </c:pt>
                <c:pt idx="23">
                  <c:v>POL</c:v>
                </c:pt>
                <c:pt idx="24">
                  <c:v>DRM</c:v>
                </c:pt>
                <c:pt idx="25">
                  <c:v>STB</c:v>
                </c:pt>
                <c:pt idx="26">
                  <c:v>TAU</c:v>
                </c:pt>
                <c:pt idx="27">
                  <c:v>WOL</c:v>
                </c:pt>
                <c:pt idx="28">
                  <c:v>SAL</c:v>
                </c:pt>
                <c:pt idx="29">
                  <c:v>BSB</c:v>
                </c:pt>
                <c:pt idx="30">
                  <c:v>OPT</c:v>
                </c:pt>
                <c:pt idx="31">
                  <c:v>SDF</c:v>
                </c:pt>
                <c:pt idx="32">
                  <c:v>FDF</c:v>
                </c:pt>
                <c:pt idx="33">
                  <c:v>RED</c:v>
                </c:pt>
                <c:pt idx="34">
                  <c:v>SCU</c:v>
                </c:pt>
                <c:pt idx="35">
                  <c:v>TYL</c:v>
                </c:pt>
                <c:pt idx="36">
                  <c:v>RHK</c:v>
                </c:pt>
                <c:pt idx="37">
                  <c:v>INV</c:v>
                </c:pt>
                <c:pt idx="38">
                  <c:v>GOO</c:v>
                </c:pt>
                <c:pt idx="39">
                  <c:v>MEN</c:v>
                </c:pt>
                <c:pt idx="40">
                  <c:v>FDE</c:v>
                </c:pt>
                <c:pt idx="41">
                  <c:v>YTF</c:v>
                </c:pt>
                <c:pt idx="42">
                  <c:v>HAD</c:v>
                </c:pt>
                <c:pt idx="43">
                  <c:v>COD</c:v>
                </c:pt>
                <c:pt idx="44">
                  <c:v>MPF</c:v>
                </c:pt>
                <c:pt idx="45">
                  <c:v>MAK</c:v>
                </c:pt>
                <c:pt idx="46">
                  <c:v>HER</c:v>
                </c:pt>
                <c:pt idx="47">
                  <c:v>FLA</c:v>
                </c:pt>
                <c:pt idx="48">
                  <c:v>HAL</c:v>
                </c:pt>
                <c:pt idx="49">
                  <c:v>WPF</c:v>
                </c:pt>
                <c:pt idx="50">
                  <c:v>SUF</c:v>
                </c:pt>
                <c:pt idx="51">
                  <c:v>WIF</c:v>
                </c:pt>
                <c:pt idx="52">
                  <c:v>WTF</c:v>
                </c:pt>
                <c:pt idx="53">
                  <c:v>PLA</c:v>
                </c:pt>
                <c:pt idx="54">
                  <c:v>FOU</c:v>
                </c:pt>
                <c:pt idx="55">
                  <c:v>WHK</c:v>
                </c:pt>
                <c:pt idx="56">
                  <c:v>BLF</c:v>
                </c:pt>
                <c:pt idx="57">
                  <c:v>BIL</c:v>
                </c:pt>
                <c:pt idx="58">
                  <c:v>BFT</c:v>
                </c:pt>
                <c:pt idx="59">
                  <c:v>TUN</c:v>
                </c:pt>
                <c:pt idx="60">
                  <c:v>MA</c:v>
                </c:pt>
                <c:pt idx="61">
                  <c:v>MB</c:v>
                </c:pt>
                <c:pt idx="62">
                  <c:v>PB</c:v>
                </c:pt>
                <c:pt idx="63">
                  <c:v>PIN</c:v>
                </c:pt>
                <c:pt idx="64">
                  <c:v>PL</c:v>
                </c:pt>
                <c:pt idx="65">
                  <c:v>PS</c:v>
                </c:pt>
                <c:pt idx="66">
                  <c:v>NSH</c:v>
                </c:pt>
                <c:pt idx="67">
                  <c:v>OSH</c:v>
                </c:pt>
                <c:pt idx="68">
                  <c:v>REP</c:v>
                </c:pt>
                <c:pt idx="69">
                  <c:v>SB</c:v>
                </c:pt>
                <c:pt idx="70">
                  <c:v>SG</c:v>
                </c:pt>
                <c:pt idx="71">
                  <c:v>DOG</c:v>
                </c:pt>
                <c:pt idx="72">
                  <c:v>SMO</c:v>
                </c:pt>
                <c:pt idx="73">
                  <c:v>SSH</c:v>
                </c:pt>
                <c:pt idx="74">
                  <c:v>DSH</c:v>
                </c:pt>
                <c:pt idx="75">
                  <c:v>BLS</c:v>
                </c:pt>
                <c:pt idx="76">
                  <c:v>POR</c:v>
                </c:pt>
                <c:pt idx="77">
                  <c:v>PSH</c:v>
                </c:pt>
                <c:pt idx="78">
                  <c:v>WSK</c:v>
                </c:pt>
                <c:pt idx="79">
                  <c:v>LSK</c:v>
                </c:pt>
                <c:pt idx="80">
                  <c:v>SK</c:v>
                </c:pt>
                <c:pt idx="81">
                  <c:v>RWH</c:v>
                </c:pt>
                <c:pt idx="82">
                  <c:v>BWH</c:v>
                </c:pt>
                <c:pt idx="83">
                  <c:v>SWH</c:v>
                </c:pt>
                <c:pt idx="84">
                  <c:v>TWH</c:v>
                </c:pt>
                <c:pt idx="85">
                  <c:v>ZG</c:v>
                </c:pt>
                <c:pt idx="86">
                  <c:v>ZL</c:v>
                </c:pt>
                <c:pt idx="87">
                  <c:v>ZM</c:v>
                </c:pt>
                <c:pt idx="88">
                  <c:v>ZS</c:v>
                </c:pt>
                <c:pt idx="89">
                  <c:v>LOB</c:v>
                </c:pt>
              </c:strCache>
            </c:strRef>
          </c:cat>
          <c:val>
            <c:numRef>
              <c:f>'Sheet1 (2)'!$L$10:$L$99</c:f>
              <c:numCache>
                <c:formatCode>General</c:formatCode>
                <c:ptCount val="90"/>
                <c:pt idx="0">
                  <c:v>3.17789975116683</c:v>
                </c:pt>
                <c:pt idx="1">
                  <c:v>2.77995974278312</c:v>
                </c:pt>
                <c:pt idx="2">
                  <c:v>4.57429771345012</c:v>
                </c:pt>
                <c:pt idx="3">
                  <c:v>4.2582152362119</c:v>
                </c:pt>
                <c:pt idx="4">
                  <c:v>4.2582152362119</c:v>
                </c:pt>
                <c:pt idx="5">
                  <c:v>4.2559500433329</c:v>
                </c:pt>
                <c:pt idx="6">
                  <c:v>4.7510486622778</c:v>
                </c:pt>
                <c:pt idx="7">
                  <c:v>4.70208733485925</c:v>
                </c:pt>
                <c:pt idx="8">
                  <c:v>3.9251243080339</c:v>
                </c:pt>
                <c:pt idx="9">
                  <c:v>5.90497520442879</c:v>
                </c:pt>
                <c:pt idx="10">
                  <c:v>3.7799597424948</c:v>
                </c:pt>
                <c:pt idx="11">
                  <c:v>4.57034272295093</c:v>
                </c:pt>
                <c:pt idx="12">
                  <c:v>4.57034272295093</c:v>
                </c:pt>
                <c:pt idx="13">
                  <c:v>0</c:v>
                </c:pt>
                <c:pt idx="14">
                  <c:v>5.96139563376209</c:v>
                </c:pt>
                <c:pt idx="15">
                  <c:v>8.50895972240384</c:v>
                </c:pt>
                <c:pt idx="16">
                  <c:v>7.1778997511327</c:v>
                </c:pt>
                <c:pt idx="17">
                  <c:v>4.77995974245876</c:v>
                </c:pt>
                <c:pt idx="18">
                  <c:v>7.33458050132471</c:v>
                </c:pt>
                <c:pt idx="19">
                  <c:v>6.21256355812015</c:v>
                </c:pt>
                <c:pt idx="20">
                  <c:v>6.10230473950924</c:v>
                </c:pt>
                <c:pt idx="21">
                  <c:v>7.08222106070115</c:v>
                </c:pt>
                <c:pt idx="22">
                  <c:v>5.29748132384303</c:v>
                </c:pt>
                <c:pt idx="23">
                  <c:v>6.94849454906873</c:v>
                </c:pt>
                <c:pt idx="24">
                  <c:v>7.4272904283493</c:v>
                </c:pt>
                <c:pt idx="25">
                  <c:v>6.68936201067427</c:v>
                </c:pt>
                <c:pt idx="26">
                  <c:v>4.39160937416685</c:v>
                </c:pt>
                <c:pt idx="27">
                  <c:v>5.31611100372781</c:v>
                </c:pt>
                <c:pt idx="28">
                  <c:v>6.53896819692252</c:v>
                </c:pt>
                <c:pt idx="29">
                  <c:v>6.01132306724814</c:v>
                </c:pt>
                <c:pt idx="30">
                  <c:v>6.31265980327599</c:v>
                </c:pt>
                <c:pt idx="31">
                  <c:v>5.52321832845097</c:v>
                </c:pt>
                <c:pt idx="32">
                  <c:v>7.37157468719078</c:v>
                </c:pt>
                <c:pt idx="33">
                  <c:v>7.95994276352074</c:v>
                </c:pt>
                <c:pt idx="34">
                  <c:v>6.95425011839888</c:v>
                </c:pt>
                <c:pt idx="35">
                  <c:v>5.00679746262384</c:v>
                </c:pt>
                <c:pt idx="36">
                  <c:v>6.86307628194677</c:v>
                </c:pt>
                <c:pt idx="37">
                  <c:v>6.53896819692252</c:v>
                </c:pt>
                <c:pt idx="38">
                  <c:v>6.78175763373127</c:v>
                </c:pt>
                <c:pt idx="39">
                  <c:v>5.42626412030472</c:v>
                </c:pt>
                <c:pt idx="40">
                  <c:v>7.03333682053225</c:v>
                </c:pt>
                <c:pt idx="41">
                  <c:v>6.8169318970947</c:v>
                </c:pt>
                <c:pt idx="42">
                  <c:v>7.85042473601827</c:v>
                </c:pt>
                <c:pt idx="43">
                  <c:v>7.14384266654856</c:v>
                </c:pt>
                <c:pt idx="44">
                  <c:v>4.16248284965241</c:v>
                </c:pt>
                <c:pt idx="45">
                  <c:v>7.28769512410712</c:v>
                </c:pt>
                <c:pt idx="46">
                  <c:v>7.24511381721094</c:v>
                </c:pt>
                <c:pt idx="47">
                  <c:v>6.22512741389173</c:v>
                </c:pt>
                <c:pt idx="48">
                  <c:v>6.03355606452521</c:v>
                </c:pt>
                <c:pt idx="49">
                  <c:v>6.40161141376377</c:v>
                </c:pt>
                <c:pt idx="50">
                  <c:v>6.98883629021637</c:v>
                </c:pt>
                <c:pt idx="51">
                  <c:v>6.83884295055425</c:v>
                </c:pt>
                <c:pt idx="52">
                  <c:v>6.23671566618764</c:v>
                </c:pt>
                <c:pt idx="53">
                  <c:v>6.63430463395977</c:v>
                </c:pt>
                <c:pt idx="54">
                  <c:v>6.80452797160601</c:v>
                </c:pt>
                <c:pt idx="55">
                  <c:v>7.04789909258547</c:v>
                </c:pt>
                <c:pt idx="56">
                  <c:v>6.43661793976068</c:v>
                </c:pt>
                <c:pt idx="57">
                  <c:v>4.39099867451256</c:v>
                </c:pt>
                <c:pt idx="58">
                  <c:v>4.18969524773126</c:v>
                </c:pt>
                <c:pt idx="59">
                  <c:v>3.69925003762271</c:v>
                </c:pt>
                <c:pt idx="60">
                  <c:v>0</c:v>
                </c:pt>
                <c:pt idx="61">
                  <c:v>0</c:v>
                </c:pt>
                <c:pt idx="62">
                  <c:v>4.5030120118151</c:v>
                </c:pt>
                <c:pt idx="63">
                  <c:v>4.52574764562357</c:v>
                </c:pt>
                <c:pt idx="64">
                  <c:v>6.39691156554283</c:v>
                </c:pt>
                <c:pt idx="65">
                  <c:v>5.87086553608466</c:v>
                </c:pt>
                <c:pt idx="66">
                  <c:v>4.28978706169895</c:v>
                </c:pt>
                <c:pt idx="67">
                  <c:v>4.28978706169895</c:v>
                </c:pt>
                <c:pt idx="68">
                  <c:v>6.29166046286274</c:v>
                </c:pt>
                <c:pt idx="69">
                  <c:v>4.96613399266441</c:v>
                </c:pt>
                <c:pt idx="70">
                  <c:v>0</c:v>
                </c:pt>
                <c:pt idx="71">
                  <c:v>8.72875484692291</c:v>
                </c:pt>
                <c:pt idx="72">
                  <c:v>7.31623490942321</c:v>
                </c:pt>
                <c:pt idx="73">
                  <c:v>5.88287039828758</c:v>
                </c:pt>
                <c:pt idx="74">
                  <c:v>6.46823326419124</c:v>
                </c:pt>
                <c:pt idx="75">
                  <c:v>3.58258120875333</c:v>
                </c:pt>
                <c:pt idx="76">
                  <c:v>3.58258120875333</c:v>
                </c:pt>
                <c:pt idx="77">
                  <c:v>5.10447485667737</c:v>
                </c:pt>
                <c:pt idx="78">
                  <c:v>7.54966595910247</c:v>
                </c:pt>
                <c:pt idx="79">
                  <c:v>7.66861842712427</c:v>
                </c:pt>
                <c:pt idx="80">
                  <c:v>7.21450563908518</c:v>
                </c:pt>
                <c:pt idx="81">
                  <c:v>7.01313365212963</c:v>
                </c:pt>
                <c:pt idx="82">
                  <c:v>7.01313365212963</c:v>
                </c:pt>
                <c:pt idx="83">
                  <c:v>6.11955290915009</c:v>
                </c:pt>
                <c:pt idx="84">
                  <c:v>6.11955290915009</c:v>
                </c:pt>
                <c:pt idx="85">
                  <c:v>5.95596275509393</c:v>
                </c:pt>
                <c:pt idx="86">
                  <c:v>5.72206574343153</c:v>
                </c:pt>
                <c:pt idx="87">
                  <c:v>5.75029522264148</c:v>
                </c:pt>
                <c:pt idx="88">
                  <c:v>6.34811005182312</c:v>
                </c:pt>
                <c:pt idx="89">
                  <c:v>4.31324706039817</c:v>
                </c:pt>
              </c:numCache>
            </c:numRef>
          </c:val>
        </c:ser>
        <c:gapWidth val="100"/>
        <c:overlap val="0"/>
        <c:axId val="52355000"/>
        <c:axId val="36314012"/>
      </c:barChart>
      <c:catAx>
        <c:axId val="5235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14012"/>
        <c:crosses val="autoZero"/>
        <c:auto val="1"/>
        <c:lblAlgn val="ctr"/>
        <c:lblOffset val="100"/>
      </c:catAx>
      <c:valAx>
        <c:axId val="363140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355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(2)'!$G$10:$G$99</c:f>
              <c:strCache>
                <c:ptCount val="90"/>
                <c:pt idx="0">
                  <c:v>BB</c:v>
                </c:pt>
                <c:pt idx="1">
                  <c:v>BC</c:v>
                </c:pt>
                <c:pt idx="2">
                  <c:v>BD</c:v>
                </c:pt>
                <c:pt idx="3">
                  <c:v>QHG</c:v>
                </c:pt>
                <c:pt idx="4">
                  <c:v>CLA</c:v>
                </c:pt>
                <c:pt idx="5">
                  <c:v>BFF</c:v>
                </c:pt>
                <c:pt idx="6">
                  <c:v>SCA</c:v>
                </c:pt>
                <c:pt idx="7">
                  <c:v>BG</c:v>
                </c:pt>
                <c:pt idx="8">
                  <c:v>RCB</c:v>
                </c:pt>
                <c:pt idx="9">
                  <c:v>BMS</c:v>
                </c:pt>
                <c:pt idx="10">
                  <c:v>BO</c:v>
                </c:pt>
                <c:pt idx="11">
                  <c:v>LSQ</c:v>
                </c:pt>
                <c:pt idx="12">
                  <c:v>ISQ</c:v>
                </c:pt>
                <c:pt idx="13">
                  <c:v>DC</c:v>
                </c:pt>
                <c:pt idx="14">
                  <c:v>DF</c:v>
                </c:pt>
                <c:pt idx="15">
                  <c:v>DIN</c:v>
                </c:pt>
                <c:pt idx="16">
                  <c:v>DL</c:v>
                </c:pt>
                <c:pt idx="17">
                  <c:v>DR</c:v>
                </c:pt>
                <c:pt idx="18">
                  <c:v>SHK</c:v>
                </c:pt>
                <c:pt idx="19">
                  <c:v>ANC</c:v>
                </c:pt>
                <c:pt idx="20">
                  <c:v>BPF</c:v>
                </c:pt>
                <c:pt idx="21">
                  <c:v>BUT</c:v>
                </c:pt>
                <c:pt idx="22">
                  <c:v>OHK</c:v>
                </c:pt>
                <c:pt idx="23">
                  <c:v>POL</c:v>
                </c:pt>
                <c:pt idx="24">
                  <c:v>DRM</c:v>
                </c:pt>
                <c:pt idx="25">
                  <c:v>STB</c:v>
                </c:pt>
                <c:pt idx="26">
                  <c:v>TAU</c:v>
                </c:pt>
                <c:pt idx="27">
                  <c:v>WOL</c:v>
                </c:pt>
                <c:pt idx="28">
                  <c:v>SAL</c:v>
                </c:pt>
                <c:pt idx="29">
                  <c:v>BSB</c:v>
                </c:pt>
                <c:pt idx="30">
                  <c:v>OPT</c:v>
                </c:pt>
                <c:pt idx="31">
                  <c:v>SDF</c:v>
                </c:pt>
                <c:pt idx="32">
                  <c:v>FDF</c:v>
                </c:pt>
                <c:pt idx="33">
                  <c:v>RED</c:v>
                </c:pt>
                <c:pt idx="34">
                  <c:v>SCU</c:v>
                </c:pt>
                <c:pt idx="35">
                  <c:v>TYL</c:v>
                </c:pt>
                <c:pt idx="36">
                  <c:v>RHK</c:v>
                </c:pt>
                <c:pt idx="37">
                  <c:v>INV</c:v>
                </c:pt>
                <c:pt idx="38">
                  <c:v>GOO</c:v>
                </c:pt>
                <c:pt idx="39">
                  <c:v>MEN</c:v>
                </c:pt>
                <c:pt idx="40">
                  <c:v>FDE</c:v>
                </c:pt>
                <c:pt idx="41">
                  <c:v>YTF</c:v>
                </c:pt>
                <c:pt idx="42">
                  <c:v>HAD</c:v>
                </c:pt>
                <c:pt idx="43">
                  <c:v>COD</c:v>
                </c:pt>
                <c:pt idx="44">
                  <c:v>MPF</c:v>
                </c:pt>
                <c:pt idx="45">
                  <c:v>MAK</c:v>
                </c:pt>
                <c:pt idx="46">
                  <c:v>HER</c:v>
                </c:pt>
                <c:pt idx="47">
                  <c:v>FLA</c:v>
                </c:pt>
                <c:pt idx="48">
                  <c:v>HAL</c:v>
                </c:pt>
                <c:pt idx="49">
                  <c:v>WPF</c:v>
                </c:pt>
                <c:pt idx="50">
                  <c:v>SUF</c:v>
                </c:pt>
                <c:pt idx="51">
                  <c:v>WIF</c:v>
                </c:pt>
                <c:pt idx="52">
                  <c:v>WTF</c:v>
                </c:pt>
                <c:pt idx="53">
                  <c:v>PLA</c:v>
                </c:pt>
                <c:pt idx="54">
                  <c:v>FOU</c:v>
                </c:pt>
                <c:pt idx="55">
                  <c:v>WHK</c:v>
                </c:pt>
                <c:pt idx="56">
                  <c:v>BLF</c:v>
                </c:pt>
                <c:pt idx="57">
                  <c:v>BIL</c:v>
                </c:pt>
                <c:pt idx="58">
                  <c:v>BFT</c:v>
                </c:pt>
                <c:pt idx="59">
                  <c:v>TUN</c:v>
                </c:pt>
                <c:pt idx="60">
                  <c:v>MA</c:v>
                </c:pt>
                <c:pt idx="61">
                  <c:v>MB</c:v>
                </c:pt>
                <c:pt idx="62">
                  <c:v>PB</c:v>
                </c:pt>
                <c:pt idx="63">
                  <c:v>PIN</c:v>
                </c:pt>
                <c:pt idx="64">
                  <c:v>PL</c:v>
                </c:pt>
                <c:pt idx="65">
                  <c:v>PS</c:v>
                </c:pt>
                <c:pt idx="66">
                  <c:v>NSH</c:v>
                </c:pt>
                <c:pt idx="67">
                  <c:v>OSH</c:v>
                </c:pt>
                <c:pt idx="68">
                  <c:v>REP</c:v>
                </c:pt>
                <c:pt idx="69">
                  <c:v>SB</c:v>
                </c:pt>
                <c:pt idx="70">
                  <c:v>SG</c:v>
                </c:pt>
                <c:pt idx="71">
                  <c:v>DOG</c:v>
                </c:pt>
                <c:pt idx="72">
                  <c:v>SMO</c:v>
                </c:pt>
                <c:pt idx="73">
                  <c:v>SSH</c:v>
                </c:pt>
                <c:pt idx="74">
                  <c:v>DSH</c:v>
                </c:pt>
                <c:pt idx="75">
                  <c:v>BLS</c:v>
                </c:pt>
                <c:pt idx="76">
                  <c:v>POR</c:v>
                </c:pt>
                <c:pt idx="77">
                  <c:v>PSH</c:v>
                </c:pt>
                <c:pt idx="78">
                  <c:v>WSK</c:v>
                </c:pt>
                <c:pt idx="79">
                  <c:v>LSK</c:v>
                </c:pt>
                <c:pt idx="80">
                  <c:v>SK</c:v>
                </c:pt>
                <c:pt idx="81">
                  <c:v>RWH</c:v>
                </c:pt>
                <c:pt idx="82">
                  <c:v>BWH</c:v>
                </c:pt>
                <c:pt idx="83">
                  <c:v>SWH</c:v>
                </c:pt>
                <c:pt idx="84">
                  <c:v>TWH</c:v>
                </c:pt>
                <c:pt idx="85">
                  <c:v>ZG</c:v>
                </c:pt>
                <c:pt idx="86">
                  <c:v>ZL</c:v>
                </c:pt>
                <c:pt idx="87">
                  <c:v>ZM</c:v>
                </c:pt>
                <c:pt idx="88">
                  <c:v>ZS</c:v>
                </c:pt>
                <c:pt idx="89">
                  <c:v>LOB</c:v>
                </c:pt>
              </c:strCache>
            </c:strRef>
          </c:cat>
          <c:val>
            <c:numRef>
              <c:f>'Sheet1 (2)'!$K$10:$K$99</c:f>
              <c:numCache>
                <c:formatCode>General</c:formatCode>
                <c:ptCount val="90"/>
                <c:pt idx="0">
                  <c:v>1506.259334</c:v>
                </c:pt>
                <c:pt idx="1">
                  <c:v>602.503734</c:v>
                </c:pt>
                <c:pt idx="2">
                  <c:v>37523.013832</c:v>
                </c:pt>
                <c:pt idx="3">
                  <c:v>18122.380147</c:v>
                </c:pt>
                <c:pt idx="4">
                  <c:v>18122.380147</c:v>
                </c:pt>
                <c:pt idx="5">
                  <c:v>18028.103526</c:v>
                </c:pt>
                <c:pt idx="6">
                  <c:v>56370.081442</c:v>
                </c:pt>
                <c:pt idx="7">
                  <c:v>50360.18709</c:v>
                </c:pt>
                <c:pt idx="8">
                  <c:v>8416.360085</c:v>
                </c:pt>
                <c:pt idx="9">
                  <c:v>803480.247045</c:v>
                </c:pt>
                <c:pt idx="10">
                  <c:v>6025.037336</c:v>
                </c:pt>
                <c:pt idx="11">
                  <c:v>37182.854138</c:v>
                </c:pt>
                <c:pt idx="12">
                  <c:v>37182.854138</c:v>
                </c:pt>
                <c:pt idx="13">
                  <c:v>0</c:v>
                </c:pt>
                <c:pt idx="14">
                  <c:v>914946.360139</c:v>
                </c:pt>
                <c:pt idx="15">
                  <c:v>322819471.668193</c:v>
                </c:pt>
                <c:pt idx="16">
                  <c:v>15062593.338816</c:v>
                </c:pt>
                <c:pt idx="17">
                  <c:v>60250.373355</c:v>
                </c:pt>
                <c:pt idx="18">
                  <c:v>21606304.946125</c:v>
                </c:pt>
                <c:pt idx="19">
                  <c:v>1631411.645557</c:v>
                </c:pt>
                <c:pt idx="20">
                  <c:v>1265624.110043</c:v>
                </c:pt>
                <c:pt idx="21">
                  <c:v>12084287.822197</c:v>
                </c:pt>
                <c:pt idx="22">
                  <c:v>198372.434803</c:v>
                </c:pt>
                <c:pt idx="23">
                  <c:v>8881668.286604</c:v>
                </c:pt>
                <c:pt idx="24">
                  <c:v>26747945.42072</c:v>
                </c:pt>
                <c:pt idx="25">
                  <c:v>4890598.504008</c:v>
                </c:pt>
                <c:pt idx="26">
                  <c:v>24638.222573</c:v>
                </c:pt>
                <c:pt idx="27">
                  <c:v>207067.053529</c:v>
                </c:pt>
                <c:pt idx="28">
                  <c:v>3459140.458579</c:v>
                </c:pt>
                <c:pt idx="29">
                  <c:v>1026415.182142</c:v>
                </c:pt>
                <c:pt idx="30">
                  <c:v>2054280.781878</c:v>
                </c:pt>
                <c:pt idx="31">
                  <c:v>333594.074975</c:v>
                </c:pt>
                <c:pt idx="32">
                  <c:v>23527440.684957</c:v>
                </c:pt>
                <c:pt idx="33">
                  <c:v>91189065.166752</c:v>
                </c:pt>
                <c:pt idx="34">
                  <c:v>9000157.683873</c:v>
                </c:pt>
                <c:pt idx="35">
                  <c:v>101577.486609</c:v>
                </c:pt>
                <c:pt idx="36">
                  <c:v>7295856.475633</c:v>
                </c:pt>
                <c:pt idx="37">
                  <c:v>3459140.458579</c:v>
                </c:pt>
                <c:pt idx="38">
                  <c:v>6050031.470495</c:v>
                </c:pt>
                <c:pt idx="39">
                  <c:v>266848.103317</c:v>
                </c:pt>
                <c:pt idx="40">
                  <c:v>10797838.324952</c:v>
                </c:pt>
                <c:pt idx="41">
                  <c:v>6560423.824364</c:v>
                </c:pt>
                <c:pt idx="42">
                  <c:v>70863848.753869</c:v>
                </c:pt>
                <c:pt idx="43">
                  <c:v>13926521.903409</c:v>
                </c:pt>
                <c:pt idx="44">
                  <c:v>14537.269766</c:v>
                </c:pt>
                <c:pt idx="45">
                  <c:v>19395238.486231</c:v>
                </c:pt>
                <c:pt idx="46">
                  <c:v>17583843.800783</c:v>
                </c:pt>
                <c:pt idx="47">
                  <c:v>1679296.620131</c:v>
                </c:pt>
                <c:pt idx="48">
                  <c:v>1080329.075169</c:v>
                </c:pt>
                <c:pt idx="49">
                  <c:v>2521223.890631</c:v>
                </c:pt>
                <c:pt idx="50">
                  <c:v>9746221.79071</c:v>
                </c:pt>
                <c:pt idx="51">
                  <c:v>6899902.446462</c:v>
                </c:pt>
                <c:pt idx="52">
                  <c:v>1724708.350891</c:v>
                </c:pt>
                <c:pt idx="53">
                  <c:v>4308287.074345</c:v>
                </c:pt>
                <c:pt idx="54">
                  <c:v>6375701.436947</c:v>
                </c:pt>
                <c:pt idx="55">
                  <c:v>11166037.770858</c:v>
                </c:pt>
                <c:pt idx="56">
                  <c:v>2732863.496839</c:v>
                </c:pt>
                <c:pt idx="57">
                  <c:v>24603.60095</c:v>
                </c:pt>
                <c:pt idx="58">
                  <c:v>15477.301676</c:v>
                </c:pt>
                <c:pt idx="59">
                  <c:v>5003.225042</c:v>
                </c:pt>
                <c:pt idx="60">
                  <c:v>0</c:v>
                </c:pt>
                <c:pt idx="61">
                  <c:v>0</c:v>
                </c:pt>
                <c:pt idx="62">
                  <c:v>31842.855922</c:v>
                </c:pt>
                <c:pt idx="63">
                  <c:v>33554.258472</c:v>
                </c:pt>
                <c:pt idx="64">
                  <c:v>2494086.809665</c:v>
                </c:pt>
                <c:pt idx="65">
                  <c:v>742789.123928</c:v>
                </c:pt>
                <c:pt idx="66">
                  <c:v>19488.888086</c:v>
                </c:pt>
                <c:pt idx="67">
                  <c:v>19488.888086</c:v>
                </c:pt>
                <c:pt idx="68">
                  <c:v>1957313.821478</c:v>
                </c:pt>
                <c:pt idx="69">
                  <c:v>92498.351463</c:v>
                </c:pt>
                <c:pt idx="70">
                  <c:v>0</c:v>
                </c:pt>
                <c:pt idx="71">
                  <c:v>535494293.24554</c:v>
                </c:pt>
                <c:pt idx="72">
                  <c:v>20712613.889311</c:v>
                </c:pt>
                <c:pt idx="73">
                  <c:v>763607.874497</c:v>
                </c:pt>
                <c:pt idx="74">
                  <c:v>2939227.918688</c:v>
                </c:pt>
                <c:pt idx="75">
                  <c:v>3824.557624</c:v>
                </c:pt>
                <c:pt idx="76">
                  <c:v>3824.557624</c:v>
                </c:pt>
                <c:pt idx="77">
                  <c:v>127196.410805</c:v>
                </c:pt>
                <c:pt idx="78">
                  <c:v>35454058.674932</c:v>
                </c:pt>
                <c:pt idx="79">
                  <c:v>46624955.15738</c:v>
                </c:pt>
                <c:pt idx="80">
                  <c:v>16387233.391062</c:v>
                </c:pt>
                <c:pt idx="81">
                  <c:v>10307032.658293</c:v>
                </c:pt>
                <c:pt idx="82">
                  <c:v>10307032.658293</c:v>
                </c:pt>
                <c:pt idx="83">
                  <c:v>1316900.338047</c:v>
                </c:pt>
                <c:pt idx="84">
                  <c:v>1316900.338047</c:v>
                </c:pt>
                <c:pt idx="85">
                  <c:v>903571.980459</c:v>
                </c:pt>
                <c:pt idx="86">
                  <c:v>527309.679439</c:v>
                </c:pt>
                <c:pt idx="87">
                  <c:v>562723.720864</c:v>
                </c:pt>
                <c:pt idx="88">
                  <c:v>2228999.914508</c:v>
                </c:pt>
                <c:pt idx="89">
                  <c:v>20570.604788</c:v>
                </c:pt>
              </c:numCache>
            </c:numRef>
          </c:val>
        </c:ser>
        <c:gapWidth val="100"/>
        <c:overlap val="0"/>
        <c:axId val="88376684"/>
        <c:axId val="47197676"/>
      </c:barChart>
      <c:catAx>
        <c:axId val="88376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197676"/>
        <c:crosses val="autoZero"/>
        <c:auto val="1"/>
        <c:lblAlgn val="ctr"/>
        <c:lblOffset val="100"/>
      </c:catAx>
      <c:valAx>
        <c:axId val="471976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76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Sheet1!$L$10:$L$99</c:f>
              <c:numCache>
                <c:formatCode>General</c:formatCode>
                <c:ptCount val="90"/>
                <c:pt idx="0">
                  <c:v>6.21256355812015</c:v>
                </c:pt>
                <c:pt idx="1">
                  <c:v>3.17789975116683</c:v>
                </c:pt>
                <c:pt idx="2">
                  <c:v>2.77995974278312</c:v>
                </c:pt>
                <c:pt idx="3">
                  <c:v>4.57429771345012</c:v>
                </c:pt>
                <c:pt idx="4">
                  <c:v>4.2559500433329</c:v>
                </c:pt>
                <c:pt idx="5">
                  <c:v>4.18969524773126</c:v>
                </c:pt>
                <c:pt idx="6">
                  <c:v>4.70208733485925</c:v>
                </c:pt>
                <c:pt idx="7">
                  <c:v>4.39099867451256</c:v>
                </c:pt>
                <c:pt idx="8">
                  <c:v>6.43661793976068</c:v>
                </c:pt>
                <c:pt idx="9">
                  <c:v>3.58258120875333</c:v>
                </c:pt>
                <c:pt idx="10">
                  <c:v>5.90497520442879</c:v>
                </c:pt>
                <c:pt idx="11">
                  <c:v>3.7799597424948</c:v>
                </c:pt>
                <c:pt idx="12">
                  <c:v>6.10230473950924</c:v>
                </c:pt>
                <c:pt idx="13">
                  <c:v>6.01132306724814</c:v>
                </c:pt>
                <c:pt idx="14">
                  <c:v>7.08222106070115</c:v>
                </c:pt>
                <c:pt idx="15">
                  <c:v>7.01313365212963</c:v>
                </c:pt>
                <c:pt idx="16">
                  <c:v>4.2582152362119</c:v>
                </c:pt>
                <c:pt idx="17">
                  <c:v>7.14384266654856</c:v>
                </c:pt>
                <c:pt idx="18">
                  <c:v>0</c:v>
                </c:pt>
                <c:pt idx="19">
                  <c:v>5.96139563376209</c:v>
                </c:pt>
                <c:pt idx="20">
                  <c:v>8.50895972240384</c:v>
                </c:pt>
                <c:pt idx="21">
                  <c:v>7.1778997511327</c:v>
                </c:pt>
                <c:pt idx="22">
                  <c:v>8.72875484692291</c:v>
                </c:pt>
                <c:pt idx="23">
                  <c:v>4.77995974245876</c:v>
                </c:pt>
                <c:pt idx="24">
                  <c:v>7.4272904283493</c:v>
                </c:pt>
                <c:pt idx="25">
                  <c:v>6.46823326419124</c:v>
                </c:pt>
                <c:pt idx="26">
                  <c:v>7.03333682053225</c:v>
                </c:pt>
                <c:pt idx="27">
                  <c:v>7.37157468719078</c:v>
                </c:pt>
                <c:pt idx="28">
                  <c:v>6.22512741389173</c:v>
                </c:pt>
                <c:pt idx="29">
                  <c:v>6.80452797160601</c:v>
                </c:pt>
                <c:pt idx="30">
                  <c:v>6.78175763373127</c:v>
                </c:pt>
                <c:pt idx="31">
                  <c:v>7.85042473601827</c:v>
                </c:pt>
                <c:pt idx="32">
                  <c:v>6.03355606452521</c:v>
                </c:pt>
                <c:pt idx="33">
                  <c:v>7.24511381721094</c:v>
                </c:pt>
                <c:pt idx="34">
                  <c:v>6.53896819692252</c:v>
                </c:pt>
                <c:pt idx="35">
                  <c:v>4.57034272295093</c:v>
                </c:pt>
                <c:pt idx="36">
                  <c:v>4.31324706039817</c:v>
                </c:pt>
                <c:pt idx="37">
                  <c:v>7.66861842712427</c:v>
                </c:pt>
                <c:pt idx="38">
                  <c:v>4.57034272295093</c:v>
                </c:pt>
                <c:pt idx="39">
                  <c:v>0</c:v>
                </c:pt>
                <c:pt idx="40">
                  <c:v>7.28769512410712</c:v>
                </c:pt>
                <c:pt idx="41">
                  <c:v>0</c:v>
                </c:pt>
                <c:pt idx="42">
                  <c:v>5.42626412030472</c:v>
                </c:pt>
                <c:pt idx="43">
                  <c:v>4.16248284965241</c:v>
                </c:pt>
                <c:pt idx="44">
                  <c:v>4.28978706169895</c:v>
                </c:pt>
                <c:pt idx="45">
                  <c:v>5.29748132384303</c:v>
                </c:pt>
                <c:pt idx="46">
                  <c:v>6.31265980327599</c:v>
                </c:pt>
                <c:pt idx="47">
                  <c:v>4.28978706169895</c:v>
                </c:pt>
                <c:pt idx="48">
                  <c:v>4.5030120118151</c:v>
                </c:pt>
                <c:pt idx="49">
                  <c:v>4.52574764562357</c:v>
                </c:pt>
                <c:pt idx="50">
                  <c:v>6.39691156554283</c:v>
                </c:pt>
                <c:pt idx="51">
                  <c:v>6.63430463395977</c:v>
                </c:pt>
                <c:pt idx="52">
                  <c:v>6.94849454906873</c:v>
                </c:pt>
                <c:pt idx="53">
                  <c:v>3.58258120875333</c:v>
                </c:pt>
                <c:pt idx="54">
                  <c:v>5.87086553608466</c:v>
                </c:pt>
                <c:pt idx="55">
                  <c:v>5.10447485667737</c:v>
                </c:pt>
                <c:pt idx="56">
                  <c:v>4.2582152362119</c:v>
                </c:pt>
                <c:pt idx="57">
                  <c:v>3.9251243080339</c:v>
                </c:pt>
                <c:pt idx="58">
                  <c:v>7.95994276352074</c:v>
                </c:pt>
                <c:pt idx="59">
                  <c:v>6.29166046286274</c:v>
                </c:pt>
                <c:pt idx="60">
                  <c:v>6.86307628194677</c:v>
                </c:pt>
                <c:pt idx="61">
                  <c:v>7.01313365212963</c:v>
                </c:pt>
                <c:pt idx="62">
                  <c:v>6.53896819692252</c:v>
                </c:pt>
                <c:pt idx="63">
                  <c:v>4.96613399266441</c:v>
                </c:pt>
                <c:pt idx="64">
                  <c:v>4.7510486622778</c:v>
                </c:pt>
                <c:pt idx="65">
                  <c:v>6.95425011839888</c:v>
                </c:pt>
                <c:pt idx="66">
                  <c:v>5.52321832845097</c:v>
                </c:pt>
                <c:pt idx="67">
                  <c:v>0</c:v>
                </c:pt>
                <c:pt idx="68">
                  <c:v>7.33458050132471</c:v>
                </c:pt>
                <c:pt idx="69">
                  <c:v>7.21450563908518</c:v>
                </c:pt>
                <c:pt idx="70">
                  <c:v>7.31623490942321</c:v>
                </c:pt>
                <c:pt idx="71">
                  <c:v>5.88287039828758</c:v>
                </c:pt>
                <c:pt idx="72">
                  <c:v>6.68936201067427</c:v>
                </c:pt>
                <c:pt idx="73">
                  <c:v>6.98883629021637</c:v>
                </c:pt>
                <c:pt idx="74">
                  <c:v>6.11955290915009</c:v>
                </c:pt>
                <c:pt idx="75">
                  <c:v>4.39160937416685</c:v>
                </c:pt>
                <c:pt idx="76">
                  <c:v>3.69925003762271</c:v>
                </c:pt>
                <c:pt idx="77">
                  <c:v>6.11955290915009</c:v>
                </c:pt>
                <c:pt idx="78">
                  <c:v>5.00679746262384</c:v>
                </c:pt>
                <c:pt idx="79">
                  <c:v>7.04789909258547</c:v>
                </c:pt>
                <c:pt idx="80">
                  <c:v>6.83884295055425</c:v>
                </c:pt>
                <c:pt idx="81">
                  <c:v>5.31611100372781</c:v>
                </c:pt>
                <c:pt idx="82">
                  <c:v>6.40161141376377</c:v>
                </c:pt>
                <c:pt idx="83">
                  <c:v>7.54966595910247</c:v>
                </c:pt>
                <c:pt idx="84">
                  <c:v>6.23671566618764</c:v>
                </c:pt>
                <c:pt idx="85">
                  <c:v>6.8169318970947</c:v>
                </c:pt>
                <c:pt idx="86">
                  <c:v>5.95596275509393</c:v>
                </c:pt>
                <c:pt idx="87">
                  <c:v>5.72206574343153</c:v>
                </c:pt>
                <c:pt idx="88">
                  <c:v>5.75029522264148</c:v>
                </c:pt>
                <c:pt idx="89">
                  <c:v>6.34811005182312</c:v>
                </c:pt>
              </c:numCache>
            </c:numRef>
          </c:val>
        </c:ser>
        <c:gapWidth val="100"/>
        <c:overlap val="0"/>
        <c:axId val="12523806"/>
        <c:axId val="27350982"/>
      </c:barChart>
      <c:catAx>
        <c:axId val="12523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50982"/>
        <c:crosses val="autoZero"/>
        <c:auto val="1"/>
        <c:lblAlgn val="ctr"/>
        <c:lblOffset val="100"/>
      </c:catAx>
      <c:valAx>
        <c:axId val="273509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238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Sheet1!$K$10:$K$99</c:f>
              <c:numCache>
                <c:formatCode>General</c:formatCode>
                <c:ptCount val="90"/>
                <c:pt idx="0">
                  <c:v>1631411.645557</c:v>
                </c:pt>
                <c:pt idx="1">
                  <c:v>1506.259334</c:v>
                </c:pt>
                <c:pt idx="2">
                  <c:v>602.503734</c:v>
                </c:pt>
                <c:pt idx="3">
                  <c:v>37523.013832</c:v>
                </c:pt>
                <c:pt idx="4">
                  <c:v>18028.103526</c:v>
                </c:pt>
                <c:pt idx="5">
                  <c:v>15477.301676</c:v>
                </c:pt>
                <c:pt idx="6">
                  <c:v>50360.18709</c:v>
                </c:pt>
                <c:pt idx="7">
                  <c:v>24603.60095</c:v>
                </c:pt>
                <c:pt idx="8">
                  <c:v>2732863.496839</c:v>
                </c:pt>
                <c:pt idx="9">
                  <c:v>3824.557624</c:v>
                </c:pt>
                <c:pt idx="10">
                  <c:v>803480.247045</c:v>
                </c:pt>
                <c:pt idx="11">
                  <c:v>6025.037336</c:v>
                </c:pt>
                <c:pt idx="12">
                  <c:v>1265624.110043</c:v>
                </c:pt>
                <c:pt idx="13">
                  <c:v>1026415.182142</c:v>
                </c:pt>
                <c:pt idx="14">
                  <c:v>12084287.822197</c:v>
                </c:pt>
                <c:pt idx="15">
                  <c:v>10307032.658293</c:v>
                </c:pt>
                <c:pt idx="16">
                  <c:v>18122.380147</c:v>
                </c:pt>
                <c:pt idx="17">
                  <c:v>13926521.903409</c:v>
                </c:pt>
                <c:pt idx="18">
                  <c:v>0</c:v>
                </c:pt>
                <c:pt idx="19">
                  <c:v>914946.360139</c:v>
                </c:pt>
                <c:pt idx="20">
                  <c:v>322819471.668193</c:v>
                </c:pt>
                <c:pt idx="21">
                  <c:v>15062593.338816</c:v>
                </c:pt>
                <c:pt idx="22">
                  <c:v>535494293.24554</c:v>
                </c:pt>
                <c:pt idx="23">
                  <c:v>60250.373355</c:v>
                </c:pt>
                <c:pt idx="24">
                  <c:v>26747945.42072</c:v>
                </c:pt>
                <c:pt idx="25">
                  <c:v>2939227.918688</c:v>
                </c:pt>
                <c:pt idx="26">
                  <c:v>10797838.324952</c:v>
                </c:pt>
                <c:pt idx="27">
                  <c:v>23527440.684957</c:v>
                </c:pt>
                <c:pt idx="28">
                  <c:v>1679296.620131</c:v>
                </c:pt>
                <c:pt idx="29">
                  <c:v>6375701.436947</c:v>
                </c:pt>
                <c:pt idx="30">
                  <c:v>6050031.470495</c:v>
                </c:pt>
                <c:pt idx="31">
                  <c:v>70863848.753869</c:v>
                </c:pt>
                <c:pt idx="32">
                  <c:v>1080329.075169</c:v>
                </c:pt>
                <c:pt idx="33">
                  <c:v>17583843.800783</c:v>
                </c:pt>
                <c:pt idx="34">
                  <c:v>3459140.458579</c:v>
                </c:pt>
                <c:pt idx="35">
                  <c:v>37182.854138</c:v>
                </c:pt>
                <c:pt idx="36">
                  <c:v>20570.604788</c:v>
                </c:pt>
                <c:pt idx="37">
                  <c:v>46624955.15738</c:v>
                </c:pt>
                <c:pt idx="38">
                  <c:v>37182.854138</c:v>
                </c:pt>
                <c:pt idx="39">
                  <c:v>0</c:v>
                </c:pt>
                <c:pt idx="40">
                  <c:v>19395238.486231</c:v>
                </c:pt>
                <c:pt idx="41">
                  <c:v>0</c:v>
                </c:pt>
                <c:pt idx="42">
                  <c:v>266848.103317</c:v>
                </c:pt>
                <c:pt idx="43">
                  <c:v>14537.269766</c:v>
                </c:pt>
                <c:pt idx="44">
                  <c:v>19488.888086</c:v>
                </c:pt>
                <c:pt idx="45">
                  <c:v>198372.434803</c:v>
                </c:pt>
                <c:pt idx="46">
                  <c:v>2054280.781878</c:v>
                </c:pt>
                <c:pt idx="47">
                  <c:v>19488.888086</c:v>
                </c:pt>
                <c:pt idx="48">
                  <c:v>31842.855922</c:v>
                </c:pt>
                <c:pt idx="49">
                  <c:v>33554.258472</c:v>
                </c:pt>
                <c:pt idx="50">
                  <c:v>2494086.809665</c:v>
                </c:pt>
                <c:pt idx="51">
                  <c:v>4308287.074345</c:v>
                </c:pt>
                <c:pt idx="52">
                  <c:v>8881668.286604</c:v>
                </c:pt>
                <c:pt idx="53">
                  <c:v>3824.557624</c:v>
                </c:pt>
                <c:pt idx="54">
                  <c:v>742789.123928</c:v>
                </c:pt>
                <c:pt idx="55">
                  <c:v>127196.410805</c:v>
                </c:pt>
                <c:pt idx="56">
                  <c:v>18122.380147</c:v>
                </c:pt>
                <c:pt idx="57">
                  <c:v>8416.360085</c:v>
                </c:pt>
                <c:pt idx="58">
                  <c:v>91189065.166752</c:v>
                </c:pt>
                <c:pt idx="59">
                  <c:v>1957313.821478</c:v>
                </c:pt>
                <c:pt idx="60">
                  <c:v>7295856.475633</c:v>
                </c:pt>
                <c:pt idx="61">
                  <c:v>10307032.658293</c:v>
                </c:pt>
                <c:pt idx="62">
                  <c:v>3459140.458579</c:v>
                </c:pt>
                <c:pt idx="63">
                  <c:v>92498.351463</c:v>
                </c:pt>
                <c:pt idx="64">
                  <c:v>56370.081442</c:v>
                </c:pt>
                <c:pt idx="65">
                  <c:v>9000157.683873</c:v>
                </c:pt>
                <c:pt idx="66">
                  <c:v>333594.074975</c:v>
                </c:pt>
                <c:pt idx="67">
                  <c:v>0</c:v>
                </c:pt>
                <c:pt idx="68">
                  <c:v>21606304.946125</c:v>
                </c:pt>
                <c:pt idx="69">
                  <c:v>16387233.391062</c:v>
                </c:pt>
                <c:pt idx="70">
                  <c:v>20712613.889311</c:v>
                </c:pt>
                <c:pt idx="71">
                  <c:v>763607.874497</c:v>
                </c:pt>
                <c:pt idx="72">
                  <c:v>4890598.504008</c:v>
                </c:pt>
                <c:pt idx="73">
                  <c:v>9746221.79071</c:v>
                </c:pt>
                <c:pt idx="74">
                  <c:v>1316900.338047</c:v>
                </c:pt>
                <c:pt idx="75">
                  <c:v>24638.222573</c:v>
                </c:pt>
                <c:pt idx="76">
                  <c:v>5003.225042</c:v>
                </c:pt>
                <c:pt idx="77">
                  <c:v>1316900.338047</c:v>
                </c:pt>
                <c:pt idx="78">
                  <c:v>101577.486609</c:v>
                </c:pt>
                <c:pt idx="79">
                  <c:v>11166037.770858</c:v>
                </c:pt>
                <c:pt idx="80">
                  <c:v>6899902.446462</c:v>
                </c:pt>
                <c:pt idx="81">
                  <c:v>207067.053529</c:v>
                </c:pt>
                <c:pt idx="82">
                  <c:v>2521223.890631</c:v>
                </c:pt>
                <c:pt idx="83">
                  <c:v>35454058.674932</c:v>
                </c:pt>
                <c:pt idx="84">
                  <c:v>1724708.350891</c:v>
                </c:pt>
                <c:pt idx="85">
                  <c:v>6560423.824364</c:v>
                </c:pt>
                <c:pt idx="86">
                  <c:v>903571.980459</c:v>
                </c:pt>
                <c:pt idx="87">
                  <c:v>527309.679439</c:v>
                </c:pt>
                <c:pt idx="88">
                  <c:v>562723.720864</c:v>
                </c:pt>
                <c:pt idx="89">
                  <c:v>2228999.914508</c:v>
                </c:pt>
              </c:numCache>
            </c:numRef>
          </c:val>
        </c:ser>
        <c:gapWidth val="100"/>
        <c:overlap val="0"/>
        <c:axId val="22117994"/>
        <c:axId val="93068723"/>
      </c:barChart>
      <c:catAx>
        <c:axId val="22117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068723"/>
        <c:crosses val="autoZero"/>
        <c:auto val="1"/>
        <c:lblAlgn val="ctr"/>
        <c:lblOffset val="100"/>
      </c:catAx>
      <c:valAx>
        <c:axId val="930687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17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'scale to SLucy biomass'!$G$10:$G$99</c:f>
              <c:strCache>
                <c:ptCount val="90"/>
                <c:pt idx="0">
                  <c:v>ANC</c:v>
                </c:pt>
                <c:pt idx="1">
                  <c:v>BB</c:v>
                </c:pt>
                <c:pt idx="2">
                  <c:v>BC</c:v>
                </c:pt>
                <c:pt idx="3">
                  <c:v>BD</c:v>
                </c:pt>
                <c:pt idx="4">
                  <c:v>BFF</c:v>
                </c:pt>
                <c:pt idx="5">
                  <c:v>BFT</c:v>
                </c:pt>
                <c:pt idx="6">
                  <c:v>BG</c:v>
                </c:pt>
                <c:pt idx="7">
                  <c:v>BIL</c:v>
                </c:pt>
                <c:pt idx="8">
                  <c:v>BLF</c:v>
                </c:pt>
                <c:pt idx="9">
                  <c:v>BLS</c:v>
                </c:pt>
                <c:pt idx="10">
                  <c:v>BMS</c:v>
                </c:pt>
                <c:pt idx="11">
                  <c:v>BO</c:v>
                </c:pt>
                <c:pt idx="12">
                  <c:v>BPF</c:v>
                </c:pt>
                <c:pt idx="13">
                  <c:v>BSB</c:v>
                </c:pt>
                <c:pt idx="14">
                  <c:v>BUT</c:v>
                </c:pt>
                <c:pt idx="15">
                  <c:v>BWH</c:v>
                </c:pt>
                <c:pt idx="16">
                  <c:v>CLA</c:v>
                </c:pt>
                <c:pt idx="17">
                  <c:v>COD</c:v>
                </c:pt>
                <c:pt idx="18">
                  <c:v>DC</c:v>
                </c:pt>
                <c:pt idx="19">
                  <c:v>DF</c:v>
                </c:pt>
                <c:pt idx="20">
                  <c:v>DIN</c:v>
                </c:pt>
                <c:pt idx="21">
                  <c:v>DL</c:v>
                </c:pt>
                <c:pt idx="22">
                  <c:v>DOG</c:v>
                </c:pt>
                <c:pt idx="23">
                  <c:v>DR</c:v>
                </c:pt>
                <c:pt idx="24">
                  <c:v>DRM</c:v>
                </c:pt>
                <c:pt idx="25">
                  <c:v>DSH</c:v>
                </c:pt>
                <c:pt idx="26">
                  <c:v>FDE</c:v>
                </c:pt>
                <c:pt idx="27">
                  <c:v>FDF</c:v>
                </c:pt>
                <c:pt idx="28">
                  <c:v>FLA</c:v>
                </c:pt>
                <c:pt idx="29">
                  <c:v>FOU</c:v>
                </c:pt>
                <c:pt idx="30">
                  <c:v>GOO</c:v>
                </c:pt>
                <c:pt idx="31">
                  <c:v>HAD</c:v>
                </c:pt>
                <c:pt idx="32">
                  <c:v>HAL</c:v>
                </c:pt>
                <c:pt idx="33">
                  <c:v>HER</c:v>
                </c:pt>
                <c:pt idx="34">
                  <c:v>INV</c:v>
                </c:pt>
                <c:pt idx="35">
                  <c:v>ISQ</c:v>
                </c:pt>
                <c:pt idx="36">
                  <c:v>LOB</c:v>
                </c:pt>
                <c:pt idx="37">
                  <c:v>LSK</c:v>
                </c:pt>
                <c:pt idx="38">
                  <c:v>LSQ</c:v>
                </c:pt>
                <c:pt idx="39">
                  <c:v>MA</c:v>
                </c:pt>
                <c:pt idx="40">
                  <c:v>MAK</c:v>
                </c:pt>
                <c:pt idx="41">
                  <c:v>MB</c:v>
                </c:pt>
                <c:pt idx="42">
                  <c:v>MEN</c:v>
                </c:pt>
                <c:pt idx="43">
                  <c:v>MPF</c:v>
                </c:pt>
                <c:pt idx="44">
                  <c:v>NSH</c:v>
                </c:pt>
                <c:pt idx="45">
                  <c:v>OHK</c:v>
                </c:pt>
                <c:pt idx="46">
                  <c:v>OPT</c:v>
                </c:pt>
                <c:pt idx="47">
                  <c:v>OSH</c:v>
                </c:pt>
                <c:pt idx="48">
                  <c:v>PB</c:v>
                </c:pt>
                <c:pt idx="49">
                  <c:v>PIN</c:v>
                </c:pt>
                <c:pt idx="50">
                  <c:v>PL</c:v>
                </c:pt>
                <c:pt idx="51">
                  <c:v>PLA</c:v>
                </c:pt>
                <c:pt idx="52">
                  <c:v>POL</c:v>
                </c:pt>
                <c:pt idx="53">
                  <c:v>POR</c:v>
                </c:pt>
                <c:pt idx="54">
                  <c:v>PS</c:v>
                </c:pt>
                <c:pt idx="55">
                  <c:v>PSH</c:v>
                </c:pt>
                <c:pt idx="56">
                  <c:v>QHG</c:v>
                </c:pt>
                <c:pt idx="57">
                  <c:v>RCB</c:v>
                </c:pt>
                <c:pt idx="58">
                  <c:v>RED</c:v>
                </c:pt>
                <c:pt idx="59">
                  <c:v>REP</c:v>
                </c:pt>
                <c:pt idx="60">
                  <c:v>RHK</c:v>
                </c:pt>
                <c:pt idx="61">
                  <c:v>RWH</c:v>
                </c:pt>
                <c:pt idx="62">
                  <c:v>SAL</c:v>
                </c:pt>
                <c:pt idx="63">
                  <c:v>SB</c:v>
                </c:pt>
                <c:pt idx="64">
                  <c:v>SCA</c:v>
                </c:pt>
                <c:pt idx="65">
                  <c:v>SCU</c:v>
                </c:pt>
                <c:pt idx="66">
                  <c:v>SDF</c:v>
                </c:pt>
                <c:pt idx="67">
                  <c:v>SG</c:v>
                </c:pt>
                <c:pt idx="68">
                  <c:v>SHK</c:v>
                </c:pt>
                <c:pt idx="69">
                  <c:v>SK</c:v>
                </c:pt>
                <c:pt idx="70">
                  <c:v>SMO</c:v>
                </c:pt>
                <c:pt idx="71">
                  <c:v>SSH</c:v>
                </c:pt>
                <c:pt idx="72">
                  <c:v>STB</c:v>
                </c:pt>
                <c:pt idx="73">
                  <c:v>SUF</c:v>
                </c:pt>
                <c:pt idx="74">
                  <c:v>SWH</c:v>
                </c:pt>
                <c:pt idx="75">
                  <c:v>TAU</c:v>
                </c:pt>
                <c:pt idx="76">
                  <c:v>TUN</c:v>
                </c:pt>
                <c:pt idx="77">
                  <c:v>TWH</c:v>
                </c:pt>
                <c:pt idx="78">
                  <c:v>TYL</c:v>
                </c:pt>
                <c:pt idx="79">
                  <c:v>WHK</c:v>
                </c:pt>
                <c:pt idx="80">
                  <c:v>WIF</c:v>
                </c:pt>
                <c:pt idx="81">
                  <c:v>WOL</c:v>
                </c:pt>
                <c:pt idx="82">
                  <c:v>WPF</c:v>
                </c:pt>
                <c:pt idx="83">
                  <c:v>WSK</c:v>
                </c:pt>
                <c:pt idx="84">
                  <c:v>WTF</c:v>
                </c:pt>
                <c:pt idx="85">
                  <c:v>YTF</c:v>
                </c:pt>
                <c:pt idx="86">
                  <c:v>ZG</c:v>
                </c:pt>
                <c:pt idx="87">
                  <c:v>ZL</c:v>
                </c:pt>
                <c:pt idx="88">
                  <c:v>ZM</c:v>
                </c:pt>
                <c:pt idx="89">
                  <c:v>ZS</c:v>
                </c:pt>
              </c:strCache>
            </c:strRef>
          </c:cat>
          <c:val>
            <c:numRef>
              <c:f>'scale to SLucy biomass'!$K$10:$K$99</c:f>
              <c:numCache>
                <c:formatCode>General</c:formatCode>
                <c:ptCount val="90"/>
                <c:pt idx="0">
                  <c:v>1631411.645557</c:v>
                </c:pt>
                <c:pt idx="1">
                  <c:v>1506.259334</c:v>
                </c:pt>
                <c:pt idx="2">
                  <c:v>602.503734</c:v>
                </c:pt>
                <c:pt idx="3">
                  <c:v>37523.013832</c:v>
                </c:pt>
                <c:pt idx="4">
                  <c:v>18028.103526</c:v>
                </c:pt>
                <c:pt idx="5">
                  <c:v>15477.301676</c:v>
                </c:pt>
                <c:pt idx="6">
                  <c:v>50360.18709</c:v>
                </c:pt>
                <c:pt idx="7">
                  <c:v>24603.60095</c:v>
                </c:pt>
                <c:pt idx="8">
                  <c:v>2732863.496839</c:v>
                </c:pt>
                <c:pt idx="9">
                  <c:v>3824.557624</c:v>
                </c:pt>
                <c:pt idx="10">
                  <c:v>803480.247045</c:v>
                </c:pt>
                <c:pt idx="11">
                  <c:v>6025.037336</c:v>
                </c:pt>
                <c:pt idx="12">
                  <c:v>1265624.110043</c:v>
                </c:pt>
                <c:pt idx="13">
                  <c:v>1026415.182142</c:v>
                </c:pt>
                <c:pt idx="14">
                  <c:v>12084287.822197</c:v>
                </c:pt>
                <c:pt idx="15">
                  <c:v>10307032.658293</c:v>
                </c:pt>
                <c:pt idx="16">
                  <c:v>18122.380147</c:v>
                </c:pt>
                <c:pt idx="17">
                  <c:v>13926521.903409</c:v>
                </c:pt>
                <c:pt idx="18">
                  <c:v>0</c:v>
                </c:pt>
                <c:pt idx="19">
                  <c:v>914946.360139</c:v>
                </c:pt>
                <c:pt idx="20">
                  <c:v>322819471.668193</c:v>
                </c:pt>
                <c:pt idx="21">
                  <c:v>15062593.338816</c:v>
                </c:pt>
                <c:pt idx="22">
                  <c:v>535494293.24554</c:v>
                </c:pt>
                <c:pt idx="23">
                  <c:v>60250.373355</c:v>
                </c:pt>
                <c:pt idx="24">
                  <c:v>26747945.42072</c:v>
                </c:pt>
                <c:pt idx="25">
                  <c:v>2939227.918688</c:v>
                </c:pt>
                <c:pt idx="26">
                  <c:v>10797838.324952</c:v>
                </c:pt>
                <c:pt idx="27">
                  <c:v>23527440.684957</c:v>
                </c:pt>
                <c:pt idx="28">
                  <c:v>1679296.620131</c:v>
                </c:pt>
                <c:pt idx="29">
                  <c:v>6375701.436947</c:v>
                </c:pt>
                <c:pt idx="30">
                  <c:v>6050031.470495</c:v>
                </c:pt>
                <c:pt idx="31">
                  <c:v>70863848.753869</c:v>
                </c:pt>
                <c:pt idx="32">
                  <c:v>1080329.075169</c:v>
                </c:pt>
                <c:pt idx="33">
                  <c:v>17583843.800783</c:v>
                </c:pt>
                <c:pt idx="34">
                  <c:v>3459140.458579</c:v>
                </c:pt>
                <c:pt idx="35">
                  <c:v>37182.854138</c:v>
                </c:pt>
                <c:pt idx="36">
                  <c:v>20570.604788</c:v>
                </c:pt>
                <c:pt idx="37">
                  <c:v>46624955.15738</c:v>
                </c:pt>
                <c:pt idx="38">
                  <c:v>37182.854138</c:v>
                </c:pt>
                <c:pt idx="39">
                  <c:v>0</c:v>
                </c:pt>
                <c:pt idx="40">
                  <c:v>19395238.486231</c:v>
                </c:pt>
                <c:pt idx="41">
                  <c:v>0</c:v>
                </c:pt>
                <c:pt idx="42">
                  <c:v>266848.103317</c:v>
                </c:pt>
                <c:pt idx="43">
                  <c:v>14537.269766</c:v>
                </c:pt>
                <c:pt idx="44">
                  <c:v>19488.888086</c:v>
                </c:pt>
                <c:pt idx="45">
                  <c:v>198372.434803</c:v>
                </c:pt>
                <c:pt idx="46">
                  <c:v>2054280.781878</c:v>
                </c:pt>
                <c:pt idx="47">
                  <c:v>19488.888086</c:v>
                </c:pt>
                <c:pt idx="48">
                  <c:v>31842.855922</c:v>
                </c:pt>
                <c:pt idx="49">
                  <c:v>33554.258472</c:v>
                </c:pt>
                <c:pt idx="50">
                  <c:v>2494086.809665</c:v>
                </c:pt>
                <c:pt idx="51">
                  <c:v>4308287.074345</c:v>
                </c:pt>
                <c:pt idx="52">
                  <c:v>8881668.286604</c:v>
                </c:pt>
                <c:pt idx="53">
                  <c:v>3824.557624</c:v>
                </c:pt>
                <c:pt idx="54">
                  <c:v>742789.123928</c:v>
                </c:pt>
                <c:pt idx="55">
                  <c:v>127196.410805</c:v>
                </c:pt>
                <c:pt idx="56">
                  <c:v>18122.380147</c:v>
                </c:pt>
                <c:pt idx="57">
                  <c:v>8416.360085</c:v>
                </c:pt>
                <c:pt idx="58">
                  <c:v>91189065.166752</c:v>
                </c:pt>
                <c:pt idx="59">
                  <c:v>1957313.821478</c:v>
                </c:pt>
                <c:pt idx="60">
                  <c:v>7295856.475633</c:v>
                </c:pt>
                <c:pt idx="61">
                  <c:v>10307032.658293</c:v>
                </c:pt>
                <c:pt idx="62">
                  <c:v>3459140.458579</c:v>
                </c:pt>
                <c:pt idx="63">
                  <c:v>92498.351463</c:v>
                </c:pt>
                <c:pt idx="64">
                  <c:v>56370.081442</c:v>
                </c:pt>
                <c:pt idx="65">
                  <c:v>9000157.683873</c:v>
                </c:pt>
                <c:pt idx="66">
                  <c:v>333594.074975</c:v>
                </c:pt>
                <c:pt idx="67">
                  <c:v>0</c:v>
                </c:pt>
                <c:pt idx="68">
                  <c:v>21606304.946125</c:v>
                </c:pt>
                <c:pt idx="69">
                  <c:v>16387233.391062</c:v>
                </c:pt>
                <c:pt idx="70">
                  <c:v>20712613.889311</c:v>
                </c:pt>
                <c:pt idx="71">
                  <c:v>763607.874497</c:v>
                </c:pt>
                <c:pt idx="72">
                  <c:v>4890598.504008</c:v>
                </c:pt>
                <c:pt idx="73">
                  <c:v>9746221.79071</c:v>
                </c:pt>
                <c:pt idx="74">
                  <c:v>1316900.338047</c:v>
                </c:pt>
                <c:pt idx="75">
                  <c:v>24638.222573</c:v>
                </c:pt>
                <c:pt idx="76">
                  <c:v>5003.225042</c:v>
                </c:pt>
                <c:pt idx="77">
                  <c:v>1316900.338047</c:v>
                </c:pt>
                <c:pt idx="78">
                  <c:v>101577.486609</c:v>
                </c:pt>
                <c:pt idx="79">
                  <c:v>11166037.770858</c:v>
                </c:pt>
                <c:pt idx="80">
                  <c:v>6899902.446462</c:v>
                </c:pt>
                <c:pt idx="81">
                  <c:v>207067.053529</c:v>
                </c:pt>
                <c:pt idx="82">
                  <c:v>2521223.890631</c:v>
                </c:pt>
                <c:pt idx="83">
                  <c:v>35454058.674932</c:v>
                </c:pt>
                <c:pt idx="84">
                  <c:v>1724708.350891</c:v>
                </c:pt>
                <c:pt idx="85">
                  <c:v>6560423.824364</c:v>
                </c:pt>
                <c:pt idx="86">
                  <c:v>903571.980459</c:v>
                </c:pt>
                <c:pt idx="87">
                  <c:v>527309.679439</c:v>
                </c:pt>
                <c:pt idx="88">
                  <c:v>562723.720864</c:v>
                </c:pt>
                <c:pt idx="89">
                  <c:v>2228999.914508</c:v>
                </c:pt>
              </c:numCache>
            </c:numRef>
          </c:val>
        </c:ser>
        <c:gapWidth val="100"/>
        <c:overlap val="0"/>
        <c:axId val="87160178"/>
        <c:axId val="95741220"/>
      </c:barChart>
      <c:catAx>
        <c:axId val="87160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741220"/>
        <c:crosses val="autoZero"/>
        <c:auto val="1"/>
        <c:lblAlgn val="ctr"/>
        <c:lblOffset val="100"/>
      </c:catAx>
      <c:valAx>
        <c:axId val="957412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1601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'scale to SLucy biomass'!$BX$10:$BX$99</c:f>
              <c:numCache>
                <c:formatCode>General</c:formatCode>
                <c:ptCount val="9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80.6332795113231</c:v>
                </c:pt>
                <c:pt idx="13">
                  <c:v>83.5901462453219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78.851720577681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77.6741542026447</c:v>
                </c:pt>
                <c:pt idx="23">
                  <c:v/>
                </c:pt>
                <c:pt idx="24">
                  <c:v>82.5546373432214</c:v>
                </c:pt>
                <c:pt idx="25">
                  <c:v>77.5771237726963</c:v>
                </c:pt>
                <c:pt idx="26">
                  <c:v/>
                </c:pt>
                <c:pt idx="27">
                  <c:v>83.5893074535025</c:v>
                </c:pt>
                <c:pt idx="28">
                  <c:v>71.6978063027902</c:v>
                </c:pt>
                <c:pt idx="29">
                  <c:v>70.4911621668092</c:v>
                </c:pt>
                <c:pt idx="30">
                  <c:v>76.9440949702669</c:v>
                </c:pt>
                <c:pt idx="31">
                  <c:v>77.3274653135388</c:v>
                </c:pt>
                <c:pt idx="32">
                  <c:v>75.0448373886538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83.715396165135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82.1524305564275</c:v>
                </c:pt>
                <c:pt idx="46">
                  <c:v>82.8924919130298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67.6056684800494</c:v>
                </c:pt>
                <c:pt idx="52">
                  <c:v>78.8267153070252</c:v>
                </c:pt>
                <c:pt idx="53">
                  <c:v/>
                </c:pt>
                <c:pt idx="54">
                  <c:v/>
                </c:pt>
                <c:pt idx="55">
                  <c:v>76.6169270338585</c:v>
                </c:pt>
                <c:pt idx="56">
                  <c:v/>
                </c:pt>
                <c:pt idx="57">
                  <c:v/>
                </c:pt>
                <c:pt idx="58">
                  <c:v>71.4637926074705</c:v>
                </c:pt>
                <c:pt idx="59">
                  <c:v/>
                </c:pt>
                <c:pt idx="60">
                  <c:v>77.3935910092937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-11.6700365672979</c:v>
                </c:pt>
                <c:pt idx="65">
                  <c:v>83.4064915397547</c:v>
                </c:pt>
                <c:pt idx="66">
                  <c:v>84.1546865006221</c:v>
                </c:pt>
                <c:pt idx="67">
                  <c:v/>
                </c:pt>
                <c:pt idx="68">
                  <c:v>80.9160088332956</c:v>
                </c:pt>
                <c:pt idx="69">
                  <c:v>82.9731903509108</c:v>
                </c:pt>
                <c:pt idx="70">
                  <c:v>77.6807529734898</c:v>
                </c:pt>
                <c:pt idx="71">
                  <c:v>76.9802176525883</c:v>
                </c:pt>
                <c:pt idx="72">
                  <c:v/>
                </c:pt>
                <c:pt idx="73">
                  <c:v>77.4460938660466</c:v>
                </c:pt>
                <c:pt idx="74">
                  <c:v/>
                </c:pt>
                <c:pt idx="75">
                  <c:v>83.3204267990209</c:v>
                </c:pt>
                <c:pt idx="76">
                  <c:v>82.6881892407999</c:v>
                </c:pt>
                <c:pt idx="77">
                  <c:v/>
                </c:pt>
                <c:pt idx="78">
                  <c:v>83.0068872416788</c:v>
                </c:pt>
                <c:pt idx="79">
                  <c:v>80.2237835466713</c:v>
                </c:pt>
                <c:pt idx="80">
                  <c:v>69.3718260152087</c:v>
                </c:pt>
                <c:pt idx="81">
                  <c:v>79.8474135252356</c:v>
                </c:pt>
                <c:pt idx="82">
                  <c:v>69.8176261946283</c:v>
                </c:pt>
                <c:pt idx="83">
                  <c:v>83.662119938784</c:v>
                </c:pt>
                <c:pt idx="84">
                  <c:v>66.3446083638223</c:v>
                </c:pt>
                <c:pt idx="85">
                  <c:v>69.627743559483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560615"/>
        <c:axId val="74512090"/>
      </c:lineChart>
      <c:catAx>
        <c:axId val="16560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12090"/>
        <c:crosses val="autoZero"/>
        <c:auto val="1"/>
        <c:lblAlgn val="ctr"/>
        <c:lblOffset val="100"/>
      </c:catAx>
      <c:valAx>
        <c:axId val="7451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606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(2)_2 checkRM'!$G$10:$G$99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 checkRM'!$L$10:$L$99</c:f>
              <c:numCache>
                <c:formatCode>General</c:formatCode>
                <c:ptCount val="90"/>
                <c:pt idx="0">
                  <c:v>7.28769512410712</c:v>
                </c:pt>
                <c:pt idx="1">
                  <c:v>7.24511381721094</c:v>
                </c:pt>
                <c:pt idx="2">
                  <c:v>7.04789909258547</c:v>
                </c:pt>
                <c:pt idx="3">
                  <c:v>6.43661793976068</c:v>
                </c:pt>
                <c:pt idx="4">
                  <c:v>6.40161141376377</c:v>
                </c:pt>
                <c:pt idx="5">
                  <c:v>6.98883629021637</c:v>
                </c:pt>
                <c:pt idx="6">
                  <c:v>6.83884295055425</c:v>
                </c:pt>
                <c:pt idx="7">
                  <c:v>6.23671566618764</c:v>
                </c:pt>
                <c:pt idx="8">
                  <c:v>6.80452797160601</c:v>
                </c:pt>
                <c:pt idx="9">
                  <c:v>6.03355606452521</c:v>
                </c:pt>
                <c:pt idx="10">
                  <c:v>6.63430463395977</c:v>
                </c:pt>
                <c:pt idx="11">
                  <c:v>6.22512741389173</c:v>
                </c:pt>
                <c:pt idx="12">
                  <c:v>4.18969524773126</c:v>
                </c:pt>
                <c:pt idx="13">
                  <c:v>3.69925003762271</c:v>
                </c:pt>
                <c:pt idx="14">
                  <c:v>4.39099867451256</c:v>
                </c:pt>
                <c:pt idx="15">
                  <c:v>4.16248284965241</c:v>
                </c:pt>
                <c:pt idx="16">
                  <c:v>7.08222106070115</c:v>
                </c:pt>
                <c:pt idx="17">
                  <c:v>6.10230473950924</c:v>
                </c:pt>
                <c:pt idx="18">
                  <c:v>6.21256355812015</c:v>
                </c:pt>
                <c:pt idx="19">
                  <c:v>6.78175763373127</c:v>
                </c:pt>
                <c:pt idx="20">
                  <c:v>5.42626412030472</c:v>
                </c:pt>
                <c:pt idx="21">
                  <c:v>7.03333682053225</c:v>
                </c:pt>
                <c:pt idx="22">
                  <c:v>7.14384266654856</c:v>
                </c:pt>
                <c:pt idx="23">
                  <c:v>7.33458050132471</c:v>
                </c:pt>
                <c:pt idx="24">
                  <c:v>5.29748132384303</c:v>
                </c:pt>
                <c:pt idx="25">
                  <c:v>6.94849454906873</c:v>
                </c:pt>
                <c:pt idx="26">
                  <c:v>6.86307628194677</c:v>
                </c:pt>
                <c:pt idx="27">
                  <c:v>6.01132306724814</c:v>
                </c:pt>
                <c:pt idx="28">
                  <c:v>6.95425011839888</c:v>
                </c:pt>
                <c:pt idx="29">
                  <c:v>5.00679746262384</c:v>
                </c:pt>
                <c:pt idx="30">
                  <c:v>7.95994276352074</c:v>
                </c:pt>
                <c:pt idx="31">
                  <c:v>6.31265980327599</c:v>
                </c:pt>
                <c:pt idx="32">
                  <c:v>6.53896819692252</c:v>
                </c:pt>
                <c:pt idx="33">
                  <c:v>7.4272904283493</c:v>
                </c:pt>
                <c:pt idx="34">
                  <c:v>6.68936201067427</c:v>
                </c:pt>
                <c:pt idx="35">
                  <c:v>4.39160937416685</c:v>
                </c:pt>
                <c:pt idx="36">
                  <c:v>5.31611100372781</c:v>
                </c:pt>
                <c:pt idx="37">
                  <c:v>5.52321832845097</c:v>
                </c:pt>
                <c:pt idx="38">
                  <c:v>7.37157468719078</c:v>
                </c:pt>
                <c:pt idx="39">
                  <c:v>7.85042473601827</c:v>
                </c:pt>
                <c:pt idx="40">
                  <c:v>6.8169318970947</c:v>
                </c:pt>
                <c:pt idx="41">
                  <c:v>8.72875484692291</c:v>
                </c:pt>
                <c:pt idx="42">
                  <c:v>7.31623490942321</c:v>
                </c:pt>
                <c:pt idx="43">
                  <c:v>5.88287039828758</c:v>
                </c:pt>
                <c:pt idx="44">
                  <c:v>6.46823326419124</c:v>
                </c:pt>
                <c:pt idx="45">
                  <c:v>3.58258120875333</c:v>
                </c:pt>
                <c:pt idx="46">
                  <c:v>3.58258120875333</c:v>
                </c:pt>
                <c:pt idx="47">
                  <c:v>5.10447485667737</c:v>
                </c:pt>
                <c:pt idx="48">
                  <c:v>7.54966595910247</c:v>
                </c:pt>
                <c:pt idx="49">
                  <c:v>7.66861842712427</c:v>
                </c:pt>
                <c:pt idx="50">
                  <c:v>7.21450563908518</c:v>
                </c:pt>
                <c:pt idx="51">
                  <c:v>4.96613399266441</c:v>
                </c:pt>
                <c:pt idx="52">
                  <c:v>4.52574764562357</c:v>
                </c:pt>
                <c:pt idx="53">
                  <c:v>6.29166046286274</c:v>
                </c:pt>
                <c:pt idx="54">
                  <c:v>7.01313365212963</c:v>
                </c:pt>
                <c:pt idx="55">
                  <c:v>7.01313365212963</c:v>
                </c:pt>
                <c:pt idx="56">
                  <c:v>6.11955290915009</c:v>
                </c:pt>
                <c:pt idx="57">
                  <c:v>6.11955290915009</c:v>
                </c:pt>
                <c:pt idx="58">
                  <c:v>6.53896819692252</c:v>
                </c:pt>
                <c:pt idx="59">
                  <c:v>4.57034272295093</c:v>
                </c:pt>
                <c:pt idx="60">
                  <c:v>4.57034272295093</c:v>
                </c:pt>
                <c:pt idx="61">
                  <c:v>4.7510486622778</c:v>
                </c:pt>
                <c:pt idx="62">
                  <c:v>4.2582152362119</c:v>
                </c:pt>
                <c:pt idx="63">
                  <c:v>4.2582152362119</c:v>
                </c:pt>
                <c:pt idx="64">
                  <c:v>4.2559500433329</c:v>
                </c:pt>
                <c:pt idx="65">
                  <c:v>4.70208733485925</c:v>
                </c:pt>
                <c:pt idx="66">
                  <c:v>4.31324706039817</c:v>
                </c:pt>
                <c:pt idx="67">
                  <c:v>3.9251243080339</c:v>
                </c:pt>
                <c:pt idx="68">
                  <c:v>5.90497520442879</c:v>
                </c:pt>
                <c:pt idx="69">
                  <c:v>4.28978706169895</c:v>
                </c:pt>
                <c:pt idx="70">
                  <c:v>4.28978706169895</c:v>
                </c:pt>
                <c:pt idx="71">
                  <c:v>5.72206574343153</c:v>
                </c:pt>
                <c:pt idx="72">
                  <c:v>4.57429771345012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</c:v>
                </c:pt>
                <c:pt idx="77">
                  <c:v>5.95596275509393</c:v>
                </c:pt>
                <c:pt idx="78">
                  <c:v>6.39691156554283</c:v>
                </c:pt>
                <c:pt idx="79">
                  <c:v>5.96139563376209</c:v>
                </c:pt>
                <c:pt idx="80">
                  <c:v>5.87086553608466</c:v>
                </c:pt>
                <c:pt idx="81">
                  <c:v>5.75029522264148</c:v>
                </c:pt>
                <c:pt idx="82">
                  <c:v>6.34811005182312</c:v>
                </c:pt>
                <c:pt idx="83">
                  <c:v>4.5030120118151</c:v>
                </c:pt>
                <c:pt idx="84">
                  <c:v>3.17789975116683</c:v>
                </c:pt>
                <c:pt idx="85">
                  <c:v>3.7799597424948</c:v>
                </c:pt>
                <c:pt idx="86">
                  <c:v>7.1778997511327</c:v>
                </c:pt>
                <c:pt idx="87">
                  <c:v>4.77995974245876</c:v>
                </c:pt>
                <c:pt idx="88">
                  <c:v>0</c:v>
                </c:pt>
                <c:pt idx="89">
                  <c:v>8.50895972240384</c:v>
                </c:pt>
              </c:numCache>
            </c:numRef>
          </c:val>
        </c:ser>
        <c:gapWidth val="100"/>
        <c:overlap val="0"/>
        <c:axId val="16445056"/>
        <c:axId val="73593688"/>
      </c:barChart>
      <c:catAx>
        <c:axId val="16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593688"/>
        <c:crosses val="autoZero"/>
        <c:auto val="1"/>
        <c:lblAlgn val="ctr"/>
        <c:lblOffset val="100"/>
      </c:catAx>
      <c:valAx>
        <c:axId val="735936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45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(2)_2 checkRM'!$G$10:$G$99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 checkRM'!$K$10:$K$99</c:f>
              <c:numCache>
                <c:formatCode>General</c:formatCode>
                <c:ptCount val="90"/>
                <c:pt idx="0">
                  <c:v>19395238.486231</c:v>
                </c:pt>
                <c:pt idx="1">
                  <c:v>17583843.800783</c:v>
                </c:pt>
                <c:pt idx="2">
                  <c:v>11166037.770858</c:v>
                </c:pt>
                <c:pt idx="3">
                  <c:v>2732863.496839</c:v>
                </c:pt>
                <c:pt idx="4">
                  <c:v>2521223.890631</c:v>
                </c:pt>
                <c:pt idx="5">
                  <c:v>9746221.79071</c:v>
                </c:pt>
                <c:pt idx="6">
                  <c:v>6899902.446462</c:v>
                </c:pt>
                <c:pt idx="7">
                  <c:v>1724708.350891</c:v>
                </c:pt>
                <c:pt idx="8">
                  <c:v>6375701.436947</c:v>
                </c:pt>
                <c:pt idx="9">
                  <c:v>1080329.075169</c:v>
                </c:pt>
                <c:pt idx="10">
                  <c:v>4308287.074345</c:v>
                </c:pt>
                <c:pt idx="11">
                  <c:v>1679296.620131</c:v>
                </c:pt>
                <c:pt idx="12">
                  <c:v>15477.301676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14537.269766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</c:v>
                </c:pt>
                <c:pt idx="19">
                  <c:v>6050031.470495</c:v>
                </c:pt>
                <c:pt idx="20">
                  <c:v>266848.103317</c:v>
                </c:pt>
                <c:pt idx="21">
                  <c:v>10797838.324952</c:v>
                </c:pt>
                <c:pt idx="22">
                  <c:v>13926521.903409</c:v>
                </c:pt>
                <c:pt idx="23">
                  <c:v>21606304.946125</c:v>
                </c:pt>
                <c:pt idx="24">
                  <c:v>198372.434803</c:v>
                </c:pt>
                <c:pt idx="25">
                  <c:v>8881668.286604</c:v>
                </c:pt>
                <c:pt idx="26">
                  <c:v>7295856.475633</c:v>
                </c:pt>
                <c:pt idx="27">
                  <c:v>1026415.182142</c:v>
                </c:pt>
                <c:pt idx="28">
                  <c:v>9000157.683873</c:v>
                </c:pt>
                <c:pt idx="29">
                  <c:v>101577.486609</c:v>
                </c:pt>
                <c:pt idx="30">
                  <c:v>91189065.166752</c:v>
                </c:pt>
                <c:pt idx="31">
                  <c:v>2054280.781878</c:v>
                </c:pt>
                <c:pt idx="32">
                  <c:v>3459140.458579</c:v>
                </c:pt>
                <c:pt idx="33">
                  <c:v>26747945.42072</c:v>
                </c:pt>
                <c:pt idx="34">
                  <c:v>4890598.504008</c:v>
                </c:pt>
                <c:pt idx="35">
                  <c:v>24638.222573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</c:v>
                </c:pt>
                <c:pt idx="39">
                  <c:v>70863848.753869</c:v>
                </c:pt>
                <c:pt idx="40">
                  <c:v>6560423.824364</c:v>
                </c:pt>
                <c:pt idx="41">
                  <c:v>535494293.24554</c:v>
                </c:pt>
                <c:pt idx="42">
                  <c:v>20712613.889311</c:v>
                </c:pt>
                <c:pt idx="43">
                  <c:v>763607.874497</c:v>
                </c:pt>
                <c:pt idx="44">
                  <c:v>2939227.918688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</c:v>
                </c:pt>
                <c:pt idx="48">
                  <c:v>35454058.674932</c:v>
                </c:pt>
                <c:pt idx="49">
                  <c:v>46624955.15738</c:v>
                </c:pt>
                <c:pt idx="50">
                  <c:v>16387233.391062</c:v>
                </c:pt>
                <c:pt idx="51">
                  <c:v>92498.351463</c:v>
                </c:pt>
                <c:pt idx="52">
                  <c:v>33554.258472</c:v>
                </c:pt>
                <c:pt idx="53">
                  <c:v>1957313.821478</c:v>
                </c:pt>
                <c:pt idx="54">
                  <c:v>10307032.658293</c:v>
                </c:pt>
                <c:pt idx="55">
                  <c:v>10307032.658293</c:v>
                </c:pt>
                <c:pt idx="56">
                  <c:v>1316900.338047</c:v>
                </c:pt>
                <c:pt idx="57">
                  <c:v>1316900.338047</c:v>
                </c:pt>
                <c:pt idx="58">
                  <c:v>3459140.458579</c:v>
                </c:pt>
                <c:pt idx="59">
                  <c:v>37182.854138</c:v>
                </c:pt>
                <c:pt idx="60">
                  <c:v>37182.854138</c:v>
                </c:pt>
                <c:pt idx="61">
                  <c:v>56370.081442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18028.103526</c:v>
                </c:pt>
                <c:pt idx="65">
                  <c:v>50360.18709</c:v>
                </c:pt>
                <c:pt idx="66">
                  <c:v>20570.604788</c:v>
                </c:pt>
                <c:pt idx="67">
                  <c:v>8416.360085</c:v>
                </c:pt>
                <c:pt idx="68">
                  <c:v>803480.247045</c:v>
                </c:pt>
                <c:pt idx="69">
                  <c:v>19488.888086</c:v>
                </c:pt>
                <c:pt idx="70">
                  <c:v>19488.888086</c:v>
                </c:pt>
                <c:pt idx="71">
                  <c:v>527309.679439</c:v>
                </c:pt>
                <c:pt idx="72">
                  <c:v>37523.013832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</c:v>
                </c:pt>
                <c:pt idx="77">
                  <c:v>903571.980459</c:v>
                </c:pt>
                <c:pt idx="78">
                  <c:v>2494086.809665</c:v>
                </c:pt>
                <c:pt idx="79">
                  <c:v>914946.360139</c:v>
                </c:pt>
                <c:pt idx="80">
                  <c:v>742789.123928</c:v>
                </c:pt>
                <c:pt idx="81">
                  <c:v>562723.720864</c:v>
                </c:pt>
                <c:pt idx="82">
                  <c:v>2228999.914508</c:v>
                </c:pt>
                <c:pt idx="83">
                  <c:v>31842.855922</c:v>
                </c:pt>
                <c:pt idx="84">
                  <c:v>1506.259334</c:v>
                </c:pt>
                <c:pt idx="85">
                  <c:v>6025.037336</c:v>
                </c:pt>
                <c:pt idx="86">
                  <c:v>15062593.338816</c:v>
                </c:pt>
                <c:pt idx="87">
                  <c:v>60250.373355</c:v>
                </c:pt>
                <c:pt idx="88">
                  <c:v>0</c:v>
                </c:pt>
                <c:pt idx="89">
                  <c:v>322819471.668193</c:v>
                </c:pt>
              </c:numCache>
            </c:numRef>
          </c:val>
        </c:ser>
        <c:gapWidth val="100"/>
        <c:overlap val="0"/>
        <c:axId val="41150342"/>
        <c:axId val="42627177"/>
      </c:barChart>
      <c:catAx>
        <c:axId val="41150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27177"/>
        <c:crosses val="autoZero"/>
        <c:auto val="1"/>
        <c:lblAlgn val="ctr"/>
        <c:lblOffset val="100"/>
      </c:catAx>
      <c:valAx>
        <c:axId val="4262717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150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'20170331'!$G$10:$G$99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'20170331'!$L$10:$L$99</c:f>
              <c:numCache>
                <c:formatCode>General</c:formatCode>
                <c:ptCount val="90"/>
                <c:pt idx="0">
                  <c:v>7.28769512410712</c:v>
                </c:pt>
                <c:pt idx="1">
                  <c:v>7.24511381721094</c:v>
                </c:pt>
                <c:pt idx="2">
                  <c:v>7.04789909258547</c:v>
                </c:pt>
                <c:pt idx="3">
                  <c:v>6.43661793976068</c:v>
                </c:pt>
                <c:pt idx="4">
                  <c:v>6.40161141376377</c:v>
                </c:pt>
                <c:pt idx="5">
                  <c:v>6.98883629021637</c:v>
                </c:pt>
                <c:pt idx="6">
                  <c:v>6.83884295055425</c:v>
                </c:pt>
                <c:pt idx="7">
                  <c:v>6.23671566618764</c:v>
                </c:pt>
                <c:pt idx="8">
                  <c:v>6.80452797160601</c:v>
                </c:pt>
                <c:pt idx="9">
                  <c:v>6.03355606452521</c:v>
                </c:pt>
                <c:pt idx="10">
                  <c:v>6.63430463395977</c:v>
                </c:pt>
                <c:pt idx="11">
                  <c:v>6.22512741389173</c:v>
                </c:pt>
                <c:pt idx="12">
                  <c:v>4.18969524773126</c:v>
                </c:pt>
                <c:pt idx="13">
                  <c:v>3.69925003762271</c:v>
                </c:pt>
                <c:pt idx="14">
                  <c:v>4.39099867451256</c:v>
                </c:pt>
                <c:pt idx="15">
                  <c:v>4.16248284965241</c:v>
                </c:pt>
                <c:pt idx="16">
                  <c:v>7.08222106070115</c:v>
                </c:pt>
                <c:pt idx="17">
                  <c:v>6.10230473950924</c:v>
                </c:pt>
                <c:pt idx="18">
                  <c:v>6.21256355812015</c:v>
                </c:pt>
                <c:pt idx="19">
                  <c:v>6.78175763373127</c:v>
                </c:pt>
                <c:pt idx="20">
                  <c:v>5.42626412030472</c:v>
                </c:pt>
                <c:pt idx="21">
                  <c:v>7.03333682053225</c:v>
                </c:pt>
                <c:pt idx="22">
                  <c:v>7.14384266654856</c:v>
                </c:pt>
                <c:pt idx="23">
                  <c:v>7.33458050132471</c:v>
                </c:pt>
                <c:pt idx="24">
                  <c:v>5.29748132384303</c:v>
                </c:pt>
                <c:pt idx="25">
                  <c:v>6.94849454906873</c:v>
                </c:pt>
                <c:pt idx="26">
                  <c:v>6.86307628194677</c:v>
                </c:pt>
                <c:pt idx="27">
                  <c:v>6.01132306724814</c:v>
                </c:pt>
                <c:pt idx="28">
                  <c:v>6.95425011839888</c:v>
                </c:pt>
                <c:pt idx="29">
                  <c:v>5.00679746262384</c:v>
                </c:pt>
                <c:pt idx="30">
                  <c:v>7.95994276352074</c:v>
                </c:pt>
                <c:pt idx="31">
                  <c:v>6.31265980327599</c:v>
                </c:pt>
                <c:pt idx="32">
                  <c:v>6.53896819692252</c:v>
                </c:pt>
                <c:pt idx="33">
                  <c:v>7.4272904283493</c:v>
                </c:pt>
                <c:pt idx="34">
                  <c:v>6.68936201067427</c:v>
                </c:pt>
                <c:pt idx="35">
                  <c:v>4.39160937416685</c:v>
                </c:pt>
                <c:pt idx="36">
                  <c:v>5.31611100372781</c:v>
                </c:pt>
                <c:pt idx="37">
                  <c:v>5.52321832845097</c:v>
                </c:pt>
                <c:pt idx="38">
                  <c:v>7.37157468719078</c:v>
                </c:pt>
                <c:pt idx="39">
                  <c:v>7.85042473601827</c:v>
                </c:pt>
                <c:pt idx="40">
                  <c:v>6.8169318970947</c:v>
                </c:pt>
                <c:pt idx="41">
                  <c:v>8.72875484692291</c:v>
                </c:pt>
                <c:pt idx="42">
                  <c:v>7.31623490942321</c:v>
                </c:pt>
                <c:pt idx="43">
                  <c:v>5.88287039828758</c:v>
                </c:pt>
                <c:pt idx="44">
                  <c:v>6.46823326419124</c:v>
                </c:pt>
                <c:pt idx="45">
                  <c:v>3.58258120875333</c:v>
                </c:pt>
                <c:pt idx="46">
                  <c:v>3.58258120875333</c:v>
                </c:pt>
                <c:pt idx="47">
                  <c:v>5.10447485667737</c:v>
                </c:pt>
                <c:pt idx="48">
                  <c:v>7.54966595910247</c:v>
                </c:pt>
                <c:pt idx="49">
                  <c:v>7.66861842712427</c:v>
                </c:pt>
                <c:pt idx="50">
                  <c:v>7.21450563908518</c:v>
                </c:pt>
                <c:pt idx="51">
                  <c:v>4.96613399266441</c:v>
                </c:pt>
                <c:pt idx="52">
                  <c:v>4.52574764562357</c:v>
                </c:pt>
                <c:pt idx="53">
                  <c:v>6.29166046286274</c:v>
                </c:pt>
                <c:pt idx="54">
                  <c:v>7.01313365212963</c:v>
                </c:pt>
                <c:pt idx="55">
                  <c:v>7.01313365212963</c:v>
                </c:pt>
                <c:pt idx="56">
                  <c:v>6.11955290915009</c:v>
                </c:pt>
                <c:pt idx="57">
                  <c:v>6.11955290915009</c:v>
                </c:pt>
                <c:pt idx="58">
                  <c:v>6.53896819692252</c:v>
                </c:pt>
                <c:pt idx="59">
                  <c:v>4.57034272295093</c:v>
                </c:pt>
                <c:pt idx="60">
                  <c:v>4.57034272295093</c:v>
                </c:pt>
                <c:pt idx="61">
                  <c:v>4.7510486622778</c:v>
                </c:pt>
                <c:pt idx="62">
                  <c:v>4.2582152362119</c:v>
                </c:pt>
                <c:pt idx="63">
                  <c:v>4.2582152362119</c:v>
                </c:pt>
                <c:pt idx="64">
                  <c:v>4.2559500433329</c:v>
                </c:pt>
                <c:pt idx="65">
                  <c:v>4.70208733485925</c:v>
                </c:pt>
                <c:pt idx="66">
                  <c:v>4.31324706039817</c:v>
                </c:pt>
                <c:pt idx="67">
                  <c:v>3.9251243080339</c:v>
                </c:pt>
                <c:pt idx="68">
                  <c:v>5.90497520442879</c:v>
                </c:pt>
                <c:pt idx="69">
                  <c:v>4.28978706169895</c:v>
                </c:pt>
                <c:pt idx="70">
                  <c:v>4.28978706169895</c:v>
                </c:pt>
                <c:pt idx="71">
                  <c:v>5.72206574343153</c:v>
                </c:pt>
                <c:pt idx="72">
                  <c:v>4.57429771345012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</c:v>
                </c:pt>
                <c:pt idx="77">
                  <c:v>5.95596275509393</c:v>
                </c:pt>
                <c:pt idx="78">
                  <c:v>6.39691156554283</c:v>
                </c:pt>
                <c:pt idx="79">
                  <c:v>5.96139563376209</c:v>
                </c:pt>
                <c:pt idx="80">
                  <c:v>5.87086553608466</c:v>
                </c:pt>
                <c:pt idx="81">
                  <c:v>5.75029522264148</c:v>
                </c:pt>
                <c:pt idx="82">
                  <c:v>6.34811005182312</c:v>
                </c:pt>
                <c:pt idx="83">
                  <c:v>4.5030120118151</c:v>
                </c:pt>
                <c:pt idx="84">
                  <c:v>3.17789975116683</c:v>
                </c:pt>
                <c:pt idx="85">
                  <c:v>3.7799597424948</c:v>
                </c:pt>
                <c:pt idx="86">
                  <c:v>7.1778997511327</c:v>
                </c:pt>
                <c:pt idx="87">
                  <c:v>4.77995974245876</c:v>
                </c:pt>
                <c:pt idx="88">
                  <c:v>0</c:v>
                </c:pt>
                <c:pt idx="89">
                  <c:v>8.50895972240384</c:v>
                </c:pt>
              </c:numCache>
            </c:numRef>
          </c:val>
        </c:ser>
        <c:gapWidth val="100"/>
        <c:overlap val="0"/>
        <c:axId val="54007662"/>
        <c:axId val="86615688"/>
      </c:barChart>
      <c:catAx>
        <c:axId val="54007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15688"/>
        <c:crosses val="autoZero"/>
        <c:auto val="1"/>
        <c:lblAlgn val="ctr"/>
        <c:lblOffset val="100"/>
      </c:catAx>
      <c:valAx>
        <c:axId val="866156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07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'20170331'!$G$10:$G$99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'20170331'!$K$10:$K$99</c:f>
              <c:numCache>
                <c:formatCode>General</c:formatCode>
                <c:ptCount val="90"/>
                <c:pt idx="0">
                  <c:v>19395238.486231</c:v>
                </c:pt>
                <c:pt idx="1">
                  <c:v>17583843.800783</c:v>
                </c:pt>
                <c:pt idx="2">
                  <c:v>11166037.770858</c:v>
                </c:pt>
                <c:pt idx="3">
                  <c:v>2732863.496839</c:v>
                </c:pt>
                <c:pt idx="4">
                  <c:v>2521223.890631</c:v>
                </c:pt>
                <c:pt idx="5">
                  <c:v>9746221.79071</c:v>
                </c:pt>
                <c:pt idx="6">
                  <c:v>6899902.446462</c:v>
                </c:pt>
                <c:pt idx="7">
                  <c:v>1724708.350891</c:v>
                </c:pt>
                <c:pt idx="8">
                  <c:v>6375701.436947</c:v>
                </c:pt>
                <c:pt idx="9">
                  <c:v>1080329.075169</c:v>
                </c:pt>
                <c:pt idx="10">
                  <c:v>4308287.074345</c:v>
                </c:pt>
                <c:pt idx="11">
                  <c:v>1679296.620131</c:v>
                </c:pt>
                <c:pt idx="12">
                  <c:v>15477.301676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14537.269766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</c:v>
                </c:pt>
                <c:pt idx="19">
                  <c:v>6050031.470495</c:v>
                </c:pt>
                <c:pt idx="20">
                  <c:v>266848.103317</c:v>
                </c:pt>
                <c:pt idx="21">
                  <c:v>10797838.324952</c:v>
                </c:pt>
                <c:pt idx="22">
                  <c:v>13926521.903409</c:v>
                </c:pt>
                <c:pt idx="23">
                  <c:v>21606304.946125</c:v>
                </c:pt>
                <c:pt idx="24">
                  <c:v>198372.434803</c:v>
                </c:pt>
                <c:pt idx="25">
                  <c:v>8881668.286604</c:v>
                </c:pt>
                <c:pt idx="26">
                  <c:v>7295856.475633</c:v>
                </c:pt>
                <c:pt idx="27">
                  <c:v>1026415.182142</c:v>
                </c:pt>
                <c:pt idx="28">
                  <c:v>9000157.683873</c:v>
                </c:pt>
                <c:pt idx="29">
                  <c:v>101577.486609</c:v>
                </c:pt>
                <c:pt idx="30">
                  <c:v>91189065.166752</c:v>
                </c:pt>
                <c:pt idx="31">
                  <c:v>2054280.781878</c:v>
                </c:pt>
                <c:pt idx="32">
                  <c:v>3459140.458579</c:v>
                </c:pt>
                <c:pt idx="33">
                  <c:v>26747945.42072</c:v>
                </c:pt>
                <c:pt idx="34">
                  <c:v>4890598.504008</c:v>
                </c:pt>
                <c:pt idx="35">
                  <c:v>24638.222573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</c:v>
                </c:pt>
                <c:pt idx="39">
                  <c:v>70863848.753869</c:v>
                </c:pt>
                <c:pt idx="40">
                  <c:v>6560423.824364</c:v>
                </c:pt>
                <c:pt idx="41">
                  <c:v>535494293.24554</c:v>
                </c:pt>
                <c:pt idx="42">
                  <c:v>20712613.889311</c:v>
                </c:pt>
                <c:pt idx="43">
                  <c:v>763607.874497</c:v>
                </c:pt>
                <c:pt idx="44">
                  <c:v>2939227.918688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</c:v>
                </c:pt>
                <c:pt idx="48">
                  <c:v>35454058.674932</c:v>
                </c:pt>
                <c:pt idx="49">
                  <c:v>46624955.15738</c:v>
                </c:pt>
                <c:pt idx="50">
                  <c:v>16387233.391062</c:v>
                </c:pt>
                <c:pt idx="51">
                  <c:v>92498.351463</c:v>
                </c:pt>
                <c:pt idx="52">
                  <c:v>33554.258472</c:v>
                </c:pt>
                <c:pt idx="53">
                  <c:v>1957313.821478</c:v>
                </c:pt>
                <c:pt idx="54">
                  <c:v>10307032.658293</c:v>
                </c:pt>
                <c:pt idx="55">
                  <c:v>10307032.658293</c:v>
                </c:pt>
                <c:pt idx="56">
                  <c:v>1316900.338047</c:v>
                </c:pt>
                <c:pt idx="57">
                  <c:v>1316900.338047</c:v>
                </c:pt>
                <c:pt idx="58">
                  <c:v>3459140.458579</c:v>
                </c:pt>
                <c:pt idx="59">
                  <c:v>37182.854138</c:v>
                </c:pt>
                <c:pt idx="60">
                  <c:v>37182.854138</c:v>
                </c:pt>
                <c:pt idx="61">
                  <c:v>56370.081442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18028.103526</c:v>
                </c:pt>
                <c:pt idx="65">
                  <c:v>50360.18709</c:v>
                </c:pt>
                <c:pt idx="66">
                  <c:v>20570.604788</c:v>
                </c:pt>
                <c:pt idx="67">
                  <c:v>8416.360085</c:v>
                </c:pt>
                <c:pt idx="68">
                  <c:v>803480.247045</c:v>
                </c:pt>
                <c:pt idx="69">
                  <c:v>19488.888086</c:v>
                </c:pt>
                <c:pt idx="70">
                  <c:v>19488.888086</c:v>
                </c:pt>
                <c:pt idx="71">
                  <c:v>527309.679439</c:v>
                </c:pt>
                <c:pt idx="72">
                  <c:v>37523.013832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</c:v>
                </c:pt>
                <c:pt idx="77">
                  <c:v>903571.980459</c:v>
                </c:pt>
                <c:pt idx="78">
                  <c:v>2494086.809665</c:v>
                </c:pt>
                <c:pt idx="79">
                  <c:v>914946.360139</c:v>
                </c:pt>
                <c:pt idx="80">
                  <c:v>742789.123928</c:v>
                </c:pt>
                <c:pt idx="81">
                  <c:v>562723.720864</c:v>
                </c:pt>
                <c:pt idx="82">
                  <c:v>2228999.914508</c:v>
                </c:pt>
                <c:pt idx="83">
                  <c:v>31842.855922</c:v>
                </c:pt>
                <c:pt idx="84">
                  <c:v>1506.259334</c:v>
                </c:pt>
                <c:pt idx="85">
                  <c:v>6025.037336</c:v>
                </c:pt>
                <c:pt idx="86">
                  <c:v>15062593.338816</c:v>
                </c:pt>
                <c:pt idx="87">
                  <c:v>60250.373355</c:v>
                </c:pt>
                <c:pt idx="88">
                  <c:v>0</c:v>
                </c:pt>
                <c:pt idx="89">
                  <c:v>322819471.668193</c:v>
                </c:pt>
              </c:numCache>
            </c:numRef>
          </c:val>
        </c:ser>
        <c:gapWidth val="100"/>
        <c:overlap val="0"/>
        <c:axId val="59113832"/>
        <c:axId val="39727818"/>
      </c:barChart>
      <c:catAx>
        <c:axId val="5911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27818"/>
        <c:crosses val="autoZero"/>
        <c:auto val="1"/>
        <c:lblAlgn val="ctr"/>
        <c:lblOffset val="100"/>
      </c:catAx>
      <c:valAx>
        <c:axId val="397278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138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(2)_2'!$G$10:$G$99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(2)_2'!$L$10:$L$99</c:f>
              <c:numCache>
                <c:formatCode>General</c:formatCode>
                <c:ptCount val="90"/>
                <c:pt idx="0">
                  <c:v>7.28769512410712</c:v>
                </c:pt>
                <c:pt idx="1">
                  <c:v>7.24511381721094</c:v>
                </c:pt>
                <c:pt idx="2">
                  <c:v>7.04789909258547</c:v>
                </c:pt>
                <c:pt idx="3">
                  <c:v>6.43661793976068</c:v>
                </c:pt>
                <c:pt idx="4">
                  <c:v>6.40161141376377</c:v>
                </c:pt>
                <c:pt idx="5">
                  <c:v>6.98883629021637</c:v>
                </c:pt>
                <c:pt idx="6">
                  <c:v>6.83884295055425</c:v>
                </c:pt>
                <c:pt idx="7">
                  <c:v>6.23671566618764</c:v>
                </c:pt>
                <c:pt idx="8">
                  <c:v>6.80452797160601</c:v>
                </c:pt>
                <c:pt idx="9">
                  <c:v>6.03355606452521</c:v>
                </c:pt>
                <c:pt idx="10">
                  <c:v>6.63430463395977</c:v>
                </c:pt>
                <c:pt idx="11">
                  <c:v>6.22512741389173</c:v>
                </c:pt>
                <c:pt idx="12">
                  <c:v>4.18969524773126</c:v>
                </c:pt>
                <c:pt idx="13">
                  <c:v>3.69925003762271</c:v>
                </c:pt>
                <c:pt idx="14">
                  <c:v>4.39099867451256</c:v>
                </c:pt>
                <c:pt idx="15">
                  <c:v>4.16248284965241</c:v>
                </c:pt>
                <c:pt idx="16">
                  <c:v>7.08222106070115</c:v>
                </c:pt>
                <c:pt idx="17">
                  <c:v>6.10230473950924</c:v>
                </c:pt>
                <c:pt idx="18">
                  <c:v>6.21256355812015</c:v>
                </c:pt>
                <c:pt idx="19">
                  <c:v>6.78175763373127</c:v>
                </c:pt>
                <c:pt idx="20">
                  <c:v>5.42626412030472</c:v>
                </c:pt>
                <c:pt idx="21">
                  <c:v>7.03333682053225</c:v>
                </c:pt>
                <c:pt idx="22">
                  <c:v>7.14384266654856</c:v>
                </c:pt>
                <c:pt idx="23">
                  <c:v>7.33458050132471</c:v>
                </c:pt>
                <c:pt idx="24">
                  <c:v>5.29748132384303</c:v>
                </c:pt>
                <c:pt idx="25">
                  <c:v>6.94849454906873</c:v>
                </c:pt>
                <c:pt idx="26">
                  <c:v>6.86307628194677</c:v>
                </c:pt>
                <c:pt idx="27">
                  <c:v>6.01132306724814</c:v>
                </c:pt>
                <c:pt idx="28">
                  <c:v>6.95425011839888</c:v>
                </c:pt>
                <c:pt idx="29">
                  <c:v>5.00679746262384</c:v>
                </c:pt>
                <c:pt idx="30">
                  <c:v>7.95994276352074</c:v>
                </c:pt>
                <c:pt idx="31">
                  <c:v>6.31265980327599</c:v>
                </c:pt>
                <c:pt idx="32">
                  <c:v>6.53896819692252</c:v>
                </c:pt>
                <c:pt idx="33">
                  <c:v>7.4272904283493</c:v>
                </c:pt>
                <c:pt idx="34">
                  <c:v>6.68936201067427</c:v>
                </c:pt>
                <c:pt idx="35">
                  <c:v>4.39160937416685</c:v>
                </c:pt>
                <c:pt idx="36">
                  <c:v>5.31611100372781</c:v>
                </c:pt>
                <c:pt idx="37">
                  <c:v>5.52321832845097</c:v>
                </c:pt>
                <c:pt idx="38">
                  <c:v>7.37157468719078</c:v>
                </c:pt>
                <c:pt idx="39">
                  <c:v>7.85042473601827</c:v>
                </c:pt>
                <c:pt idx="40">
                  <c:v>6.8169318970947</c:v>
                </c:pt>
                <c:pt idx="41">
                  <c:v>8.72875484692291</c:v>
                </c:pt>
                <c:pt idx="42">
                  <c:v>7.31623490942321</c:v>
                </c:pt>
                <c:pt idx="43">
                  <c:v>5.88287039828758</c:v>
                </c:pt>
                <c:pt idx="44">
                  <c:v>6.46823326419124</c:v>
                </c:pt>
                <c:pt idx="45">
                  <c:v>3.58258120875333</c:v>
                </c:pt>
                <c:pt idx="46">
                  <c:v>3.58258120875333</c:v>
                </c:pt>
                <c:pt idx="47">
                  <c:v>5.10447485667737</c:v>
                </c:pt>
                <c:pt idx="48">
                  <c:v>7.54966595910247</c:v>
                </c:pt>
                <c:pt idx="49">
                  <c:v>7.66861842712427</c:v>
                </c:pt>
                <c:pt idx="50">
                  <c:v>7.21450563908518</c:v>
                </c:pt>
                <c:pt idx="51">
                  <c:v>4.96613399266441</c:v>
                </c:pt>
                <c:pt idx="52">
                  <c:v>4.52574764562357</c:v>
                </c:pt>
                <c:pt idx="53">
                  <c:v>6.29166046286274</c:v>
                </c:pt>
                <c:pt idx="54">
                  <c:v>7.01313365212963</c:v>
                </c:pt>
                <c:pt idx="55">
                  <c:v>7.01313365212963</c:v>
                </c:pt>
                <c:pt idx="56">
                  <c:v>6.11955290915009</c:v>
                </c:pt>
                <c:pt idx="57">
                  <c:v>6.11955290915009</c:v>
                </c:pt>
                <c:pt idx="58">
                  <c:v>6.53896819692252</c:v>
                </c:pt>
                <c:pt idx="59">
                  <c:v>4.57034272295093</c:v>
                </c:pt>
                <c:pt idx="60">
                  <c:v>4.57034272295093</c:v>
                </c:pt>
                <c:pt idx="61">
                  <c:v>4.7510486622778</c:v>
                </c:pt>
                <c:pt idx="62">
                  <c:v>4.2582152362119</c:v>
                </c:pt>
                <c:pt idx="63">
                  <c:v>4.2582152362119</c:v>
                </c:pt>
                <c:pt idx="64">
                  <c:v>4.2559500433329</c:v>
                </c:pt>
                <c:pt idx="65">
                  <c:v>4.70208733485925</c:v>
                </c:pt>
                <c:pt idx="66">
                  <c:v>4.31324706039817</c:v>
                </c:pt>
                <c:pt idx="67">
                  <c:v>3.9251243080339</c:v>
                </c:pt>
                <c:pt idx="68">
                  <c:v>5.90497520442879</c:v>
                </c:pt>
                <c:pt idx="69">
                  <c:v>4.28978706169895</c:v>
                </c:pt>
                <c:pt idx="70">
                  <c:v>4.28978706169895</c:v>
                </c:pt>
                <c:pt idx="71">
                  <c:v>5.72206574343153</c:v>
                </c:pt>
                <c:pt idx="72">
                  <c:v>4.57429771345012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2.77995974278312</c:v>
                </c:pt>
                <c:pt idx="77">
                  <c:v>5.95596275509393</c:v>
                </c:pt>
                <c:pt idx="78">
                  <c:v>6.39691156554283</c:v>
                </c:pt>
                <c:pt idx="79">
                  <c:v>5.96139563376209</c:v>
                </c:pt>
                <c:pt idx="80">
                  <c:v>5.87086553608466</c:v>
                </c:pt>
                <c:pt idx="81">
                  <c:v>5.75029522264148</c:v>
                </c:pt>
                <c:pt idx="82">
                  <c:v>6.34811005182312</c:v>
                </c:pt>
                <c:pt idx="83">
                  <c:v>4.5030120118151</c:v>
                </c:pt>
                <c:pt idx="84">
                  <c:v>3.17789975116683</c:v>
                </c:pt>
                <c:pt idx="85">
                  <c:v>3.7799597424948</c:v>
                </c:pt>
                <c:pt idx="86">
                  <c:v>7.1778997511327</c:v>
                </c:pt>
                <c:pt idx="87">
                  <c:v>4.77995974245876</c:v>
                </c:pt>
                <c:pt idx="88">
                  <c:v>0</c:v>
                </c:pt>
                <c:pt idx="89">
                  <c:v>8.50895972240384</c:v>
                </c:pt>
              </c:numCache>
            </c:numRef>
          </c:val>
        </c:ser>
        <c:gapWidth val="100"/>
        <c:overlap val="0"/>
        <c:axId val="94008114"/>
        <c:axId val="41288436"/>
      </c:barChart>
      <c:catAx>
        <c:axId val="94008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88436"/>
        <c:crosses val="autoZero"/>
        <c:auto val="1"/>
        <c:lblAlgn val="ctr"/>
        <c:lblOffset val="100"/>
      </c:catAx>
      <c:valAx>
        <c:axId val="412884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08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'Sheet1 (2)_2'!$G$10:$G$99</c:f>
              <c:strCache>
                <c:ptCount val="90"/>
                <c:pt idx="0">
                  <c:v>MAK</c:v>
                </c:pt>
                <c:pt idx="1">
                  <c:v>HER</c:v>
                </c:pt>
                <c:pt idx="2">
                  <c:v>WHK</c:v>
                </c:pt>
                <c:pt idx="3">
                  <c:v>BLF</c:v>
                </c:pt>
                <c:pt idx="4">
                  <c:v>WPF</c:v>
                </c:pt>
                <c:pt idx="5">
                  <c:v>SUF</c:v>
                </c:pt>
                <c:pt idx="6">
                  <c:v>WIF</c:v>
                </c:pt>
                <c:pt idx="7">
                  <c:v>WTF</c:v>
                </c:pt>
                <c:pt idx="8">
                  <c:v>FOU</c:v>
                </c:pt>
                <c:pt idx="9">
                  <c:v>HAL</c:v>
                </c:pt>
                <c:pt idx="10">
                  <c:v>PLA</c:v>
                </c:pt>
                <c:pt idx="11">
                  <c:v>FLA</c:v>
                </c:pt>
                <c:pt idx="12">
                  <c:v>BFT</c:v>
                </c:pt>
                <c:pt idx="13">
                  <c:v>TUN</c:v>
                </c:pt>
                <c:pt idx="14">
                  <c:v>BIL</c:v>
                </c:pt>
                <c:pt idx="15">
                  <c:v>MPF</c:v>
                </c:pt>
                <c:pt idx="16">
                  <c:v>BUT</c:v>
                </c:pt>
                <c:pt idx="17">
                  <c:v>BPF</c:v>
                </c:pt>
                <c:pt idx="18">
                  <c:v>ANC</c:v>
                </c:pt>
                <c:pt idx="19">
                  <c:v>GOO</c:v>
                </c:pt>
                <c:pt idx="20">
                  <c:v>MEN</c:v>
                </c:pt>
                <c:pt idx="21">
                  <c:v>FDE</c:v>
                </c:pt>
                <c:pt idx="22">
                  <c:v>COD</c:v>
                </c:pt>
                <c:pt idx="23">
                  <c:v>SHK</c:v>
                </c:pt>
                <c:pt idx="24">
                  <c:v>OHK</c:v>
                </c:pt>
                <c:pt idx="25">
                  <c:v>POL</c:v>
                </c:pt>
                <c:pt idx="26">
                  <c:v>RHK</c:v>
                </c:pt>
                <c:pt idx="27">
                  <c:v>BSB</c:v>
                </c:pt>
                <c:pt idx="28">
                  <c:v>SCU</c:v>
                </c:pt>
                <c:pt idx="29">
                  <c:v>TYL</c:v>
                </c:pt>
                <c:pt idx="30">
                  <c:v>RED</c:v>
                </c:pt>
                <c:pt idx="31">
                  <c:v>OPT</c:v>
                </c:pt>
                <c:pt idx="32">
                  <c:v>SAL</c:v>
                </c:pt>
                <c:pt idx="33">
                  <c:v>DRM</c:v>
                </c:pt>
                <c:pt idx="34">
                  <c:v>STB</c:v>
                </c:pt>
                <c:pt idx="35">
                  <c:v>TAU</c:v>
                </c:pt>
                <c:pt idx="36">
                  <c:v>WOL</c:v>
                </c:pt>
                <c:pt idx="37">
                  <c:v>SDF</c:v>
                </c:pt>
                <c:pt idx="38">
                  <c:v>FDF</c:v>
                </c:pt>
                <c:pt idx="39">
                  <c:v>HAD</c:v>
                </c:pt>
                <c:pt idx="40">
                  <c:v>YTF</c:v>
                </c:pt>
                <c:pt idx="41">
                  <c:v>DOG</c:v>
                </c:pt>
                <c:pt idx="42">
                  <c:v>SMO</c:v>
                </c:pt>
                <c:pt idx="43">
                  <c:v>SSH</c:v>
                </c:pt>
                <c:pt idx="44">
                  <c:v>DSH</c:v>
                </c:pt>
                <c:pt idx="45">
                  <c:v>BLS</c:v>
                </c:pt>
                <c:pt idx="46">
                  <c:v>POR</c:v>
                </c:pt>
                <c:pt idx="47">
                  <c:v>PSH</c:v>
                </c:pt>
                <c:pt idx="48">
                  <c:v>WSK</c:v>
                </c:pt>
                <c:pt idx="49">
                  <c:v>LSK</c:v>
                </c:pt>
                <c:pt idx="50">
                  <c:v>SK</c:v>
                </c:pt>
                <c:pt idx="51">
                  <c:v>SB</c:v>
                </c:pt>
                <c:pt idx="52">
                  <c:v>PIN</c:v>
                </c:pt>
                <c:pt idx="53">
                  <c:v>REP</c:v>
                </c:pt>
                <c:pt idx="54">
                  <c:v>RWH</c:v>
                </c:pt>
                <c:pt idx="55">
                  <c:v>BWH</c:v>
                </c:pt>
                <c:pt idx="56">
                  <c:v>SWH</c:v>
                </c:pt>
                <c:pt idx="57">
                  <c:v>TWH</c:v>
                </c:pt>
                <c:pt idx="58">
                  <c:v>INV</c:v>
                </c:pt>
                <c:pt idx="59">
                  <c:v>LSQ</c:v>
                </c:pt>
                <c:pt idx="60">
                  <c:v>ISQ</c:v>
                </c:pt>
                <c:pt idx="61">
                  <c:v>SCA</c:v>
                </c:pt>
                <c:pt idx="62">
                  <c:v>QHG</c:v>
                </c:pt>
                <c:pt idx="63">
                  <c:v>CLA</c:v>
                </c:pt>
                <c:pt idx="64">
                  <c:v>BFF</c:v>
                </c:pt>
                <c:pt idx="65">
                  <c:v>BG</c:v>
                </c:pt>
                <c:pt idx="66">
                  <c:v>LOB</c:v>
                </c:pt>
                <c:pt idx="67">
                  <c:v>RCB</c:v>
                </c:pt>
                <c:pt idx="68">
                  <c:v>BMS</c:v>
                </c:pt>
                <c:pt idx="69">
                  <c:v>NSH</c:v>
                </c:pt>
                <c:pt idx="70">
                  <c:v>OSH</c:v>
                </c:pt>
                <c:pt idx="71">
                  <c:v>ZL</c:v>
                </c:pt>
                <c:pt idx="72">
                  <c:v>BD</c:v>
                </c:pt>
                <c:pt idx="73">
                  <c:v>MA</c:v>
                </c:pt>
                <c:pt idx="74">
                  <c:v>MB</c:v>
                </c:pt>
                <c:pt idx="75">
                  <c:v>SG</c:v>
                </c:pt>
                <c:pt idx="76">
                  <c:v>BC</c:v>
                </c:pt>
                <c:pt idx="77">
                  <c:v>ZG</c:v>
                </c:pt>
                <c:pt idx="78">
                  <c:v>PL</c:v>
                </c:pt>
                <c:pt idx="79">
                  <c:v>DF</c:v>
                </c:pt>
                <c:pt idx="80">
                  <c:v>PS</c:v>
                </c:pt>
                <c:pt idx="81">
                  <c:v>ZM</c:v>
                </c:pt>
                <c:pt idx="82">
                  <c:v>ZS</c:v>
                </c:pt>
                <c:pt idx="83">
                  <c:v>PB</c:v>
                </c:pt>
                <c:pt idx="84">
                  <c:v>BB</c:v>
                </c:pt>
                <c:pt idx="85">
                  <c:v>BO</c:v>
                </c:pt>
                <c:pt idx="86">
                  <c:v>DL</c:v>
                </c:pt>
                <c:pt idx="87">
                  <c:v>DR</c:v>
                </c:pt>
                <c:pt idx="88">
                  <c:v>DC</c:v>
                </c:pt>
                <c:pt idx="89">
                  <c:v>DIN</c:v>
                </c:pt>
              </c:strCache>
            </c:strRef>
          </c:cat>
          <c:val>
            <c:numRef>
              <c:f>'Sheet1 (2)_2'!$K$10:$K$99</c:f>
              <c:numCache>
                <c:formatCode>General</c:formatCode>
                <c:ptCount val="90"/>
                <c:pt idx="0">
                  <c:v>19395238.486231</c:v>
                </c:pt>
                <c:pt idx="1">
                  <c:v>17583843.800783</c:v>
                </c:pt>
                <c:pt idx="2">
                  <c:v>11166037.770858</c:v>
                </c:pt>
                <c:pt idx="3">
                  <c:v>2732863.496839</c:v>
                </c:pt>
                <c:pt idx="4">
                  <c:v>2521223.890631</c:v>
                </c:pt>
                <c:pt idx="5">
                  <c:v>9746221.79071</c:v>
                </c:pt>
                <c:pt idx="6">
                  <c:v>6899902.446462</c:v>
                </c:pt>
                <c:pt idx="7">
                  <c:v>1724708.350891</c:v>
                </c:pt>
                <c:pt idx="8">
                  <c:v>6375701.436947</c:v>
                </c:pt>
                <c:pt idx="9">
                  <c:v>1080329.075169</c:v>
                </c:pt>
                <c:pt idx="10">
                  <c:v>4308287.074345</c:v>
                </c:pt>
                <c:pt idx="11">
                  <c:v>1679296.620131</c:v>
                </c:pt>
                <c:pt idx="12">
                  <c:v>15477.301676</c:v>
                </c:pt>
                <c:pt idx="13">
                  <c:v>5003.225042</c:v>
                </c:pt>
                <c:pt idx="14">
                  <c:v>24603.60095</c:v>
                </c:pt>
                <c:pt idx="15">
                  <c:v>14537.269766</c:v>
                </c:pt>
                <c:pt idx="16">
                  <c:v>12084287.822197</c:v>
                </c:pt>
                <c:pt idx="17">
                  <c:v>1265624.110043</c:v>
                </c:pt>
                <c:pt idx="18">
                  <c:v>1631411.645557</c:v>
                </c:pt>
                <c:pt idx="19">
                  <c:v>6050031.470495</c:v>
                </c:pt>
                <c:pt idx="20">
                  <c:v>266848.103317</c:v>
                </c:pt>
                <c:pt idx="21">
                  <c:v>10797838.324952</c:v>
                </c:pt>
                <c:pt idx="22">
                  <c:v>13926521.903409</c:v>
                </c:pt>
                <c:pt idx="23">
                  <c:v>21606304.946125</c:v>
                </c:pt>
                <c:pt idx="24">
                  <c:v>198372.434803</c:v>
                </c:pt>
                <c:pt idx="25">
                  <c:v>8881668.286604</c:v>
                </c:pt>
                <c:pt idx="26">
                  <c:v>7295856.475633</c:v>
                </c:pt>
                <c:pt idx="27">
                  <c:v>1026415.182142</c:v>
                </c:pt>
                <c:pt idx="28">
                  <c:v>9000157.683873</c:v>
                </c:pt>
                <c:pt idx="29">
                  <c:v>101577.486609</c:v>
                </c:pt>
                <c:pt idx="30">
                  <c:v>91189065.166752</c:v>
                </c:pt>
                <c:pt idx="31">
                  <c:v>2054280.781878</c:v>
                </c:pt>
                <c:pt idx="32">
                  <c:v>3459140.458579</c:v>
                </c:pt>
                <c:pt idx="33">
                  <c:v>26747945.42072</c:v>
                </c:pt>
                <c:pt idx="34">
                  <c:v>4890598.504008</c:v>
                </c:pt>
                <c:pt idx="35">
                  <c:v>24638.222573</c:v>
                </c:pt>
                <c:pt idx="36">
                  <c:v>207067.053529</c:v>
                </c:pt>
                <c:pt idx="37">
                  <c:v>333594.074975</c:v>
                </c:pt>
                <c:pt idx="38">
                  <c:v>23527440.684957</c:v>
                </c:pt>
                <c:pt idx="39">
                  <c:v>70863848.753869</c:v>
                </c:pt>
                <c:pt idx="40">
                  <c:v>6560423.824364</c:v>
                </c:pt>
                <c:pt idx="41">
                  <c:v>535494293.24554</c:v>
                </c:pt>
                <c:pt idx="42">
                  <c:v>20712613.889311</c:v>
                </c:pt>
                <c:pt idx="43">
                  <c:v>763607.874497</c:v>
                </c:pt>
                <c:pt idx="44">
                  <c:v>2939227.918688</c:v>
                </c:pt>
                <c:pt idx="45">
                  <c:v>3824.557624</c:v>
                </c:pt>
                <c:pt idx="46">
                  <c:v>3824.557624</c:v>
                </c:pt>
                <c:pt idx="47">
                  <c:v>127196.410805</c:v>
                </c:pt>
                <c:pt idx="48">
                  <c:v>35454058.674932</c:v>
                </c:pt>
                <c:pt idx="49">
                  <c:v>46624955.15738</c:v>
                </c:pt>
                <c:pt idx="50">
                  <c:v>16387233.391062</c:v>
                </c:pt>
                <c:pt idx="51">
                  <c:v>92498.351463</c:v>
                </c:pt>
                <c:pt idx="52">
                  <c:v>33554.258472</c:v>
                </c:pt>
                <c:pt idx="53">
                  <c:v>1957313.821478</c:v>
                </c:pt>
                <c:pt idx="54">
                  <c:v>10307032.658293</c:v>
                </c:pt>
                <c:pt idx="55">
                  <c:v>10307032.658293</c:v>
                </c:pt>
                <c:pt idx="56">
                  <c:v>1316900.338047</c:v>
                </c:pt>
                <c:pt idx="57">
                  <c:v>1316900.338047</c:v>
                </c:pt>
                <c:pt idx="58">
                  <c:v>3459140.458579</c:v>
                </c:pt>
                <c:pt idx="59">
                  <c:v>37182.854138</c:v>
                </c:pt>
                <c:pt idx="60">
                  <c:v>37182.854138</c:v>
                </c:pt>
                <c:pt idx="61">
                  <c:v>56370.081442</c:v>
                </c:pt>
                <c:pt idx="62">
                  <c:v>18122.380147</c:v>
                </c:pt>
                <c:pt idx="63">
                  <c:v>18122.380147</c:v>
                </c:pt>
                <c:pt idx="64">
                  <c:v>18028.103526</c:v>
                </c:pt>
                <c:pt idx="65">
                  <c:v>50360.18709</c:v>
                </c:pt>
                <c:pt idx="66">
                  <c:v>20570.604788</c:v>
                </c:pt>
                <c:pt idx="67">
                  <c:v>8416.360085</c:v>
                </c:pt>
                <c:pt idx="68">
                  <c:v>803480.247045</c:v>
                </c:pt>
                <c:pt idx="69">
                  <c:v>19488.888086</c:v>
                </c:pt>
                <c:pt idx="70">
                  <c:v>19488.888086</c:v>
                </c:pt>
                <c:pt idx="71">
                  <c:v>527309.679439</c:v>
                </c:pt>
                <c:pt idx="72">
                  <c:v>37523.013832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602.503734</c:v>
                </c:pt>
                <c:pt idx="77">
                  <c:v>903571.980459</c:v>
                </c:pt>
                <c:pt idx="78">
                  <c:v>2494086.809665</c:v>
                </c:pt>
                <c:pt idx="79">
                  <c:v>914946.360139</c:v>
                </c:pt>
                <c:pt idx="80">
                  <c:v>742789.123928</c:v>
                </c:pt>
                <c:pt idx="81">
                  <c:v>562723.720864</c:v>
                </c:pt>
                <c:pt idx="82">
                  <c:v>2228999.914508</c:v>
                </c:pt>
                <c:pt idx="83">
                  <c:v>31842.855922</c:v>
                </c:pt>
                <c:pt idx="84">
                  <c:v>1506.259334</c:v>
                </c:pt>
                <c:pt idx="85">
                  <c:v>6025.037336</c:v>
                </c:pt>
                <c:pt idx="86">
                  <c:v>15062593.338816</c:v>
                </c:pt>
                <c:pt idx="87">
                  <c:v>60250.373355</c:v>
                </c:pt>
                <c:pt idx="88">
                  <c:v>0</c:v>
                </c:pt>
                <c:pt idx="89">
                  <c:v>322819471.668193</c:v>
                </c:pt>
              </c:numCache>
            </c:numRef>
          </c:val>
        </c:ser>
        <c:gapWidth val="100"/>
        <c:overlap val="0"/>
        <c:axId val="15537165"/>
        <c:axId val="9313546"/>
      </c:barChart>
      <c:catAx>
        <c:axId val="155371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13546"/>
        <c:crosses val="autoZero"/>
        <c:auto val="1"/>
        <c:lblAlgn val="ctr"/>
        <c:lblOffset val="100"/>
      </c:catAx>
      <c:valAx>
        <c:axId val="93135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371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100</xdr:row>
      <xdr:rowOff>16560</xdr:rowOff>
    </xdr:from>
    <xdr:to>
      <xdr:col>10</xdr:col>
      <xdr:colOff>68760</xdr:colOff>
      <xdr:row>120</xdr:row>
      <xdr:rowOff>3600</xdr:rowOff>
    </xdr:to>
    <xdr:graphicFrame>
      <xdr:nvGraphicFramePr>
        <xdr:cNvPr id="0" name="Chart 1"/>
        <xdr:cNvGraphicFramePr/>
      </xdr:nvGraphicFramePr>
      <xdr:xfrm>
        <a:off x="1771560" y="17609040"/>
        <a:ext cx="420264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101</xdr:row>
      <xdr:rowOff>57240</xdr:rowOff>
    </xdr:from>
    <xdr:to>
      <xdr:col>17</xdr:col>
      <xdr:colOff>316800</xdr:colOff>
      <xdr:row>121</xdr:row>
      <xdr:rowOff>45000</xdr:rowOff>
    </xdr:to>
    <xdr:graphicFrame>
      <xdr:nvGraphicFramePr>
        <xdr:cNvPr id="1" name="Chart 2"/>
        <xdr:cNvGraphicFramePr/>
      </xdr:nvGraphicFramePr>
      <xdr:xfrm>
        <a:off x="6049080" y="17811720"/>
        <a:ext cx="430704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276120</xdr:colOff>
      <xdr:row>53</xdr:row>
      <xdr:rowOff>52560</xdr:rowOff>
    </xdr:from>
    <xdr:to>
      <xdr:col>85</xdr:col>
      <xdr:colOff>275760</xdr:colOff>
      <xdr:row>69</xdr:row>
      <xdr:rowOff>147600</xdr:rowOff>
    </xdr:to>
    <xdr:graphicFrame>
      <xdr:nvGraphicFramePr>
        <xdr:cNvPr id="2" name="Chart 3"/>
        <xdr:cNvGraphicFramePr/>
      </xdr:nvGraphicFramePr>
      <xdr:xfrm>
        <a:off x="46558080" y="9891720"/>
        <a:ext cx="4723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101</xdr:row>
      <xdr:rowOff>85680</xdr:rowOff>
    </xdr:from>
    <xdr:to>
      <xdr:col>11</xdr:col>
      <xdr:colOff>154440</xdr:colOff>
      <xdr:row>121</xdr:row>
      <xdr:rowOff>72720</xdr:rowOff>
    </xdr:to>
    <xdr:graphicFrame>
      <xdr:nvGraphicFramePr>
        <xdr:cNvPr id="3" name="Chart 1"/>
        <xdr:cNvGraphicFramePr/>
      </xdr:nvGraphicFramePr>
      <xdr:xfrm>
        <a:off x="1771560" y="17697240"/>
        <a:ext cx="487872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18</xdr:col>
      <xdr:colOff>269280</xdr:colOff>
      <xdr:row>122</xdr:row>
      <xdr:rowOff>114120</xdr:rowOff>
    </xdr:to>
    <xdr:graphicFrame>
      <xdr:nvGraphicFramePr>
        <xdr:cNvPr id="4" name="Chart 2"/>
        <xdr:cNvGraphicFramePr/>
      </xdr:nvGraphicFramePr>
      <xdr:xfrm>
        <a:off x="6049080" y="17899920"/>
        <a:ext cx="484992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101</xdr:row>
      <xdr:rowOff>85680</xdr:rowOff>
    </xdr:from>
    <xdr:to>
      <xdr:col>11</xdr:col>
      <xdr:colOff>459360</xdr:colOff>
      <xdr:row>121</xdr:row>
      <xdr:rowOff>72720</xdr:rowOff>
    </xdr:to>
    <xdr:graphicFrame>
      <xdr:nvGraphicFramePr>
        <xdr:cNvPr id="5" name="Chart 1"/>
        <xdr:cNvGraphicFramePr/>
      </xdr:nvGraphicFramePr>
      <xdr:xfrm>
        <a:off x="1742760" y="17697240"/>
        <a:ext cx="51076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19</xdr:col>
      <xdr:colOff>2520</xdr:colOff>
      <xdr:row>122</xdr:row>
      <xdr:rowOff>114120</xdr:rowOff>
    </xdr:to>
    <xdr:graphicFrame>
      <xdr:nvGraphicFramePr>
        <xdr:cNvPr id="6" name="Chart 2"/>
        <xdr:cNvGraphicFramePr/>
      </xdr:nvGraphicFramePr>
      <xdr:xfrm>
        <a:off x="5953680" y="17899920"/>
        <a:ext cx="508824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101</xdr:row>
      <xdr:rowOff>85680</xdr:rowOff>
    </xdr:from>
    <xdr:to>
      <xdr:col>11</xdr:col>
      <xdr:colOff>459360</xdr:colOff>
      <xdr:row>121</xdr:row>
      <xdr:rowOff>72720</xdr:rowOff>
    </xdr:to>
    <xdr:graphicFrame>
      <xdr:nvGraphicFramePr>
        <xdr:cNvPr id="7" name="Chart 1"/>
        <xdr:cNvGraphicFramePr/>
      </xdr:nvGraphicFramePr>
      <xdr:xfrm>
        <a:off x="1742760" y="17697240"/>
        <a:ext cx="51076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126360</xdr:rowOff>
    </xdr:from>
    <xdr:to>
      <xdr:col>19</xdr:col>
      <xdr:colOff>2520</xdr:colOff>
      <xdr:row>122</xdr:row>
      <xdr:rowOff>114120</xdr:rowOff>
    </xdr:to>
    <xdr:graphicFrame>
      <xdr:nvGraphicFramePr>
        <xdr:cNvPr id="8" name="Chart 2"/>
        <xdr:cNvGraphicFramePr/>
      </xdr:nvGraphicFramePr>
      <xdr:xfrm>
        <a:off x="5953680" y="17899920"/>
        <a:ext cx="508824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100</xdr:row>
      <xdr:rowOff>158760</xdr:rowOff>
    </xdr:from>
    <xdr:to>
      <xdr:col>11</xdr:col>
      <xdr:colOff>459360</xdr:colOff>
      <xdr:row>120</xdr:row>
      <xdr:rowOff>145800</xdr:rowOff>
    </xdr:to>
    <xdr:graphicFrame>
      <xdr:nvGraphicFramePr>
        <xdr:cNvPr id="9" name="Chart 1"/>
        <xdr:cNvGraphicFramePr/>
      </xdr:nvGraphicFramePr>
      <xdr:xfrm>
        <a:off x="1742760" y="17694000"/>
        <a:ext cx="51076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102</xdr:row>
      <xdr:rowOff>37440</xdr:rowOff>
    </xdr:from>
    <xdr:to>
      <xdr:col>19</xdr:col>
      <xdr:colOff>2520</xdr:colOff>
      <xdr:row>122</xdr:row>
      <xdr:rowOff>25200</xdr:rowOff>
    </xdr:to>
    <xdr:graphicFrame>
      <xdr:nvGraphicFramePr>
        <xdr:cNvPr id="10" name="Chart 2"/>
        <xdr:cNvGraphicFramePr/>
      </xdr:nvGraphicFramePr>
      <xdr:xfrm>
        <a:off x="5953680" y="17896680"/>
        <a:ext cx="508824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100</xdr:row>
      <xdr:rowOff>16560</xdr:rowOff>
    </xdr:from>
    <xdr:to>
      <xdr:col>10</xdr:col>
      <xdr:colOff>68760</xdr:colOff>
      <xdr:row>120</xdr:row>
      <xdr:rowOff>3600</xdr:rowOff>
    </xdr:to>
    <xdr:graphicFrame>
      <xdr:nvGraphicFramePr>
        <xdr:cNvPr id="11" name="Chart 1"/>
        <xdr:cNvGraphicFramePr/>
      </xdr:nvGraphicFramePr>
      <xdr:xfrm>
        <a:off x="1752480" y="17466120"/>
        <a:ext cx="420264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143640</xdr:colOff>
      <xdr:row>101</xdr:row>
      <xdr:rowOff>57240</xdr:rowOff>
    </xdr:from>
    <xdr:to>
      <xdr:col>17</xdr:col>
      <xdr:colOff>354960</xdr:colOff>
      <xdr:row>121</xdr:row>
      <xdr:rowOff>45000</xdr:rowOff>
    </xdr:to>
    <xdr:graphicFrame>
      <xdr:nvGraphicFramePr>
        <xdr:cNvPr id="12" name="Chart 2"/>
        <xdr:cNvGraphicFramePr/>
      </xdr:nvGraphicFramePr>
      <xdr:xfrm>
        <a:off x="6030000" y="17668800"/>
        <a:ext cx="433548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BZ99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G10" activeCellId="0" sqref="BG10"/>
    </sheetView>
  </sheetViews>
  <sheetFormatPr defaultRowHeight="12.75"/>
  <cols>
    <col collapsed="false" hidden="false" max="25" min="1" style="0" width="8.36734693877551"/>
    <col collapsed="false" hidden="false" max="26" min="26" style="1" width="9.31632653061224"/>
    <col collapsed="false" hidden="false" max="60" min="27" style="0" width="8.36734693877551"/>
    <col collapsed="false" hidden="false" max="62" min="61" style="1" width="8.77551020408163"/>
    <col collapsed="false" hidden="false" max="63" min="63" style="0" width="8.36734693877551"/>
    <col collapsed="false" hidden="false" max="65" min="64" style="0" width="10.8010204081633"/>
    <col collapsed="false" hidden="false" max="66" min="66" style="0" width="8.50510204081633"/>
    <col collapsed="false" hidden="false" max="68" min="67" style="0" width="8.36734693877551"/>
    <col collapsed="false" hidden="false" max="70" min="69" style="0" width="8.50510204081633"/>
    <col collapsed="false" hidden="false" max="72" min="71" style="0" width="8.36734693877551"/>
    <col collapsed="false" hidden="false" max="73" min="73" style="0" width="10.530612244898"/>
    <col collapsed="false" hidden="false" max="74" min="74" style="0" width="10.6632653061225"/>
    <col collapsed="false" hidden="false" max="1025" min="75" style="0" width="8.36734693877551"/>
  </cols>
  <sheetData>
    <row r="1" customFormat="false" ht="12.75" hidden="false" customHeight="false" outlineLevel="0" collapsed="false">
      <c r="Z1" s="0"/>
      <c r="BI1" s="0"/>
      <c r="BJ1" s="0"/>
    </row>
    <row r="2" customFormat="false" ht="12.75" hidden="false" customHeight="false" outlineLevel="0" collapsed="false">
      <c r="M2" s="0" t="s">
        <v>0</v>
      </c>
      <c r="N2" s="0" t="n">
        <v>20</v>
      </c>
      <c r="Z2" s="0"/>
      <c r="AO2" s="0" t="s">
        <v>1</v>
      </c>
      <c r="BI2" s="0"/>
      <c r="BJ2" s="0"/>
    </row>
    <row r="3" customFormat="false" ht="12.75" hidden="false" customHeight="false" outlineLevel="0" collapsed="false">
      <c r="M3" s="0" t="s">
        <v>2</v>
      </c>
      <c r="N3" s="0" t="n">
        <v>5.7</v>
      </c>
      <c r="Z3" s="0"/>
      <c r="AC3" s="0" t="s">
        <v>3</v>
      </c>
      <c r="AD3" s="0" t="s">
        <v>4</v>
      </c>
      <c r="BI3" s="0"/>
      <c r="BJ3" s="0"/>
    </row>
    <row r="4" customFormat="false" ht="12.75" hidden="false" customHeight="false" outlineLevel="0" collapsed="false">
      <c r="M4" s="0" t="s">
        <v>5</v>
      </c>
      <c r="N4" s="2" t="n">
        <v>1000000000</v>
      </c>
      <c r="Z4" s="0"/>
      <c r="AD4" s="0" t="s">
        <v>6</v>
      </c>
      <c r="AN4" s="0" t="s">
        <v>3</v>
      </c>
      <c r="AO4" s="0" t="s">
        <v>7</v>
      </c>
      <c r="BI4" s="0"/>
      <c r="BJ4" s="0"/>
    </row>
    <row r="5" customFormat="false" ht="12.75" hidden="false" customHeight="false" outlineLevel="0" collapsed="false">
      <c r="W5" s="0" t="s">
        <v>8</v>
      </c>
      <c r="Z5" s="0"/>
      <c r="AD5" s="0" t="s">
        <v>9</v>
      </c>
      <c r="AO5" s="0" t="s">
        <v>10</v>
      </c>
      <c r="BI5" s="0"/>
      <c r="BJ5" s="0"/>
    </row>
    <row r="6" customFormat="false" ht="12.75" hidden="false" customHeight="false" outlineLevel="0" collapsed="false">
      <c r="Z6" s="0"/>
      <c r="AN6" s="3"/>
      <c r="AO6" s="4"/>
      <c r="AP6" s="4"/>
      <c r="AQ6" s="4"/>
      <c r="AR6" s="4"/>
      <c r="AS6" s="4"/>
      <c r="AT6" s="5"/>
      <c r="BD6" s="3"/>
      <c r="BE6" s="4"/>
      <c r="BF6" s="5"/>
      <c r="BI6" s="6" t="s">
        <v>11</v>
      </c>
      <c r="BJ6" s="7"/>
      <c r="BK6" s="6"/>
      <c r="BL6" s="6"/>
      <c r="BM6" s="6"/>
      <c r="BN6" s="6"/>
      <c r="BW6" s="8" t="s">
        <v>12</v>
      </c>
    </row>
    <row r="7" customFormat="false" ht="12.75" hidden="false" customHeight="false" outlineLevel="0" collapsed="false">
      <c r="W7" s="0" t="s">
        <v>13</v>
      </c>
      <c r="Z7" s="1" t="s">
        <v>14</v>
      </c>
      <c r="AB7" s="3"/>
      <c r="AC7" s="4" t="s">
        <v>15</v>
      </c>
      <c r="AD7" s="4" t="s">
        <v>15</v>
      </c>
      <c r="AE7" s="4"/>
      <c r="AF7" s="4" t="s">
        <v>15</v>
      </c>
      <c r="AG7" s="4" t="s">
        <v>15</v>
      </c>
      <c r="AH7" s="5"/>
      <c r="AN7" s="9"/>
      <c r="AO7" s="10"/>
      <c r="AP7" s="10"/>
      <c r="AQ7" s="10"/>
      <c r="AR7" s="10"/>
      <c r="AS7" s="10" t="s">
        <v>16</v>
      </c>
      <c r="AT7" s="11"/>
      <c r="AW7" s="6" t="s">
        <v>17</v>
      </c>
      <c r="AX7" s="0" t="s">
        <v>18</v>
      </c>
      <c r="BA7" s="0" t="s">
        <v>19</v>
      </c>
      <c r="BD7" s="9" t="s">
        <v>20</v>
      </c>
      <c r="BE7" s="10"/>
      <c r="BF7" s="11"/>
      <c r="BI7" s="6" t="s">
        <v>21</v>
      </c>
      <c r="BJ7" s="7"/>
      <c r="BK7" s="6"/>
      <c r="BL7" s="6"/>
      <c r="BM7" s="6"/>
      <c r="BN7" s="6"/>
    </row>
    <row r="8" customFormat="false" ht="12.75" hidden="false" customHeight="false" outlineLevel="0" collapsed="false">
      <c r="N8" s="0" t="s">
        <v>22</v>
      </c>
      <c r="R8" s="0" t="s">
        <v>23</v>
      </c>
      <c r="S8" s="0" t="s">
        <v>23</v>
      </c>
      <c r="W8" s="0" t="s">
        <v>24</v>
      </c>
      <c r="Z8" s="0" t="s">
        <v>24</v>
      </c>
      <c r="AB8" s="9"/>
      <c r="AC8" s="10" t="s">
        <v>25</v>
      </c>
      <c r="AD8" s="10" t="s">
        <v>26</v>
      </c>
      <c r="AE8" s="10"/>
      <c r="AF8" s="10" t="s">
        <v>25</v>
      </c>
      <c r="AG8" s="10" t="s">
        <v>26</v>
      </c>
      <c r="AH8" s="11"/>
      <c r="AJ8" s="0" t="s">
        <v>27</v>
      </c>
      <c r="AL8" s="0" t="s">
        <v>28</v>
      </c>
      <c r="AN8" s="9"/>
      <c r="AO8" s="10" t="s">
        <v>27</v>
      </c>
      <c r="AP8" s="10"/>
      <c r="AQ8" s="10" t="s">
        <v>28</v>
      </c>
      <c r="AR8" s="10"/>
      <c r="AS8" s="10" t="s">
        <v>29</v>
      </c>
      <c r="AT8" s="11"/>
      <c r="AW8" s="6" t="s">
        <v>30</v>
      </c>
      <c r="AX8" s="0" t="s">
        <v>31</v>
      </c>
      <c r="BA8" s="0" t="s">
        <v>32</v>
      </c>
      <c r="BD8" s="9"/>
      <c r="BE8" s="4" t="s">
        <v>15</v>
      </c>
      <c r="BF8" s="5" t="s">
        <v>15</v>
      </c>
      <c r="BI8" s="0"/>
      <c r="BJ8" s="0"/>
      <c r="BO8" s="0" t="s">
        <v>33</v>
      </c>
      <c r="BU8" s="6" t="s">
        <v>34</v>
      </c>
      <c r="BV8" s="6"/>
      <c r="BW8" s="6" t="s">
        <v>35</v>
      </c>
      <c r="BX8" s="6"/>
    </row>
    <row r="9" customFormat="false" ht="1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s">
        <v>39</v>
      </c>
      <c r="O9" s="0" t="s">
        <v>40</v>
      </c>
      <c r="R9" s="12" t="s">
        <v>41</v>
      </c>
      <c r="S9" s="12" t="s">
        <v>42</v>
      </c>
      <c r="W9" s="0" t="s">
        <v>43</v>
      </c>
      <c r="Z9" s="0" t="s">
        <v>43</v>
      </c>
      <c r="AB9" s="9"/>
      <c r="AC9" s="10"/>
      <c r="AD9" s="10"/>
      <c r="AE9" s="10"/>
      <c r="AF9" s="10"/>
      <c r="AG9" s="10"/>
      <c r="AH9" s="11"/>
      <c r="AN9" s="9"/>
      <c r="AO9" s="10"/>
      <c r="AP9" s="10"/>
      <c r="AQ9" s="10"/>
      <c r="AR9" s="10"/>
      <c r="AS9" s="10"/>
      <c r="AT9" s="11"/>
      <c r="AW9" s="6" t="s">
        <v>44</v>
      </c>
      <c r="BD9" s="9"/>
      <c r="BE9" s="10" t="s">
        <v>25</v>
      </c>
      <c r="BF9" s="11" t="s">
        <v>26</v>
      </c>
      <c r="BI9" s="0"/>
      <c r="BJ9" s="0"/>
      <c r="BK9" s="0" t="s">
        <v>45</v>
      </c>
      <c r="BL9" s="0" t="s">
        <v>46</v>
      </c>
      <c r="BN9" s="0" t="s">
        <v>47</v>
      </c>
      <c r="BO9" s="0" t="s">
        <v>48</v>
      </c>
      <c r="BU9" s="0" t="s">
        <v>49</v>
      </c>
      <c r="BV9" s="0" t="s">
        <v>50</v>
      </c>
      <c r="BW9" s="0" t="n">
        <v>5</v>
      </c>
      <c r="BX9" s="0" t="s">
        <v>50</v>
      </c>
    </row>
    <row r="10" customFormat="false" ht="15" hidden="false" customHeight="false" outlineLevel="0" collapsed="false">
      <c r="C10" s="0" t="n">
        <v>19</v>
      </c>
      <c r="D10" s="0" t="s">
        <v>51</v>
      </c>
      <c r="E10" s="0" t="s">
        <v>52</v>
      </c>
      <c r="F10" s="0" t="s">
        <v>53</v>
      </c>
      <c r="G10" s="13" t="s">
        <v>54</v>
      </c>
      <c r="H10" s="0" t="s">
        <v>55</v>
      </c>
      <c r="I10" s="0" t="s">
        <v>56</v>
      </c>
      <c r="J10" s="0" t="s">
        <v>57</v>
      </c>
      <c r="K10" s="0" t="n">
        <v>1631411.645557</v>
      </c>
      <c r="L10" s="0" t="n">
        <f aca="false">LOG10(K10)</f>
        <v>6.21256355812015</v>
      </c>
      <c r="M10" s="0" t="s">
        <v>58</v>
      </c>
      <c r="N10" s="0" t="n">
        <v>26.51888</v>
      </c>
      <c r="O10" s="0" t="n">
        <f aca="false">K10/N10</f>
        <v>61518.8743098125</v>
      </c>
      <c r="R10" s="14" t="s">
        <v>59</v>
      </c>
      <c r="S10" s="12" t="n">
        <v>138910.7</v>
      </c>
      <c r="V10" s="15" t="s">
        <v>60</v>
      </c>
      <c r="W10" s="15" t="n">
        <v>12508.14644</v>
      </c>
      <c r="X10" s="15"/>
      <c r="Y10" s="15" t="s">
        <v>60</v>
      </c>
      <c r="Z10" s="16" t="n">
        <v>18276.29</v>
      </c>
      <c r="AB10" s="17" t="s">
        <v>54</v>
      </c>
      <c r="AC10" s="10" t="e">
        <f aca="false">INDEX($W$10:$W$95, MATCH(AB10,$V$10:$V$95,0))</f>
        <v>#N/A</v>
      </c>
      <c r="AD10" s="10" t="e">
        <f aca="false">INDEX($Z$10:$Z$95, MATCH(AB10,$V$10:$V$95,0))</f>
        <v>#N/A</v>
      </c>
      <c r="AE10" s="10"/>
      <c r="AF10" s="10" t="e">
        <f aca="false">#N/A</f>
        <v>#N/A</v>
      </c>
      <c r="AG10" s="10" t="e">
        <f aca="false">#N/A</f>
        <v>#N/A</v>
      </c>
      <c r="AH10" s="18"/>
      <c r="AI10" s="13" t="s">
        <v>54</v>
      </c>
      <c r="AJ10" s="0" t="n">
        <v>23718.1</v>
      </c>
      <c r="AK10" s="0" t="n">
        <v>16</v>
      </c>
      <c r="AL10" s="6" t="s">
        <v>58</v>
      </c>
      <c r="AM10" s="13"/>
      <c r="AN10" s="17" t="s">
        <v>54</v>
      </c>
      <c r="AO10" s="10" t="n">
        <v>23718.1</v>
      </c>
      <c r="AP10" s="10" t="n">
        <v>4</v>
      </c>
      <c r="AQ10" s="19" t="s">
        <v>58</v>
      </c>
      <c r="AR10" s="10"/>
      <c r="AS10" s="10" t="n">
        <v>0.2</v>
      </c>
      <c r="AT10" s="11" t="n">
        <f aca="false">AO10*AS10</f>
        <v>4743.62</v>
      </c>
      <c r="AW10" s="0" t="n">
        <f aca="false">IF(ISNUMBER(AF10),1,0)</f>
        <v>0</v>
      </c>
      <c r="AX10" s="0" t="n">
        <f aca="false">IF(ISNUMBER(AF10),AF10,AT10)</f>
        <v>4743.62</v>
      </c>
      <c r="AY10" s="0" t="n">
        <f aca="false">IF(ISNUMBER(AG10),AG10,AT10)</f>
        <v>4743.62</v>
      </c>
      <c r="BA10" s="0" t="n">
        <f aca="false">IF(AW10=1,(AF10-AT10),0)</f>
        <v>0</v>
      </c>
      <c r="BB10" s="0" t="n">
        <f aca="false">IF(AW10=1,(AG10-AW10),0)</f>
        <v>0</v>
      </c>
      <c r="BD10" s="17" t="s">
        <v>54</v>
      </c>
      <c r="BE10" s="10" t="n">
        <v>4743.62</v>
      </c>
      <c r="BF10" s="11" t="n">
        <v>4743.62</v>
      </c>
      <c r="BG10" s="17" t="s">
        <v>54</v>
      </c>
      <c r="BH10" s="0" t="s">
        <v>54</v>
      </c>
      <c r="BI10" s="1" t="n">
        <v>0</v>
      </c>
      <c r="BJ10" s="1" t="n">
        <v>2343.334</v>
      </c>
      <c r="BL10" s="0" t="n">
        <v>1</v>
      </c>
      <c r="BO10" s="0" t="s">
        <v>61</v>
      </c>
      <c r="BU10" s="1" t="e">
        <f aca="false">AC10-BI10</f>
        <v>#N/A</v>
      </c>
      <c r="BV10" s="1" t="e">
        <f aca="false">AD10-BJ10</f>
        <v>#N/A</v>
      </c>
      <c r="BW10" s="0" t="e">
        <f aca="false">(BU10/AC10)*100</f>
        <v>#N/A</v>
      </c>
      <c r="BX10" s="0" t="e">
        <f aca="false">(BV10/AD10)*100</f>
        <v>#N/A</v>
      </c>
    </row>
    <row r="11" customFormat="false" ht="15" hidden="false" customHeight="true" outlineLevel="0" collapsed="false">
      <c r="C11" s="0" t="n">
        <v>85</v>
      </c>
      <c r="D11" s="0" t="s">
        <v>51</v>
      </c>
      <c r="E11" s="0" t="s">
        <v>52</v>
      </c>
      <c r="F11" s="0" t="s">
        <v>53</v>
      </c>
      <c r="G11" s="13" t="s">
        <v>62</v>
      </c>
      <c r="H11" s="0" t="s">
        <v>55</v>
      </c>
      <c r="I11" s="0" t="s">
        <v>56</v>
      </c>
      <c r="J11" s="0" t="s">
        <v>57</v>
      </c>
      <c r="K11" s="0" t="n">
        <v>1506.259334</v>
      </c>
      <c r="L11" s="0" t="n">
        <f aca="false">LOG10(K11)</f>
        <v>3.17789975116683</v>
      </c>
      <c r="N11" s="0" t="n">
        <v>1</v>
      </c>
      <c r="O11" s="0" t="n">
        <f aca="false">K11/N11</f>
        <v>1506.259334</v>
      </c>
      <c r="V11" s="15" t="s">
        <v>63</v>
      </c>
      <c r="W11" s="15" t="n">
        <v>858.70898</v>
      </c>
      <c r="X11" s="15"/>
      <c r="Y11" s="15" t="s">
        <v>63</v>
      </c>
      <c r="Z11" s="16" t="n">
        <v>6411.282</v>
      </c>
      <c r="AA11" s="2"/>
      <c r="AB11" s="17" t="s">
        <v>62</v>
      </c>
      <c r="AC11" s="10" t="e">
        <f aca="false">INDEX($W$10:$W$95, MATCH(AB11,$V$10:$V$95,0))</f>
        <v>#N/A</v>
      </c>
      <c r="AD11" s="10" t="e">
        <f aca="false">INDEX($Z$10:$Z$95, MATCH(AB11,$V$10:$V$95,0))</f>
        <v>#N/A</v>
      </c>
      <c r="AE11" s="10"/>
      <c r="AF11" s="10" t="e">
        <f aca="false">#N/A</f>
        <v>#N/A</v>
      </c>
      <c r="AG11" s="10" t="e">
        <f aca="false">#N/A</f>
        <v>#N/A</v>
      </c>
      <c r="AH11" s="18"/>
      <c r="AI11" s="13" t="s">
        <v>62</v>
      </c>
      <c r="AJ11" s="0" t="n">
        <v>15062593.3</v>
      </c>
      <c r="AK11" s="0" t="n">
        <v>1</v>
      </c>
      <c r="AL11" s="20" t="s">
        <v>62</v>
      </c>
      <c r="AM11" s="13"/>
      <c r="AN11" s="17" t="s">
        <v>62</v>
      </c>
      <c r="AO11" s="10" t="n">
        <v>15062593.3</v>
      </c>
      <c r="AP11" s="10" t="n">
        <v>1</v>
      </c>
      <c r="AQ11" s="21" t="s">
        <v>62</v>
      </c>
      <c r="AR11" s="10"/>
      <c r="AS11" s="10" t="n">
        <v>1</v>
      </c>
      <c r="AT11" s="11" t="n">
        <f aca="false">AO11*AS11</f>
        <v>15062593.3</v>
      </c>
      <c r="AW11" s="0" t="n">
        <f aca="false">IF(ISNUMBER(AF11),1,0)</f>
        <v>0</v>
      </c>
      <c r="AX11" s="0" t="n">
        <f aca="false">IF(ISNUMBER(AF11),AF11,AT11)</f>
        <v>15062593.3</v>
      </c>
      <c r="AY11" s="0" t="n">
        <f aca="false">IF(ISNUMBER(AG11),AG11,AT11)</f>
        <v>15062593.3</v>
      </c>
      <c r="BA11" s="0" t="n">
        <f aca="false">IF(AW11=1,(AF11-AT11),0)</f>
        <v>0</v>
      </c>
      <c r="BB11" s="0" t="n">
        <f aca="false">IF(AW11=1,(AG11-AW11),0)</f>
        <v>0</v>
      </c>
      <c r="BD11" s="17" t="s">
        <v>62</v>
      </c>
      <c r="BE11" s="10" t="n">
        <v>15062593.3</v>
      </c>
      <c r="BF11" s="11" t="n">
        <v>15062593.3</v>
      </c>
      <c r="BG11" s="17" t="s">
        <v>62</v>
      </c>
      <c r="BI11" s="0"/>
      <c r="BJ11" s="0"/>
      <c r="BU11" s="1" t="e">
        <f aca="false">AC11-BI11</f>
        <v>#N/A</v>
      </c>
      <c r="BV11" s="1" t="e">
        <f aca="false">AD11-BJ11</f>
        <v>#N/A</v>
      </c>
      <c r="BW11" s="0" t="e">
        <f aca="false">(BU11/AC11)*100</f>
        <v>#N/A</v>
      </c>
      <c r="BX11" s="0" t="e">
        <f aca="false">(BV11/AD11)*100</f>
        <v>#N/A</v>
      </c>
    </row>
    <row r="12" customFormat="false" ht="15" hidden="false" customHeight="true" outlineLevel="0" collapsed="false">
      <c r="C12" s="0" t="n">
        <v>77</v>
      </c>
      <c r="D12" s="0" t="s">
        <v>51</v>
      </c>
      <c r="E12" s="0" t="s">
        <v>52</v>
      </c>
      <c r="F12" s="0" t="s">
        <v>53</v>
      </c>
      <c r="G12" s="13" t="s">
        <v>64</v>
      </c>
      <c r="H12" s="0" t="s">
        <v>55</v>
      </c>
      <c r="I12" s="0" t="s">
        <v>56</v>
      </c>
      <c r="J12" s="0" t="s">
        <v>57</v>
      </c>
      <c r="K12" s="0" t="n">
        <v>602.503734</v>
      </c>
      <c r="L12" s="0" t="n">
        <f aca="false">LOG10(K12)</f>
        <v>2.77995974278312</v>
      </c>
      <c r="N12" s="0" t="n">
        <v>1</v>
      </c>
      <c r="O12" s="0" t="n">
        <f aca="false">K12/N12</f>
        <v>602.503734</v>
      </c>
      <c r="V12" s="15" t="s">
        <v>65</v>
      </c>
      <c r="W12" s="15" t="n">
        <v>312490.47648</v>
      </c>
      <c r="X12" s="15"/>
      <c r="Y12" s="15" t="s">
        <v>65</v>
      </c>
      <c r="Z12" s="16" t="n">
        <v>190610.4</v>
      </c>
      <c r="AB12" s="17" t="s">
        <v>64</v>
      </c>
      <c r="AC12" s="10" t="e">
        <f aca="false">INDEX($W$10:$W$95, MATCH(AB12,$V$10:$V$95,0))</f>
        <v>#N/A</v>
      </c>
      <c r="AD12" s="10" t="e">
        <f aca="false">INDEX($Z$10:$Z$95, MATCH(AB12,$V$10:$V$95,0))</f>
        <v>#N/A</v>
      </c>
      <c r="AE12" s="10"/>
      <c r="AF12" s="10" t="e">
        <f aca="false">#N/A</f>
        <v>#N/A</v>
      </c>
      <c r="AG12" s="10" t="e">
        <f aca="false">#N/A</f>
        <v>#N/A</v>
      </c>
      <c r="AH12" s="18"/>
      <c r="AI12" s="13" t="s">
        <v>64</v>
      </c>
      <c r="AJ12" s="0" t="n">
        <v>6025037.3</v>
      </c>
      <c r="AK12" s="0" t="n">
        <v>1</v>
      </c>
      <c r="AL12" s="20" t="s">
        <v>64</v>
      </c>
      <c r="AM12" s="13"/>
      <c r="AN12" s="17" t="s">
        <v>64</v>
      </c>
      <c r="AO12" s="10" t="n">
        <v>6025037.3</v>
      </c>
      <c r="AP12" s="10" t="n">
        <v>1</v>
      </c>
      <c r="AQ12" s="21" t="s">
        <v>64</v>
      </c>
      <c r="AR12" s="10"/>
      <c r="AS12" s="10" t="n">
        <v>1</v>
      </c>
      <c r="AT12" s="11" t="n">
        <f aca="false">AO12*AS12</f>
        <v>6025037.3</v>
      </c>
      <c r="AW12" s="0" t="n">
        <f aca="false">IF(ISNUMBER(AF12),1,0)</f>
        <v>0</v>
      </c>
      <c r="AX12" s="0" t="n">
        <f aca="false">IF(ISNUMBER(AF12),AF12,AT12)</f>
        <v>6025037.3</v>
      </c>
      <c r="AY12" s="0" t="n">
        <f aca="false">IF(ISNUMBER(AG12),AG12,AT12)</f>
        <v>6025037.3</v>
      </c>
      <c r="BA12" s="0" t="n">
        <f aca="false">IF(AW12=1,(AF12-AT12),0)</f>
        <v>0</v>
      </c>
      <c r="BB12" s="0" t="n">
        <f aca="false">IF(AW12=1,(AG12-AW12),0)</f>
        <v>0</v>
      </c>
      <c r="BD12" s="17" t="s">
        <v>64</v>
      </c>
      <c r="BE12" s="10" t="n">
        <v>6025037.3</v>
      </c>
      <c r="BF12" s="11" t="n">
        <v>6025037.3</v>
      </c>
      <c r="BG12" s="17" t="s">
        <v>64</v>
      </c>
      <c r="BI12" s="0"/>
      <c r="BJ12" s="0"/>
      <c r="BU12" s="1" t="e">
        <f aca="false">AC12-BI12</f>
        <v>#N/A</v>
      </c>
      <c r="BV12" s="1" t="e">
        <f aca="false">AD12-BJ12</f>
        <v>#N/A</v>
      </c>
      <c r="BW12" s="0" t="e">
        <f aca="false">(BU12/AC12)*100</f>
        <v>#N/A</v>
      </c>
      <c r="BX12" s="0" t="e">
        <f aca="false">(BV12/AD12)*100</f>
        <v>#N/A</v>
      </c>
    </row>
    <row r="13" customFormat="false" ht="15" hidden="false" customHeight="true" outlineLevel="0" collapsed="false">
      <c r="C13" s="0" t="n">
        <v>73</v>
      </c>
      <c r="D13" s="0" t="s">
        <v>51</v>
      </c>
      <c r="E13" s="0" t="s">
        <v>52</v>
      </c>
      <c r="F13" s="0" t="s">
        <v>53</v>
      </c>
      <c r="G13" s="13" t="s">
        <v>66</v>
      </c>
      <c r="H13" s="0" t="s">
        <v>55</v>
      </c>
      <c r="I13" s="0" t="s">
        <v>56</v>
      </c>
      <c r="J13" s="0" t="s">
        <v>57</v>
      </c>
      <c r="K13" s="0" t="n">
        <v>37523.013832</v>
      </c>
      <c r="L13" s="0" t="n">
        <f aca="false">LOG10(K13)</f>
        <v>4.57429771345012</v>
      </c>
      <c r="N13" s="0" t="n">
        <v>1</v>
      </c>
      <c r="O13" s="0" t="n">
        <f aca="false">K13/N13</f>
        <v>37523.013832</v>
      </c>
      <c r="V13" s="15" t="s">
        <v>67</v>
      </c>
      <c r="W13" s="15" t="n">
        <v>633208.324</v>
      </c>
      <c r="X13" s="15"/>
      <c r="Y13" s="15" t="s">
        <v>67</v>
      </c>
      <c r="Z13" s="16" t="n">
        <v>1753848</v>
      </c>
      <c r="AA13" s="2"/>
      <c r="AB13" s="17" t="s">
        <v>66</v>
      </c>
      <c r="AC13" s="10" t="e">
        <f aca="false">INDEX($W$10:$W$95, MATCH(AB13,$V$10:$V$95,0))</f>
        <v>#N/A</v>
      </c>
      <c r="AD13" s="10" t="e">
        <f aca="false">INDEX($Z$10:$Z$95, MATCH(AB13,$V$10:$V$95,0))</f>
        <v>#N/A</v>
      </c>
      <c r="AE13" s="10"/>
      <c r="AF13" s="10" t="e">
        <f aca="false">#N/A</f>
        <v>#N/A</v>
      </c>
      <c r="AG13" s="10" t="e">
        <f aca="false">#N/A</f>
        <v>#N/A</v>
      </c>
      <c r="AH13" s="18"/>
      <c r="AI13" s="13" t="s">
        <v>66</v>
      </c>
      <c r="AJ13" s="0" t="n">
        <v>375230138.3</v>
      </c>
      <c r="AK13" s="0" t="n">
        <v>1</v>
      </c>
      <c r="AL13" s="20" t="s">
        <v>66</v>
      </c>
      <c r="AM13" s="13"/>
      <c r="AN13" s="17" t="s">
        <v>66</v>
      </c>
      <c r="AO13" s="10" t="n">
        <v>375230138.3</v>
      </c>
      <c r="AP13" s="10" t="n">
        <v>1</v>
      </c>
      <c r="AQ13" s="21" t="s">
        <v>66</v>
      </c>
      <c r="AR13" s="10"/>
      <c r="AS13" s="10" t="n">
        <v>1</v>
      </c>
      <c r="AT13" s="11" t="n">
        <f aca="false">AO13*AS13</f>
        <v>375230138.3</v>
      </c>
      <c r="AW13" s="0" t="n">
        <f aca="false">IF(ISNUMBER(AF13),1,0)</f>
        <v>0</v>
      </c>
      <c r="AX13" s="0" t="n">
        <f aca="false">IF(ISNUMBER(AF13),AF13,AT13)</f>
        <v>375230138.3</v>
      </c>
      <c r="AY13" s="0" t="n">
        <f aca="false">IF(ISNUMBER(AG13),AG13,AT13)</f>
        <v>375230138.3</v>
      </c>
      <c r="BA13" s="0" t="n">
        <f aca="false">IF(AW13=1,(AF13-AT13),0)</f>
        <v>0</v>
      </c>
      <c r="BB13" s="0" t="n">
        <f aca="false">IF(AW13=1,(AG13-AW13),0)</f>
        <v>0</v>
      </c>
      <c r="BD13" s="17" t="s">
        <v>66</v>
      </c>
      <c r="BE13" s="10" t="n">
        <v>375230138.3</v>
      </c>
      <c r="BF13" s="11" t="n">
        <v>375230138.3</v>
      </c>
      <c r="BG13" s="17" t="s">
        <v>66</v>
      </c>
      <c r="BI13" s="0"/>
      <c r="BJ13" s="0"/>
      <c r="BU13" s="1" t="e">
        <f aca="false">AC13-BI13</f>
        <v>#N/A</v>
      </c>
      <c r="BV13" s="1" t="e">
        <f aca="false">AD13-BJ13</f>
        <v>#N/A</v>
      </c>
      <c r="BW13" s="0" t="e">
        <f aca="false">(BU13/AC13)*100</f>
        <v>#N/A</v>
      </c>
      <c r="BX13" s="0" t="e">
        <f aca="false">(BV13/AD13)*100</f>
        <v>#N/A</v>
      </c>
    </row>
    <row r="14" customFormat="false" ht="15" hidden="false" customHeight="true" outlineLevel="0" collapsed="false">
      <c r="C14" s="0" t="n">
        <v>65</v>
      </c>
      <c r="D14" s="0" t="s">
        <v>51</v>
      </c>
      <c r="E14" s="0" t="s">
        <v>52</v>
      </c>
      <c r="F14" s="0" t="s">
        <v>53</v>
      </c>
      <c r="G14" s="13" t="s">
        <v>68</v>
      </c>
      <c r="H14" s="0" t="s">
        <v>55</v>
      </c>
      <c r="I14" s="0" t="s">
        <v>56</v>
      </c>
      <c r="J14" s="0" t="s">
        <v>57</v>
      </c>
      <c r="K14" s="0" t="n">
        <v>18028.103526</v>
      </c>
      <c r="L14" s="0" t="n">
        <f aca="false">LOG10(K14)</f>
        <v>4.2559500433329</v>
      </c>
      <c r="M14" s="0" t="s">
        <v>68</v>
      </c>
      <c r="N14" s="0" t="n">
        <v>1</v>
      </c>
      <c r="O14" s="0" t="n">
        <f aca="false">K14/N14</f>
        <v>18028.103526</v>
      </c>
      <c r="V14" s="15" t="s">
        <v>69</v>
      </c>
      <c r="W14" s="15" t="n">
        <v>444.32128</v>
      </c>
      <c r="X14" s="15"/>
      <c r="Y14" s="15" t="s">
        <v>69</v>
      </c>
      <c r="Z14" s="16" t="n">
        <v>99748.17</v>
      </c>
      <c r="AB14" s="17" t="s">
        <v>68</v>
      </c>
      <c r="AC14" s="10" t="e">
        <f aca="false">INDEX($W$10:$W$95, MATCH(AB14,$V$10:$V$95,0))</f>
        <v>#N/A</v>
      </c>
      <c r="AD14" s="10" t="e">
        <f aca="false">INDEX($Z$10:$Z$95, MATCH(AB14,$V$10:$V$95,0))</f>
        <v>#N/A</v>
      </c>
      <c r="AE14" s="10"/>
      <c r="AF14" s="10" t="e">
        <f aca="false">#N/A</f>
        <v>#N/A</v>
      </c>
      <c r="AG14" s="10" t="e">
        <f aca="false">#N/A</f>
        <v>#N/A</v>
      </c>
      <c r="AH14" s="18"/>
      <c r="AI14" s="13" t="s">
        <v>68</v>
      </c>
      <c r="AJ14" s="0" t="n">
        <v>1812530.5</v>
      </c>
      <c r="AK14" s="0" t="n">
        <v>3</v>
      </c>
      <c r="AL14" s="6" t="s">
        <v>68</v>
      </c>
      <c r="AM14" s="13"/>
      <c r="AN14" s="17" t="s">
        <v>68</v>
      </c>
      <c r="AO14" s="10" t="n">
        <v>1812530.5</v>
      </c>
      <c r="AP14" s="10" t="n">
        <v>3</v>
      </c>
      <c r="AQ14" s="19" t="s">
        <v>68</v>
      </c>
      <c r="AR14" s="10"/>
      <c r="AS14" s="10" t="n">
        <v>0.33</v>
      </c>
      <c r="AT14" s="11" t="n">
        <f aca="false">AO14*AS14</f>
        <v>598135.065</v>
      </c>
      <c r="AW14" s="0" t="n">
        <f aca="false">IF(ISNUMBER(AF14),1,0)</f>
        <v>0</v>
      </c>
      <c r="AX14" s="0" t="n">
        <f aca="false">IF(ISNUMBER(AF14),AF14,AT14)</f>
        <v>598135.065</v>
      </c>
      <c r="AY14" s="0" t="n">
        <f aca="false">IF(ISNUMBER(AG14),AG14,AT14)</f>
        <v>598135.065</v>
      </c>
      <c r="BA14" s="0" t="n">
        <f aca="false">IF(AW14=1,(AF14-AT14),0)</f>
        <v>0</v>
      </c>
      <c r="BB14" s="0" t="n">
        <f aca="false">IF(AW14=1,(AG14-AW14),0)</f>
        <v>0</v>
      </c>
      <c r="BD14" s="17" t="s">
        <v>68</v>
      </c>
      <c r="BE14" s="10" t="n">
        <v>598135.065</v>
      </c>
      <c r="BF14" s="11" t="n">
        <v>598135.065</v>
      </c>
      <c r="BG14" s="17" t="s">
        <v>68</v>
      </c>
      <c r="BI14" s="0"/>
      <c r="BJ14" s="0"/>
      <c r="BU14" s="1" t="e">
        <f aca="false">AC14-BI14</f>
        <v>#N/A</v>
      </c>
      <c r="BV14" s="1" t="e">
        <f aca="false">AD14-BJ14</f>
        <v>#N/A</v>
      </c>
      <c r="BW14" s="0" t="e">
        <f aca="false">(BU14/AC14)*100</f>
        <v>#N/A</v>
      </c>
      <c r="BX14" s="0" t="e">
        <f aca="false">(BV14/AD14)*100</f>
        <v>#N/A</v>
      </c>
    </row>
    <row r="15" customFormat="false" ht="15" hidden="false" customHeight="false" outlineLevel="0" collapsed="false">
      <c r="C15" s="0" t="n">
        <v>13</v>
      </c>
      <c r="D15" s="0" t="s">
        <v>51</v>
      </c>
      <c r="E15" s="0" t="s">
        <v>52</v>
      </c>
      <c r="F15" s="0" t="s">
        <v>53</v>
      </c>
      <c r="G15" s="13" t="s">
        <v>70</v>
      </c>
      <c r="H15" s="0" t="s">
        <v>55</v>
      </c>
      <c r="I15" s="0" t="s">
        <v>56</v>
      </c>
      <c r="J15" s="0" t="s">
        <v>57</v>
      </c>
      <c r="K15" s="0" t="n">
        <v>15477.301676</v>
      </c>
      <c r="L15" s="0" t="n">
        <f aca="false">LOG10(K15)</f>
        <v>4.18969524773126</v>
      </c>
      <c r="M15" s="0" t="s">
        <v>71</v>
      </c>
      <c r="N15" s="0" t="n">
        <v>1</v>
      </c>
      <c r="O15" s="0" t="n">
        <f aca="false">K15/N15</f>
        <v>15477.301676</v>
      </c>
      <c r="R15" s="14" t="s">
        <v>72</v>
      </c>
      <c r="S15" s="12" t="n">
        <v>261600.6</v>
      </c>
      <c r="V15" s="15" t="s">
        <v>73</v>
      </c>
      <c r="W15" s="15" t="n">
        <v>1253.7247</v>
      </c>
      <c r="X15" s="15"/>
      <c r="Y15" s="15" t="s">
        <v>73</v>
      </c>
      <c r="Z15" s="16" t="n">
        <v>9576.684</v>
      </c>
      <c r="AA15" s="2"/>
      <c r="AB15" s="17" t="s">
        <v>70</v>
      </c>
      <c r="AC15" s="10" t="e">
        <f aca="false">INDEX($W$10:$W$95, MATCH(AB15,$V$10:$V$95,0))</f>
        <v>#N/A</v>
      </c>
      <c r="AD15" s="10" t="e">
        <f aca="false">INDEX($Z$10:$Z$95, MATCH(AB15,$V$10:$V$95,0))</f>
        <v>#N/A</v>
      </c>
      <c r="AE15" s="10"/>
      <c r="AF15" s="10" t="e">
        <f aca="false">#N/A</f>
        <v>#N/A</v>
      </c>
      <c r="AG15" s="10" t="e">
        <f aca="false">#N/A</f>
        <v>#N/A</v>
      </c>
      <c r="AH15" s="18"/>
      <c r="AI15" s="13" t="s">
        <v>70</v>
      </c>
      <c r="AJ15" s="0" t="n">
        <v>4837.6</v>
      </c>
      <c r="AK15" s="0" t="n">
        <v>3</v>
      </c>
      <c r="AL15" s="6" t="s">
        <v>71</v>
      </c>
      <c r="AM15" s="13"/>
      <c r="AN15" s="17" t="s">
        <v>70</v>
      </c>
      <c r="AO15" s="10" t="n">
        <v>4837.6</v>
      </c>
      <c r="AP15" s="10" t="n">
        <v>3</v>
      </c>
      <c r="AQ15" s="19" t="s">
        <v>71</v>
      </c>
      <c r="AR15" s="10"/>
      <c r="AS15" s="10" t="n">
        <v>0.33</v>
      </c>
      <c r="AT15" s="11" t="n">
        <f aca="false">AO15*AS15</f>
        <v>1596.408</v>
      </c>
      <c r="AW15" s="0" t="n">
        <f aca="false">IF(ISNUMBER(AF15),1,0)</f>
        <v>0</v>
      </c>
      <c r="AX15" s="0" t="n">
        <f aca="false">IF(ISNUMBER(AF15),AF15,AT15)</f>
        <v>1596.408</v>
      </c>
      <c r="AY15" s="0" t="n">
        <f aca="false">IF(ISNUMBER(AG15),AG15,AT15)</f>
        <v>1596.408</v>
      </c>
      <c r="BA15" s="0" t="n">
        <f aca="false">IF(AW15=1,(AF15-AT15),0)</f>
        <v>0</v>
      </c>
      <c r="BB15" s="0" t="n">
        <f aca="false">IF(AW15=1,(AG15-AW15),0)</f>
        <v>0</v>
      </c>
      <c r="BD15" s="17" t="s">
        <v>70</v>
      </c>
      <c r="BE15" s="10" t="n">
        <v>1596.408</v>
      </c>
      <c r="BF15" s="11" t="n">
        <v>1596.408</v>
      </c>
      <c r="BG15" s="17" t="s">
        <v>70</v>
      </c>
      <c r="BI15" s="0"/>
      <c r="BJ15" s="0"/>
      <c r="BU15" s="1" t="e">
        <f aca="false">AC15-BI15</f>
        <v>#N/A</v>
      </c>
      <c r="BV15" s="1" t="e">
        <f aca="false">AD15-BJ15</f>
        <v>#N/A</v>
      </c>
      <c r="BW15" s="0" t="e">
        <f aca="false">(BU15/AC15)*100</f>
        <v>#N/A</v>
      </c>
      <c r="BX15" s="0" t="e">
        <f aca="false">(BV15/AD15)*100</f>
        <v>#N/A</v>
      </c>
    </row>
    <row r="16" customFormat="false" ht="15" hidden="false" customHeight="true" outlineLevel="0" collapsed="false">
      <c r="C16" s="0" t="n">
        <v>66</v>
      </c>
      <c r="D16" s="0" t="s">
        <v>51</v>
      </c>
      <c r="E16" s="0" t="s">
        <v>52</v>
      </c>
      <c r="F16" s="0" t="s">
        <v>53</v>
      </c>
      <c r="G16" s="13" t="s">
        <v>74</v>
      </c>
      <c r="H16" s="0" t="s">
        <v>55</v>
      </c>
      <c r="I16" s="0" t="s">
        <v>56</v>
      </c>
      <c r="J16" s="0" t="s">
        <v>57</v>
      </c>
      <c r="K16" s="0" t="n">
        <v>50360.18709</v>
      </c>
      <c r="L16" s="0" t="n">
        <f aca="false">LOG10(K16)</f>
        <v>4.70208733485925</v>
      </c>
      <c r="N16" s="0" t="n">
        <v>1</v>
      </c>
      <c r="O16" s="0" t="n">
        <f aca="false">K16/N16</f>
        <v>50360.18709</v>
      </c>
      <c r="V16" s="15" t="s">
        <v>75</v>
      </c>
      <c r="W16" s="15" t="n">
        <v>287990.4855</v>
      </c>
      <c r="X16" s="15"/>
      <c r="Y16" s="15" t="s">
        <v>75</v>
      </c>
      <c r="Z16" s="16" t="n">
        <v>186956.4</v>
      </c>
      <c r="AB16" s="17" t="s">
        <v>74</v>
      </c>
      <c r="AC16" s="10" t="e">
        <f aca="false">INDEX($W$10:$W$95, MATCH(AB16,$V$10:$V$95,0))</f>
        <v>#N/A</v>
      </c>
      <c r="AD16" s="10" t="e">
        <f aca="false">INDEX($Z$10:$Z$95, MATCH(AB16,$V$10:$V$95,0))</f>
        <v>#N/A</v>
      </c>
      <c r="AE16" s="10"/>
      <c r="AF16" s="10" t="e">
        <f aca="false">#N/A</f>
        <v>#N/A</v>
      </c>
      <c r="AG16" s="10" t="e">
        <f aca="false">#N/A</f>
        <v>#N/A</v>
      </c>
      <c r="AH16" s="18"/>
      <c r="AI16" s="13" t="s">
        <v>74</v>
      </c>
      <c r="AJ16" s="0" t="n">
        <v>5035438.6</v>
      </c>
      <c r="AK16" s="0" t="n">
        <v>1</v>
      </c>
      <c r="AL16" s="12" t="s">
        <v>74</v>
      </c>
      <c r="AM16" s="13"/>
      <c r="AN16" s="17" t="s">
        <v>74</v>
      </c>
      <c r="AO16" s="10" t="n">
        <v>5035438.6</v>
      </c>
      <c r="AP16" s="10" t="n">
        <v>1</v>
      </c>
      <c r="AQ16" s="22" t="s">
        <v>74</v>
      </c>
      <c r="AR16" s="10"/>
      <c r="AS16" s="10" t="n">
        <v>1</v>
      </c>
      <c r="AT16" s="11" t="n">
        <f aca="false">AO16*AS16</f>
        <v>5035438.6</v>
      </c>
      <c r="AW16" s="0" t="n">
        <f aca="false">IF(ISNUMBER(AF16),1,0)</f>
        <v>0</v>
      </c>
      <c r="AX16" s="0" t="n">
        <f aca="false">IF(ISNUMBER(AF16),AF16,AT16)</f>
        <v>5035438.6</v>
      </c>
      <c r="AY16" s="0" t="n">
        <f aca="false">IF(ISNUMBER(AG16),AG16,AT16)</f>
        <v>5035438.6</v>
      </c>
      <c r="BA16" s="0" t="n">
        <f aca="false">IF(AW16=1,(AF16-AT16),0)</f>
        <v>0</v>
      </c>
      <c r="BB16" s="0" t="n">
        <f aca="false">IF(AW16=1,(AG16-AW16),0)</f>
        <v>0</v>
      </c>
      <c r="BD16" s="17" t="s">
        <v>74</v>
      </c>
      <c r="BE16" s="10" t="n">
        <v>5035438.6</v>
      </c>
      <c r="BF16" s="11" t="n">
        <v>5035438.6</v>
      </c>
      <c r="BG16" s="17" t="s">
        <v>74</v>
      </c>
      <c r="BI16" s="0"/>
      <c r="BJ16" s="0"/>
      <c r="BU16" s="1" t="e">
        <f aca="false">AC16-BI16</f>
        <v>#N/A</v>
      </c>
      <c r="BV16" s="1" t="e">
        <f aca="false">AD16-BJ16</f>
        <v>#N/A</v>
      </c>
      <c r="BW16" s="0" t="e">
        <f aca="false">(BU16/AC16)*100</f>
        <v>#N/A</v>
      </c>
      <c r="BX16" s="0" t="e">
        <f aca="false">(BV16/AD16)*100</f>
        <v>#N/A</v>
      </c>
    </row>
    <row r="17" customFormat="false" ht="15" hidden="false" customHeight="false" outlineLevel="0" collapsed="false">
      <c r="C17" s="0" t="n">
        <v>15</v>
      </c>
      <c r="D17" s="0" t="s">
        <v>51</v>
      </c>
      <c r="E17" s="0" t="s">
        <v>52</v>
      </c>
      <c r="F17" s="0" t="s">
        <v>53</v>
      </c>
      <c r="G17" s="13" t="s">
        <v>76</v>
      </c>
      <c r="H17" s="0" t="s">
        <v>55</v>
      </c>
      <c r="I17" s="0" t="s">
        <v>56</v>
      </c>
      <c r="J17" s="0" t="s">
        <v>57</v>
      </c>
      <c r="K17" s="0" t="n">
        <v>24603.60095</v>
      </c>
      <c r="L17" s="0" t="n">
        <f aca="false">LOG10(K17)</f>
        <v>4.39099867451256</v>
      </c>
      <c r="M17" s="0" t="s">
        <v>71</v>
      </c>
      <c r="N17" s="0" t="n">
        <v>15.89657</v>
      </c>
      <c r="O17" s="0" t="n">
        <f aca="false">K17/N17</f>
        <v>1547.73016757703</v>
      </c>
      <c r="R17" s="12" t="s">
        <v>75</v>
      </c>
      <c r="S17" s="12" t="n">
        <v>30212.8</v>
      </c>
      <c r="V17" s="15" t="s">
        <v>77</v>
      </c>
      <c r="W17" s="15" t="n">
        <v>98.22951</v>
      </c>
      <c r="X17" s="15"/>
      <c r="Y17" s="15" t="s">
        <v>77</v>
      </c>
      <c r="Z17" s="16" t="n">
        <v>657.201</v>
      </c>
      <c r="AA17" s="2"/>
      <c r="AB17" s="17" t="s">
        <v>76</v>
      </c>
      <c r="AC17" s="10" t="e">
        <f aca="false">INDEX($W$10:$W$95, MATCH(AB17,$V$10:$V$95,0))</f>
        <v>#N/A</v>
      </c>
      <c r="AD17" s="10" t="e">
        <f aca="false">INDEX($Z$10:$Z$95, MATCH(AB17,$V$10:$V$95,0))</f>
        <v>#N/A</v>
      </c>
      <c r="AE17" s="10"/>
      <c r="AF17" s="10" t="e">
        <f aca="false">#N/A</f>
        <v>#N/A</v>
      </c>
      <c r="AG17" s="10" t="e">
        <f aca="false">#N/A</f>
        <v>#N/A</v>
      </c>
      <c r="AH17" s="18"/>
      <c r="AI17" s="13" t="s">
        <v>76</v>
      </c>
      <c r="AJ17" s="0" t="n">
        <v>4837.6</v>
      </c>
      <c r="AK17" s="0" t="n">
        <v>3</v>
      </c>
      <c r="AL17" s="6" t="s">
        <v>71</v>
      </c>
      <c r="AM17" s="13"/>
      <c r="AN17" s="17" t="s">
        <v>76</v>
      </c>
      <c r="AO17" s="10" t="n">
        <v>4837.6</v>
      </c>
      <c r="AP17" s="10" t="n">
        <v>3</v>
      </c>
      <c r="AQ17" s="19" t="s">
        <v>71</v>
      </c>
      <c r="AR17" s="10"/>
      <c r="AS17" s="10" t="n">
        <v>0.2</v>
      </c>
      <c r="AT17" s="11" t="n">
        <f aca="false">AO17*AS17</f>
        <v>967.52</v>
      </c>
      <c r="AW17" s="0" t="n">
        <f aca="false">IF(ISNUMBER(AF17),1,0)</f>
        <v>0</v>
      </c>
      <c r="AX17" s="0" t="n">
        <f aca="false">IF(ISNUMBER(AF17),AF17,AT17)</f>
        <v>967.52</v>
      </c>
      <c r="AY17" s="0" t="n">
        <f aca="false">IF(ISNUMBER(AG17),AG17,AT17)</f>
        <v>967.52</v>
      </c>
      <c r="BA17" s="0" t="n">
        <f aca="false">IF(AW17=1,(AF17-AT17),0)</f>
        <v>0</v>
      </c>
      <c r="BB17" s="0" t="n">
        <f aca="false">IF(AW17=1,(AG17-AW17),0)</f>
        <v>0</v>
      </c>
      <c r="BD17" s="17" t="s">
        <v>76</v>
      </c>
      <c r="BE17" s="10" t="n">
        <v>967.52</v>
      </c>
      <c r="BF17" s="11" t="n">
        <v>967.52</v>
      </c>
      <c r="BG17" s="17" t="s">
        <v>76</v>
      </c>
      <c r="BH17" s="0" t="s">
        <v>76</v>
      </c>
      <c r="BI17" s="1" t="s">
        <v>78</v>
      </c>
      <c r="BJ17" s="1" t="n">
        <v>42.2198</v>
      </c>
      <c r="BO17" s="0" t="s">
        <v>79</v>
      </c>
      <c r="BU17" s="1" t="e">
        <f aca="false">AC17-BI17</f>
        <v>#N/A</v>
      </c>
      <c r="BV17" s="1" t="e">
        <f aca="false">AD17-BJ17</f>
        <v>#N/A</v>
      </c>
      <c r="BW17" s="0" t="e">
        <f aca="false">(BU17/AC17)*100</f>
        <v>#N/A</v>
      </c>
      <c r="BX17" s="0" t="e">
        <f aca="false">(BV17/AD17)*100</f>
        <v>#N/A</v>
      </c>
    </row>
    <row r="18" customFormat="false" ht="15" hidden="false" customHeight="false" outlineLevel="0" collapsed="false">
      <c r="C18" s="0" t="n">
        <v>4</v>
      </c>
      <c r="D18" s="0" t="s">
        <v>51</v>
      </c>
      <c r="E18" s="0" t="s">
        <v>52</v>
      </c>
      <c r="F18" s="0" t="s">
        <v>53</v>
      </c>
      <c r="G18" s="13" t="s">
        <v>80</v>
      </c>
      <c r="H18" s="0" t="s">
        <v>55</v>
      </c>
      <c r="I18" s="0" t="s">
        <v>56</v>
      </c>
      <c r="J18" s="0" t="s">
        <v>57</v>
      </c>
      <c r="K18" s="0" t="n">
        <v>2732863.496839</v>
      </c>
      <c r="L18" s="0" t="n">
        <f aca="false">LOG10(K18)</f>
        <v>6.43661793976068</v>
      </c>
      <c r="N18" s="0" t="n">
        <v>325.4248</v>
      </c>
      <c r="O18" s="0" t="n">
        <f aca="false">K18/N18</f>
        <v>8397.83414429079</v>
      </c>
      <c r="R18" s="12" t="s">
        <v>81</v>
      </c>
      <c r="S18" s="12" t="n">
        <v>2697</v>
      </c>
      <c r="V18" s="15" t="s">
        <v>82</v>
      </c>
      <c r="W18" s="15" t="n">
        <v>8105.29059</v>
      </c>
      <c r="X18" s="15"/>
      <c r="Y18" s="15" t="s">
        <v>82</v>
      </c>
      <c r="Z18" s="16" t="n">
        <v>17564.26</v>
      </c>
      <c r="AB18" s="17" t="s">
        <v>80</v>
      </c>
      <c r="AC18" s="10" t="e">
        <f aca="false">INDEX($W$10:$W$95, MATCH(AB18,$V$10:$V$95,0))</f>
        <v>#N/A</v>
      </c>
      <c r="AD18" s="10" t="e">
        <f aca="false">INDEX($Z$10:$Z$95, MATCH(AB18,$V$10:$V$95,0))</f>
        <v>#N/A</v>
      </c>
      <c r="AE18" s="10"/>
      <c r="AF18" s="10" t="e">
        <f aca="false">#N/A</f>
        <v>#N/A</v>
      </c>
      <c r="AG18" s="10" t="e">
        <f aca="false">#N/A</f>
        <v>#N/A</v>
      </c>
      <c r="AH18" s="18"/>
      <c r="AI18" s="13" t="s">
        <v>80</v>
      </c>
      <c r="AJ18" s="0" t="n">
        <v>2697</v>
      </c>
      <c r="AK18" s="0" t="n">
        <v>1</v>
      </c>
      <c r="AL18" s="12" t="s">
        <v>81</v>
      </c>
      <c r="AM18" s="13"/>
      <c r="AN18" s="17" t="s">
        <v>80</v>
      </c>
      <c r="AO18" s="10" t="n">
        <v>2697</v>
      </c>
      <c r="AP18" s="10" t="n">
        <v>1</v>
      </c>
      <c r="AQ18" s="22" t="s">
        <v>81</v>
      </c>
      <c r="AR18" s="10"/>
      <c r="AS18" s="10" t="n">
        <v>1</v>
      </c>
      <c r="AT18" s="11" t="n">
        <f aca="false">AO18*AS18</f>
        <v>2697</v>
      </c>
      <c r="AW18" s="0" t="n">
        <f aca="false">IF(ISNUMBER(AF18),1,0)</f>
        <v>0</v>
      </c>
      <c r="AX18" s="0" t="n">
        <f aca="false">IF(ISNUMBER(AF18),AF18,AT18)</f>
        <v>2697</v>
      </c>
      <c r="AY18" s="0" t="n">
        <f aca="false">IF(ISNUMBER(AG18),AG18,AT18)</f>
        <v>2697</v>
      </c>
      <c r="BA18" s="0" t="n">
        <f aca="false">IF(AW18=1,(AF18-AT18),0)</f>
        <v>0</v>
      </c>
      <c r="BB18" s="0" t="n">
        <f aca="false">IF(AW18=1,(AG18-AW18),0)</f>
        <v>0</v>
      </c>
      <c r="BD18" s="17" t="s">
        <v>80</v>
      </c>
      <c r="BE18" s="10" t="n">
        <v>2697</v>
      </c>
      <c r="BF18" s="11" t="n">
        <v>2697</v>
      </c>
      <c r="BG18" s="17" t="s">
        <v>80</v>
      </c>
      <c r="BH18" s="0" t="s">
        <v>80</v>
      </c>
      <c r="BI18" s="1" t="n">
        <v>147.7447</v>
      </c>
      <c r="BJ18" s="1" t="n">
        <v>2334.031</v>
      </c>
      <c r="BO18" s="0" t="s">
        <v>83</v>
      </c>
      <c r="BU18" s="1" t="e">
        <f aca="false">AC18-BI18</f>
        <v>#N/A</v>
      </c>
      <c r="BV18" s="1" t="e">
        <f aca="false">AD18-BJ18</f>
        <v>#N/A</v>
      </c>
      <c r="BW18" s="0" t="e">
        <f aca="false">(BU18/AC18)*100</f>
        <v>#N/A</v>
      </c>
      <c r="BX18" s="0" t="e">
        <f aca="false">(BV18/AD18)*100</f>
        <v>#N/A</v>
      </c>
    </row>
    <row r="19" customFormat="false" ht="15" hidden="false" customHeight="true" outlineLevel="0" collapsed="false">
      <c r="C19" s="0" t="n">
        <v>46</v>
      </c>
      <c r="D19" s="0" t="s">
        <v>51</v>
      </c>
      <c r="E19" s="0" t="s">
        <v>52</v>
      </c>
      <c r="F19" s="0" t="s">
        <v>53</v>
      </c>
      <c r="G19" s="13" t="s">
        <v>84</v>
      </c>
      <c r="H19" s="0" t="s">
        <v>55</v>
      </c>
      <c r="I19" s="0" t="s">
        <v>56</v>
      </c>
      <c r="J19" s="0" t="s">
        <v>57</v>
      </c>
      <c r="K19" s="0" t="n">
        <v>3824.557624</v>
      </c>
      <c r="L19" s="0" t="n">
        <f aca="false">LOG10(K19)</f>
        <v>3.58258120875333</v>
      </c>
      <c r="M19" s="0" t="s">
        <v>85</v>
      </c>
      <c r="N19" s="0" t="n">
        <v>1</v>
      </c>
      <c r="O19" s="0" t="n">
        <f aca="false">K19/N19</f>
        <v>3824.557624</v>
      </c>
      <c r="V19" s="15" t="s">
        <v>86</v>
      </c>
      <c r="W19" s="15" t="n">
        <v>66381.20103</v>
      </c>
      <c r="X19" s="15"/>
      <c r="Y19" s="15" t="s">
        <v>86</v>
      </c>
      <c r="Z19" s="16" t="n">
        <v>41928.07</v>
      </c>
      <c r="AB19" s="17" t="s">
        <v>84</v>
      </c>
      <c r="AC19" s="10" t="e">
        <f aca="false">INDEX($W$10:$W$95, MATCH(AB19,$V$10:$V$95,0))</f>
        <v>#N/A</v>
      </c>
      <c r="AD19" s="10" t="e">
        <f aca="false">INDEX($Z$10:$Z$95, MATCH(AB19,$V$10:$V$95,0))</f>
        <v>#N/A</v>
      </c>
      <c r="AE19" s="10"/>
      <c r="AF19" s="10" t="e">
        <f aca="false">#N/A</f>
        <v>#N/A</v>
      </c>
      <c r="AG19" s="10" t="e">
        <f aca="false">#N/A</f>
        <v>#N/A</v>
      </c>
      <c r="AH19" s="18"/>
      <c r="AI19" s="13" t="s">
        <v>84</v>
      </c>
      <c r="AJ19" s="0" t="n">
        <v>7183.5</v>
      </c>
      <c r="AK19" s="0" t="n">
        <v>3</v>
      </c>
      <c r="AL19" s="6" t="s">
        <v>85</v>
      </c>
      <c r="AM19" s="13"/>
      <c r="AN19" s="17" t="s">
        <v>84</v>
      </c>
      <c r="AO19" s="10" t="n">
        <v>7183.5</v>
      </c>
      <c r="AP19" s="10" t="n">
        <v>3</v>
      </c>
      <c r="AQ19" s="19" t="s">
        <v>85</v>
      </c>
      <c r="AR19" s="10"/>
      <c r="AS19" s="10" t="n">
        <v>0.4</v>
      </c>
      <c r="AT19" s="11" t="n">
        <f aca="false">AO19*AS19</f>
        <v>2873.4</v>
      </c>
      <c r="AW19" s="0" t="n">
        <f aca="false">IF(ISNUMBER(AF19),1,0)</f>
        <v>0</v>
      </c>
      <c r="AX19" s="0" t="n">
        <f aca="false">IF(ISNUMBER(AF19),AF19,AT19)</f>
        <v>2873.4</v>
      </c>
      <c r="AY19" s="0" t="n">
        <f aca="false">IF(ISNUMBER(AG19),AG19,AT19)</f>
        <v>2873.4</v>
      </c>
      <c r="BA19" s="0" t="n">
        <f aca="false">IF(AW19=1,(AF19-AT19),0)</f>
        <v>0</v>
      </c>
      <c r="BB19" s="0" t="n">
        <f aca="false">IF(AW19=1,(AG19-AW19),0)</f>
        <v>0</v>
      </c>
      <c r="BD19" s="17" t="s">
        <v>84</v>
      </c>
      <c r="BE19" s="10" t="n">
        <v>2873.4</v>
      </c>
      <c r="BF19" s="11" t="n">
        <v>2873.4</v>
      </c>
      <c r="BG19" s="17" t="s">
        <v>84</v>
      </c>
      <c r="BI19" s="0"/>
      <c r="BJ19" s="0"/>
      <c r="BU19" s="1" t="e">
        <f aca="false">AC19-BI19</f>
        <v>#N/A</v>
      </c>
      <c r="BV19" s="1" t="e">
        <f aca="false">AD19-BJ19</f>
        <v>#N/A</v>
      </c>
      <c r="BW19" s="0" t="e">
        <f aca="false">(BU19/AC19)*100</f>
        <v>#N/A</v>
      </c>
      <c r="BX19" s="0" t="e">
        <f aca="false">(BV19/AD19)*100</f>
        <v>#N/A</v>
      </c>
    </row>
    <row r="20" customFormat="false" ht="15" hidden="false" customHeight="true" outlineLevel="0" collapsed="false">
      <c r="C20" s="0" t="n">
        <v>69</v>
      </c>
      <c r="D20" s="0" t="s">
        <v>51</v>
      </c>
      <c r="E20" s="0" t="s">
        <v>52</v>
      </c>
      <c r="F20" s="0" t="s">
        <v>53</v>
      </c>
      <c r="G20" s="13" t="s">
        <v>87</v>
      </c>
      <c r="H20" s="0" t="s">
        <v>55</v>
      </c>
      <c r="I20" s="0" t="s">
        <v>56</v>
      </c>
      <c r="J20" s="0" t="s">
        <v>57</v>
      </c>
      <c r="K20" s="0" t="n">
        <v>803480.247045</v>
      </c>
      <c r="L20" s="0" t="n">
        <f aca="false">LOG10(K20)</f>
        <v>5.90497520442879</v>
      </c>
      <c r="M20" s="0" t="s">
        <v>87</v>
      </c>
      <c r="N20" s="0" t="n">
        <v>1</v>
      </c>
      <c r="O20" s="0" t="n">
        <f aca="false">K20/N20</f>
        <v>803480.247045</v>
      </c>
      <c r="V20" s="15" t="s">
        <v>88</v>
      </c>
      <c r="W20" s="15" t="n">
        <v>837622.3253</v>
      </c>
      <c r="X20" s="15"/>
      <c r="Y20" s="15" t="s">
        <v>88</v>
      </c>
      <c r="Z20" s="16" t="n">
        <v>298567.5</v>
      </c>
      <c r="AB20" s="17" t="s">
        <v>87</v>
      </c>
      <c r="AC20" s="10" t="e">
        <f aca="false">INDEX($W$10:$W$95, MATCH(AB20,$V$10:$V$95,0))</f>
        <v>#N/A</v>
      </c>
      <c r="AD20" s="10" t="e">
        <f aca="false">INDEX($Z$10:$Z$95, MATCH(AB20,$V$10:$V$95,0))</f>
        <v>#N/A</v>
      </c>
      <c r="AE20" s="10"/>
      <c r="AF20" s="10" t="e">
        <f aca="false">#N/A</f>
        <v>#N/A</v>
      </c>
      <c r="AG20" s="10" t="e">
        <f aca="false">#N/A</f>
        <v>#N/A</v>
      </c>
      <c r="AH20" s="18"/>
      <c r="AI20" s="13" t="s">
        <v>87</v>
      </c>
      <c r="AJ20" s="0" t="n">
        <v>803480.2</v>
      </c>
      <c r="AK20" s="0" t="n">
        <v>2</v>
      </c>
      <c r="AL20" s="6" t="s">
        <v>87</v>
      </c>
      <c r="AM20" s="13"/>
      <c r="AN20" s="17" t="s">
        <v>87</v>
      </c>
      <c r="AO20" s="10" t="n">
        <v>803480.2</v>
      </c>
      <c r="AP20" s="10" t="n">
        <v>2</v>
      </c>
      <c r="AQ20" s="19" t="s">
        <v>87</v>
      </c>
      <c r="AR20" s="10"/>
      <c r="AS20" s="10" t="n">
        <v>0.4</v>
      </c>
      <c r="AT20" s="11" t="n">
        <f aca="false">AO20*AS20</f>
        <v>321392.08</v>
      </c>
      <c r="AW20" s="0" t="n">
        <f aca="false">IF(ISNUMBER(AF20),1,0)</f>
        <v>0</v>
      </c>
      <c r="AX20" s="0" t="n">
        <f aca="false">IF(ISNUMBER(AF20),AF20,AT20)</f>
        <v>321392.08</v>
      </c>
      <c r="AY20" s="0" t="n">
        <f aca="false">IF(ISNUMBER(AG20),AG20,AT20)</f>
        <v>321392.08</v>
      </c>
      <c r="BA20" s="0" t="n">
        <f aca="false">IF(AW20=1,(AF20-AT20),0)</f>
        <v>0</v>
      </c>
      <c r="BB20" s="0" t="n">
        <f aca="false">IF(AW20=1,(AG20-AW20),0)</f>
        <v>0</v>
      </c>
      <c r="BD20" s="17" t="s">
        <v>87</v>
      </c>
      <c r="BE20" s="10" t="n">
        <v>321392.08</v>
      </c>
      <c r="BF20" s="11" t="n">
        <v>321392.08</v>
      </c>
      <c r="BG20" s="17" t="s">
        <v>87</v>
      </c>
      <c r="BH20" s="0" t="s">
        <v>87</v>
      </c>
      <c r="BI20" s="1" t="n">
        <v>1999.274</v>
      </c>
      <c r="BJ20" s="1" t="n">
        <v>364.4217</v>
      </c>
      <c r="BL20" s="0" t="n">
        <v>1</v>
      </c>
      <c r="BO20" s="0" t="s">
        <v>89</v>
      </c>
      <c r="BU20" s="1" t="e">
        <f aca="false">AC20-BI20</f>
        <v>#N/A</v>
      </c>
      <c r="BV20" s="1" t="e">
        <f aca="false">AD20-BJ20</f>
        <v>#N/A</v>
      </c>
      <c r="BW20" s="0" t="e">
        <f aca="false">(BU20/AC20)*100</f>
        <v>#N/A</v>
      </c>
      <c r="BX20" s="0" t="e">
        <f aca="false">(BV20/AD20)*100</f>
        <v>#N/A</v>
      </c>
    </row>
    <row r="21" customFormat="false" ht="15" hidden="false" customHeight="true" outlineLevel="0" collapsed="false">
      <c r="C21" s="0" t="n">
        <v>86</v>
      </c>
      <c r="D21" s="0" t="s">
        <v>51</v>
      </c>
      <c r="E21" s="0" t="s">
        <v>52</v>
      </c>
      <c r="F21" s="0" t="s">
        <v>53</v>
      </c>
      <c r="G21" s="13" t="s">
        <v>90</v>
      </c>
      <c r="H21" s="0" t="s">
        <v>55</v>
      </c>
      <c r="I21" s="0" t="s">
        <v>56</v>
      </c>
      <c r="J21" s="0" t="s">
        <v>57</v>
      </c>
      <c r="K21" s="0" t="n">
        <v>6025.037336</v>
      </c>
      <c r="L21" s="0" t="n">
        <f aca="false">LOG10(K21)</f>
        <v>3.7799597424948</v>
      </c>
      <c r="N21" s="0" t="n">
        <v>1</v>
      </c>
      <c r="O21" s="0" t="n">
        <f aca="false">K21/N21</f>
        <v>6025.037336</v>
      </c>
      <c r="V21" s="15" t="s">
        <v>91</v>
      </c>
      <c r="W21" s="15" t="n">
        <v>3646.22214</v>
      </c>
      <c r="X21" s="15"/>
      <c r="Y21" s="15" t="s">
        <v>91</v>
      </c>
      <c r="Z21" s="16" t="n">
        <v>3446.008</v>
      </c>
      <c r="AA21" s="2"/>
      <c r="AB21" s="17" t="s">
        <v>90</v>
      </c>
      <c r="AC21" s="10" t="e">
        <f aca="false">INDEX($W$10:$W$95, MATCH(AB21,$V$10:$V$95,0))</f>
        <v>#N/A</v>
      </c>
      <c r="AD21" s="10" t="e">
        <f aca="false">INDEX($Z$10:$Z$95, MATCH(AB21,$V$10:$V$95,0))</f>
        <v>#N/A</v>
      </c>
      <c r="AE21" s="10"/>
      <c r="AF21" s="10" t="e">
        <f aca="false">#N/A</f>
        <v>#N/A</v>
      </c>
      <c r="AG21" s="10" t="e">
        <f aca="false">#N/A</f>
        <v>#N/A</v>
      </c>
      <c r="AH21" s="18"/>
      <c r="AI21" s="13" t="s">
        <v>90</v>
      </c>
      <c r="AJ21" s="0" t="n">
        <v>60250373.3</v>
      </c>
      <c r="AK21" s="0" t="n">
        <v>1</v>
      </c>
      <c r="AL21" s="20" t="s">
        <v>90</v>
      </c>
      <c r="AM21" s="13"/>
      <c r="AN21" s="17" t="s">
        <v>90</v>
      </c>
      <c r="AO21" s="10" t="n">
        <v>60250373.3</v>
      </c>
      <c r="AP21" s="10" t="n">
        <v>1</v>
      </c>
      <c r="AQ21" s="21" t="s">
        <v>90</v>
      </c>
      <c r="AR21" s="10"/>
      <c r="AS21" s="10" t="n">
        <v>1</v>
      </c>
      <c r="AT21" s="11" t="n">
        <f aca="false">AO21*AS21</f>
        <v>60250373.3</v>
      </c>
      <c r="AW21" s="0" t="n">
        <f aca="false">IF(ISNUMBER(AF21),1,0)</f>
        <v>0</v>
      </c>
      <c r="AX21" s="0" t="n">
        <f aca="false">IF(ISNUMBER(AF21),AF21,AT21)</f>
        <v>60250373.3</v>
      </c>
      <c r="AY21" s="0" t="n">
        <f aca="false">IF(ISNUMBER(AG21),AG21,AT21)</f>
        <v>60250373.3</v>
      </c>
      <c r="BA21" s="0" t="n">
        <f aca="false">IF(AW21=1,(AF21-AT21),0)</f>
        <v>0</v>
      </c>
      <c r="BB21" s="0" t="n">
        <f aca="false">IF(AW21=1,(AG21-AW21),0)</f>
        <v>0</v>
      </c>
      <c r="BD21" s="17" t="s">
        <v>90</v>
      </c>
      <c r="BE21" s="10" t="n">
        <v>60250373.3</v>
      </c>
      <c r="BF21" s="11" t="n">
        <v>60250373.3</v>
      </c>
      <c r="BG21" s="17" t="s">
        <v>90</v>
      </c>
      <c r="BI21" s="0"/>
      <c r="BJ21" s="0"/>
      <c r="BU21" s="1" t="e">
        <f aca="false">AC21-BI21</f>
        <v>#N/A</v>
      </c>
      <c r="BV21" s="1" t="e">
        <f aca="false">AD21-BJ21</f>
        <v>#N/A</v>
      </c>
      <c r="BW21" s="0" t="e">
        <f aca="false">(BU21/AC21)*100</f>
        <v>#N/A</v>
      </c>
      <c r="BX21" s="0" t="e">
        <f aca="false">(BV21/AD21)*100</f>
        <v>#N/A</v>
      </c>
    </row>
    <row r="22" customFormat="false" ht="15" hidden="false" customHeight="false" outlineLevel="0" collapsed="false">
      <c r="C22" s="0" t="n">
        <v>18</v>
      </c>
      <c r="D22" s="0" t="s">
        <v>51</v>
      </c>
      <c r="E22" s="0" t="s">
        <v>52</v>
      </c>
      <c r="F22" s="0" t="s">
        <v>53</v>
      </c>
      <c r="G22" s="13" t="s">
        <v>60</v>
      </c>
      <c r="H22" s="0" t="s">
        <v>55</v>
      </c>
      <c r="I22" s="0" t="s">
        <v>56</v>
      </c>
      <c r="J22" s="0" t="s">
        <v>57</v>
      </c>
      <c r="K22" s="0" t="n">
        <v>1265624.110043</v>
      </c>
      <c r="L22" s="0" t="n">
        <f aca="false">LOG10(K22)</f>
        <v>6.10230473950924</v>
      </c>
      <c r="M22" s="0" t="s">
        <v>58</v>
      </c>
      <c r="N22" s="0" t="n">
        <v>20.57294</v>
      </c>
      <c r="O22" s="0" t="n">
        <f aca="false">K22/N22</f>
        <v>61518.8743097972</v>
      </c>
      <c r="R22" s="14" t="s">
        <v>85</v>
      </c>
      <c r="S22" s="12" t="n">
        <v>7183.5</v>
      </c>
      <c r="V22" s="15" t="s">
        <v>92</v>
      </c>
      <c r="W22" s="15" t="n">
        <v>130790.82432</v>
      </c>
      <c r="X22" s="15"/>
      <c r="Y22" s="15" t="s">
        <v>92</v>
      </c>
      <c r="Z22" s="16" t="n">
        <v>234370.7</v>
      </c>
      <c r="AA22" s="2"/>
      <c r="AB22" s="17" t="s">
        <v>60</v>
      </c>
      <c r="AC22" s="10" t="n">
        <f aca="false">INDEX($W$10:$W$95, MATCH(AB22,$V$10:$V$95,0))</f>
        <v>12508.14644</v>
      </c>
      <c r="AD22" s="10" t="n">
        <f aca="false">INDEX($Z$10:$Z$95, MATCH(AB22,$V$10:$V$95,0))</f>
        <v>18276.29</v>
      </c>
      <c r="AE22" s="10"/>
      <c r="AF22" s="10" t="n">
        <v>12508.14644</v>
      </c>
      <c r="AG22" s="10" t="n">
        <v>18276.29</v>
      </c>
      <c r="AH22" s="18"/>
      <c r="AI22" s="13" t="s">
        <v>60</v>
      </c>
      <c r="AJ22" s="0" t="n">
        <v>23718.1</v>
      </c>
      <c r="AK22" s="0" t="n">
        <v>16</v>
      </c>
      <c r="AL22" s="6" t="s">
        <v>58</v>
      </c>
      <c r="AM22" s="13"/>
      <c r="AN22" s="17" t="s">
        <v>60</v>
      </c>
      <c r="AO22" s="10" t="n">
        <v>23718.1</v>
      </c>
      <c r="AP22" s="10" t="n">
        <v>4</v>
      </c>
      <c r="AQ22" s="19" t="s">
        <v>58</v>
      </c>
      <c r="AR22" s="10"/>
      <c r="AS22" s="10" t="n">
        <v>0.2</v>
      </c>
      <c r="AT22" s="11" t="n">
        <f aca="false">AO22*AS22</f>
        <v>4743.62</v>
      </c>
      <c r="AW22" s="0" t="n">
        <f aca="false">IF(ISNUMBER(AF22),1,0)</f>
        <v>1</v>
      </c>
      <c r="AX22" s="0" t="n">
        <f aca="false">IF(ISNUMBER(AF22),AF22,AT22)</f>
        <v>12508.14644</v>
      </c>
      <c r="AY22" s="0" t="n">
        <f aca="false">IF(ISNUMBER(AG22),AG22,AT22)</f>
        <v>18276.29</v>
      </c>
      <c r="BA22" s="0" t="n">
        <f aca="false">IF(AW22=1,(AF22-AT22),0)</f>
        <v>7764.52644</v>
      </c>
      <c r="BB22" s="0" t="e">
        <f aca="false">IF(AW22=1,(AG22-ats22),0)</f>
        <v>#NAME?</v>
      </c>
      <c r="BD22" s="17" t="s">
        <v>60</v>
      </c>
      <c r="BE22" s="10" t="n">
        <v>12508.14644</v>
      </c>
      <c r="BF22" s="11" t="n">
        <v>18276.29</v>
      </c>
      <c r="BG22" s="17" t="s">
        <v>60</v>
      </c>
      <c r="BH22" s="0" t="s">
        <v>60</v>
      </c>
      <c r="BI22" s="1" t="n">
        <v>1848.152</v>
      </c>
      <c r="BJ22" s="1" t="n">
        <v>3539.518</v>
      </c>
      <c r="BL22" s="0" t="n">
        <v>1</v>
      </c>
      <c r="BO22" s="0" t="s">
        <v>93</v>
      </c>
      <c r="BU22" s="1" t="n">
        <f aca="false">AC22-BI22</f>
        <v>10659.99444</v>
      </c>
      <c r="BV22" s="1" t="n">
        <f aca="false">AD22-BJ22</f>
        <v>14736.772</v>
      </c>
      <c r="BW22" s="0" t="n">
        <f aca="false">(BU22/AC22)*100</f>
        <v>85.2244134743277</v>
      </c>
      <c r="BX22" s="0" t="n">
        <f aca="false">(BV22/AD22)*100</f>
        <v>80.6332795113231</v>
      </c>
    </row>
    <row r="23" customFormat="false" ht="15" hidden="false" customHeight="false" outlineLevel="0" collapsed="false">
      <c r="C23" s="0" t="n">
        <v>28</v>
      </c>
      <c r="D23" s="0" t="s">
        <v>51</v>
      </c>
      <c r="E23" s="0" t="s">
        <v>52</v>
      </c>
      <c r="F23" s="0" t="s">
        <v>53</v>
      </c>
      <c r="G23" s="13" t="s">
        <v>63</v>
      </c>
      <c r="H23" s="0" t="s">
        <v>55</v>
      </c>
      <c r="I23" s="0" t="s">
        <v>56</v>
      </c>
      <c r="J23" s="0" t="s">
        <v>57</v>
      </c>
      <c r="K23" s="0" t="n">
        <v>1026415.182142</v>
      </c>
      <c r="L23" s="0" t="n">
        <f aca="false">LOG10(K23)</f>
        <v>6.01132306724814</v>
      </c>
      <c r="M23" s="0" t="s">
        <v>72</v>
      </c>
      <c r="N23" s="0" t="n">
        <v>2.967255</v>
      </c>
      <c r="O23" s="0" t="n">
        <f aca="false">K23/N23</f>
        <v>345914.045857872</v>
      </c>
      <c r="R23" s="12" t="s">
        <v>74</v>
      </c>
      <c r="S23" s="12" t="n">
        <v>5035438.6</v>
      </c>
      <c r="V23" s="15" t="s">
        <v>94</v>
      </c>
      <c r="W23" s="15" t="n">
        <v>639.21481</v>
      </c>
      <c r="X23" s="15"/>
      <c r="Y23" s="15" t="s">
        <v>94</v>
      </c>
      <c r="Z23" s="16" t="n">
        <v>1194.603</v>
      </c>
      <c r="AA23" s="2"/>
      <c r="AB23" s="17" t="s">
        <v>63</v>
      </c>
      <c r="AC23" s="10" t="n">
        <f aca="false">INDEX($W$10:$W$95, MATCH(AB23,$V$10:$V$95,0))</f>
        <v>858.70898</v>
      </c>
      <c r="AD23" s="10" t="n">
        <f aca="false">INDEX($Z$10:$Z$95, MATCH(AB23,$V$10:$V$95,0))</f>
        <v>6411.282</v>
      </c>
      <c r="AE23" s="10"/>
      <c r="AF23" s="10" t="n">
        <v>858.70898</v>
      </c>
      <c r="AG23" s="10" t="n">
        <v>6411.282</v>
      </c>
      <c r="AH23" s="18"/>
      <c r="AI23" s="13" t="s">
        <v>63</v>
      </c>
      <c r="AJ23" s="0" t="n">
        <v>261600.6</v>
      </c>
      <c r="AK23" s="0" t="n">
        <v>16</v>
      </c>
      <c r="AL23" s="6" t="s">
        <v>72</v>
      </c>
      <c r="AM23" s="13"/>
      <c r="AN23" s="17" t="s">
        <v>63</v>
      </c>
      <c r="AO23" s="10" t="n">
        <v>261600.6</v>
      </c>
      <c r="AP23" s="10" t="n">
        <v>16</v>
      </c>
      <c r="AQ23" s="19" t="s">
        <v>72</v>
      </c>
      <c r="AR23" s="10"/>
      <c r="AS23" s="10" t="n">
        <v>0.0625</v>
      </c>
      <c r="AT23" s="11" t="n">
        <f aca="false">AO23*AS23</f>
        <v>16350.0375</v>
      </c>
      <c r="AW23" s="0" t="n">
        <f aca="false">IF(ISNUMBER(AF23),1,0)</f>
        <v>1</v>
      </c>
      <c r="AX23" s="0" t="n">
        <f aca="false">IF(ISNUMBER(AF23),AF23,AT23)</f>
        <v>858.70898</v>
      </c>
      <c r="AY23" s="0" t="n">
        <f aca="false">IF(ISNUMBER(AG23),AG23,AT23)</f>
        <v>6411.282</v>
      </c>
      <c r="BA23" s="0" t="n">
        <f aca="false">IF(AW23=1,(AF23-AT23),0)</f>
        <v>-15491.32852</v>
      </c>
      <c r="BB23" s="0" t="e">
        <f aca="false">IF(AW23=1,(AG23-ats22),0)</f>
        <v>#NAME?</v>
      </c>
      <c r="BD23" s="17" t="s">
        <v>63</v>
      </c>
      <c r="BE23" s="10" t="n">
        <v>858.70898</v>
      </c>
      <c r="BF23" s="11" t="n">
        <v>6411.282</v>
      </c>
      <c r="BG23" s="17" t="s">
        <v>63</v>
      </c>
      <c r="BH23" s="0" t="s">
        <v>63</v>
      </c>
      <c r="BI23" s="1" t="n">
        <v>140.2821</v>
      </c>
      <c r="BJ23" s="1" t="n">
        <v>1052.082</v>
      </c>
      <c r="BU23" s="1" t="n">
        <f aca="false">AC23-BI23</f>
        <v>718.42688</v>
      </c>
      <c r="BV23" s="1" t="n">
        <f aca="false">AD23-BJ23</f>
        <v>5359.2</v>
      </c>
      <c r="BW23" s="0" t="n">
        <f aca="false">(BU23/AC23)*100</f>
        <v>83.6636039371569</v>
      </c>
      <c r="BX23" s="0" t="n">
        <f aca="false">(BV23/AD23)*100</f>
        <v>83.5901462453219</v>
      </c>
    </row>
    <row r="24" customFormat="false" ht="15" hidden="false" customHeight="false" outlineLevel="0" collapsed="false">
      <c r="C24" s="0" t="n">
        <v>17</v>
      </c>
      <c r="D24" s="0" t="s">
        <v>51</v>
      </c>
      <c r="E24" s="0" t="s">
        <v>52</v>
      </c>
      <c r="F24" s="0" t="s">
        <v>53</v>
      </c>
      <c r="G24" s="13" t="s">
        <v>95</v>
      </c>
      <c r="H24" s="0" t="s">
        <v>55</v>
      </c>
      <c r="I24" s="0" t="s">
        <v>56</v>
      </c>
      <c r="J24" s="0" t="s">
        <v>57</v>
      </c>
      <c r="K24" s="0" t="n">
        <v>12084287.822197</v>
      </c>
      <c r="L24" s="0" t="n">
        <f aca="false">LOG10(K24)</f>
        <v>7.08222106070115</v>
      </c>
      <c r="M24" s="0" t="s">
        <v>58</v>
      </c>
      <c r="N24" s="0" t="n">
        <v>196.4322</v>
      </c>
      <c r="O24" s="0" t="n">
        <f aca="false">K24/N24</f>
        <v>61518.8743097975</v>
      </c>
      <c r="R24" s="14" t="s">
        <v>96</v>
      </c>
      <c r="S24" s="12" t="n">
        <v>18788.6</v>
      </c>
      <c r="V24" s="15" t="s">
        <v>97</v>
      </c>
      <c r="W24" s="15" t="n">
        <v>68242.97152</v>
      </c>
      <c r="X24" s="15"/>
      <c r="Y24" s="15" t="s">
        <v>97</v>
      </c>
      <c r="Z24" s="16" t="n">
        <v>43863.77</v>
      </c>
      <c r="AA24" s="2"/>
      <c r="AB24" s="17" t="s">
        <v>95</v>
      </c>
      <c r="AC24" s="10" t="e">
        <f aca="false">INDEX($W$10:$W$95, MATCH(AB24,$V$10:$V$95,0))</f>
        <v>#N/A</v>
      </c>
      <c r="AD24" s="10" t="e">
        <f aca="false">INDEX($Z$10:$Z$95, MATCH(AB24,$V$10:$V$95,0))</f>
        <v>#N/A</v>
      </c>
      <c r="AE24" s="10"/>
      <c r="AF24" s="10" t="e">
        <f aca="false">#N/A</f>
        <v>#N/A</v>
      </c>
      <c r="AG24" s="10" t="e">
        <f aca="false">#N/A</f>
        <v>#N/A</v>
      </c>
      <c r="AH24" s="18"/>
      <c r="AI24" s="13" t="s">
        <v>95</v>
      </c>
      <c r="AJ24" s="0" t="n">
        <v>23718.1</v>
      </c>
      <c r="AK24" s="0" t="n">
        <v>16</v>
      </c>
      <c r="AL24" s="6" t="s">
        <v>58</v>
      </c>
      <c r="AM24" s="13"/>
      <c r="AN24" s="17" t="s">
        <v>95</v>
      </c>
      <c r="AO24" s="10" t="n">
        <v>23718.1</v>
      </c>
      <c r="AP24" s="10" t="n">
        <v>4</v>
      </c>
      <c r="AQ24" s="19" t="s">
        <v>58</v>
      </c>
      <c r="AR24" s="10"/>
      <c r="AS24" s="10" t="n">
        <v>0.25</v>
      </c>
      <c r="AT24" s="11" t="n">
        <f aca="false">AO24*AS24</f>
        <v>5929.525</v>
      </c>
      <c r="AW24" s="0" t="n">
        <f aca="false">IF(ISNUMBER(AF24),1,0)</f>
        <v>0</v>
      </c>
      <c r="AX24" s="0" t="n">
        <f aca="false">IF(ISNUMBER(AF24),AF24,AT24)</f>
        <v>5929.525</v>
      </c>
      <c r="AY24" s="0" t="n">
        <f aca="false">IF(ISNUMBER(AG24),AG24,AT24)</f>
        <v>5929.525</v>
      </c>
      <c r="BA24" s="0" t="n">
        <f aca="false">IF(AW24=1,(AF24-AT24),0)</f>
        <v>0</v>
      </c>
      <c r="BB24" s="0" t="n">
        <f aca="false">IF(AW24=1,(AG24-ats22),0)</f>
        <v>0</v>
      </c>
      <c r="BD24" s="17" t="s">
        <v>95</v>
      </c>
      <c r="BE24" s="10" t="n">
        <v>5929.525</v>
      </c>
      <c r="BF24" s="11" t="n">
        <v>5929.525</v>
      </c>
      <c r="BG24" s="17" t="s">
        <v>95</v>
      </c>
      <c r="BH24" s="0" t="s">
        <v>95</v>
      </c>
      <c r="BI24" s="1" t="n">
        <v>5673.271</v>
      </c>
      <c r="BJ24" s="1" t="n">
        <v>14607.9</v>
      </c>
      <c r="BU24" s="1" t="e">
        <f aca="false">AC24-BI24</f>
        <v>#N/A</v>
      </c>
      <c r="BV24" s="1" t="e">
        <f aca="false">AD24-BJ24</f>
        <v>#N/A</v>
      </c>
      <c r="BW24" s="0" t="e">
        <f aca="false">(BU24/AC24)*100</f>
        <v>#N/A</v>
      </c>
      <c r="BX24" s="0" t="e">
        <f aca="false">(BV24/AD24)*100</f>
        <v>#N/A</v>
      </c>
    </row>
    <row r="25" customFormat="false" ht="15" hidden="false" customHeight="true" outlineLevel="0" collapsed="false">
      <c r="C25" s="0" t="n">
        <v>56</v>
      </c>
      <c r="D25" s="0" t="s">
        <v>51</v>
      </c>
      <c r="E25" s="0" t="s">
        <v>52</v>
      </c>
      <c r="F25" s="0" t="s">
        <v>53</v>
      </c>
      <c r="G25" s="13" t="s">
        <v>98</v>
      </c>
      <c r="H25" s="0" t="s">
        <v>55</v>
      </c>
      <c r="I25" s="0" t="s">
        <v>56</v>
      </c>
      <c r="J25" s="0" t="s">
        <v>57</v>
      </c>
      <c r="K25" s="0" t="n">
        <v>10307032.658293</v>
      </c>
      <c r="L25" s="0" t="n">
        <f aca="false">LOG10(K25)</f>
        <v>7.01313365212963</v>
      </c>
      <c r="M25" s="0" t="s">
        <v>99</v>
      </c>
      <c r="N25" s="0" t="n">
        <v>1</v>
      </c>
      <c r="O25" s="0" t="n">
        <f aca="false">K25/N25</f>
        <v>10307032.658293</v>
      </c>
      <c r="V25" s="15" t="s">
        <v>100</v>
      </c>
      <c r="W25" s="15" t="n">
        <v>38854.99289</v>
      </c>
      <c r="X25" s="15"/>
      <c r="Y25" s="15" t="s">
        <v>100</v>
      </c>
      <c r="Z25" s="16" t="n">
        <v>24613.3</v>
      </c>
      <c r="AA25" s="2"/>
      <c r="AB25" s="17" t="s">
        <v>98</v>
      </c>
      <c r="AC25" s="10" t="e">
        <f aca="false">INDEX($W$10:$W$95, MATCH(AB25,$V$10:$V$95,0))</f>
        <v>#N/A</v>
      </c>
      <c r="AD25" s="10" t="e">
        <f aca="false">INDEX($Z$10:$Z$95, MATCH(AB25,$V$10:$V$95,0))</f>
        <v>#N/A</v>
      </c>
      <c r="AE25" s="10"/>
      <c r="AF25" s="10" t="e">
        <f aca="false">#N/A</f>
        <v>#N/A</v>
      </c>
      <c r="AG25" s="10" t="e">
        <f aca="false">#N/A</f>
        <v>#N/A</v>
      </c>
      <c r="AH25" s="18"/>
      <c r="AI25" s="13" t="s">
        <v>98</v>
      </c>
      <c r="AJ25" s="0" t="n">
        <v>90230.7</v>
      </c>
      <c r="AK25" s="0" t="n">
        <v>2</v>
      </c>
      <c r="AL25" s="6" t="s">
        <v>99</v>
      </c>
      <c r="AM25" s="13"/>
      <c r="AN25" s="17" t="s">
        <v>98</v>
      </c>
      <c r="AO25" s="10" t="n">
        <v>90230.7</v>
      </c>
      <c r="AP25" s="10" t="n">
        <v>2</v>
      </c>
      <c r="AQ25" s="19" t="s">
        <v>99</v>
      </c>
      <c r="AR25" s="10"/>
      <c r="AS25" s="10" t="n">
        <v>0.8</v>
      </c>
      <c r="AT25" s="11" t="n">
        <f aca="false">AO25*AS25</f>
        <v>72184.56</v>
      </c>
      <c r="AW25" s="0" t="n">
        <f aca="false">IF(ISNUMBER(AF25),1,0)</f>
        <v>0</v>
      </c>
      <c r="AX25" s="0" t="n">
        <f aca="false">IF(ISNUMBER(AF25),AF25,AT25)</f>
        <v>72184.56</v>
      </c>
      <c r="AY25" s="0" t="n">
        <f aca="false">IF(ISNUMBER(AG25),AG25,AT25)</f>
        <v>72184.56</v>
      </c>
      <c r="BA25" s="0" t="n">
        <f aca="false">IF(AW25=1,(AF25-AT25),0)</f>
        <v>0</v>
      </c>
      <c r="BB25" s="0" t="n">
        <f aca="false">IF(AW25=1,(AG25-ats22),0)</f>
        <v>0</v>
      </c>
      <c r="BD25" s="17" t="s">
        <v>98</v>
      </c>
      <c r="BE25" s="10" t="n">
        <v>72184.56</v>
      </c>
      <c r="BF25" s="11" t="n">
        <v>72184.56</v>
      </c>
      <c r="BG25" s="17" t="s">
        <v>98</v>
      </c>
      <c r="BI25" s="0"/>
      <c r="BJ25" s="0"/>
      <c r="BU25" s="1" t="e">
        <f aca="false">AC25-BI25</f>
        <v>#N/A</v>
      </c>
      <c r="BV25" s="1" t="e">
        <f aca="false">AD25-BJ25</f>
        <v>#N/A</v>
      </c>
      <c r="BW25" s="0" t="e">
        <f aca="false">(BU25/AC25)*100</f>
        <v>#N/A</v>
      </c>
      <c r="BX25" s="0" t="e">
        <f aca="false">(BV25/AD25)*100</f>
        <v>#N/A</v>
      </c>
    </row>
    <row r="26" customFormat="false" ht="15" hidden="false" customHeight="true" outlineLevel="0" collapsed="false">
      <c r="C26" s="0" t="n">
        <v>64</v>
      </c>
      <c r="D26" s="0" t="s">
        <v>51</v>
      </c>
      <c r="E26" s="0" t="s">
        <v>52</v>
      </c>
      <c r="F26" s="0" t="s">
        <v>53</v>
      </c>
      <c r="G26" s="13" t="s">
        <v>101</v>
      </c>
      <c r="H26" s="0" t="s">
        <v>55</v>
      </c>
      <c r="I26" s="0" t="s">
        <v>56</v>
      </c>
      <c r="J26" s="0" t="s">
        <v>57</v>
      </c>
      <c r="K26" s="0" t="n">
        <v>18122.380147</v>
      </c>
      <c r="L26" s="0" t="n">
        <f aca="false">LOG10(K26)</f>
        <v>4.2582152362119</v>
      </c>
      <c r="M26" s="0" t="s">
        <v>68</v>
      </c>
      <c r="N26" s="0" t="n">
        <v>1</v>
      </c>
      <c r="O26" s="0" t="n">
        <f aca="false">K26/N26</f>
        <v>18122.380147</v>
      </c>
      <c r="V26" s="15" t="s">
        <v>102</v>
      </c>
      <c r="W26" s="15" t="n">
        <v>247495.45461</v>
      </c>
      <c r="X26" s="15"/>
      <c r="Y26" s="15" t="s">
        <v>102</v>
      </c>
      <c r="Z26" s="16" t="n">
        <v>146380.5</v>
      </c>
      <c r="AA26" s="2"/>
      <c r="AB26" s="17" t="s">
        <v>101</v>
      </c>
      <c r="AC26" s="10" t="e">
        <f aca="false">INDEX($W$10:$W$95, MATCH(AB26,$V$10:$V$95,0))</f>
        <v>#N/A</v>
      </c>
      <c r="AD26" s="10" t="e">
        <f aca="false">INDEX($Z$10:$Z$95, MATCH(AB26,$V$10:$V$95,0))</f>
        <v>#N/A</v>
      </c>
      <c r="AE26" s="10"/>
      <c r="AF26" s="10" t="e">
        <f aca="false">#N/A</f>
        <v>#N/A</v>
      </c>
      <c r="AG26" s="10" t="e">
        <f aca="false">#N/A</f>
        <v>#N/A</v>
      </c>
      <c r="AH26" s="18"/>
      <c r="AI26" s="13" t="s">
        <v>101</v>
      </c>
      <c r="AJ26" s="0" t="n">
        <v>1812530.5</v>
      </c>
      <c r="AK26" s="0" t="n">
        <v>3</v>
      </c>
      <c r="AL26" s="6" t="s">
        <v>68</v>
      </c>
      <c r="AM26" s="13"/>
      <c r="AN26" s="17" t="s">
        <v>101</v>
      </c>
      <c r="AO26" s="10" t="n">
        <v>1812530.5</v>
      </c>
      <c r="AP26" s="10" t="n">
        <v>3</v>
      </c>
      <c r="AQ26" s="19" t="s">
        <v>68</v>
      </c>
      <c r="AR26" s="10"/>
      <c r="AS26" s="10" t="n">
        <v>0.33</v>
      </c>
      <c r="AT26" s="11" t="n">
        <f aca="false">AO26*AS26</f>
        <v>598135.065</v>
      </c>
      <c r="AW26" s="0" t="n">
        <f aca="false">IF(ISNUMBER(AF26),1,0)</f>
        <v>0</v>
      </c>
      <c r="AX26" s="0" t="n">
        <f aca="false">IF(ISNUMBER(AF26),AF26,AT26)</f>
        <v>598135.065</v>
      </c>
      <c r="AY26" s="0" t="n">
        <f aca="false">IF(ISNUMBER(AG26),AG26,AT26)</f>
        <v>598135.065</v>
      </c>
      <c r="BA26" s="0" t="n">
        <f aca="false">IF(AW26=1,(AF26-AT26),0)</f>
        <v>0</v>
      </c>
      <c r="BB26" s="0" t="n">
        <f aca="false">IF(AW26=1,(AG26-ats22),0)</f>
        <v>0</v>
      </c>
      <c r="BD26" s="17" t="s">
        <v>101</v>
      </c>
      <c r="BE26" s="10" t="n">
        <v>598135.065</v>
      </c>
      <c r="BF26" s="11" t="n">
        <v>598135.065</v>
      </c>
      <c r="BG26" s="17" t="s">
        <v>101</v>
      </c>
      <c r="BH26" s="0" t="s">
        <v>101</v>
      </c>
      <c r="BI26" s="1" t="s">
        <v>78</v>
      </c>
      <c r="BJ26" s="1" t="n">
        <v>8.271649</v>
      </c>
      <c r="BO26" s="0" t="s">
        <v>103</v>
      </c>
      <c r="BU26" s="1" t="e">
        <f aca="false">AC26-BI26</f>
        <v>#N/A</v>
      </c>
      <c r="BV26" s="1" t="e">
        <f aca="false">AD26-BJ26</f>
        <v>#N/A</v>
      </c>
      <c r="BW26" s="0" t="e">
        <f aca="false">(BU26/AC26)*100</f>
        <v>#N/A</v>
      </c>
      <c r="BX26" s="0" t="e">
        <f aca="false">(BV26/AD26)*100</f>
        <v>#N/A</v>
      </c>
    </row>
    <row r="27" customFormat="false" ht="15" hidden="false" customHeight="false" outlineLevel="0" collapsed="false">
      <c r="C27" s="0" t="n">
        <v>23</v>
      </c>
      <c r="D27" s="0" t="s">
        <v>51</v>
      </c>
      <c r="E27" s="0" t="s">
        <v>52</v>
      </c>
      <c r="F27" s="0" t="s">
        <v>53</v>
      </c>
      <c r="G27" s="13" t="s">
        <v>65</v>
      </c>
      <c r="H27" s="0" t="s">
        <v>55</v>
      </c>
      <c r="I27" s="0" t="s">
        <v>56</v>
      </c>
      <c r="J27" s="0" t="s">
        <v>57</v>
      </c>
      <c r="K27" s="0" t="n">
        <v>13926521.903409</v>
      </c>
      <c r="L27" s="0" t="n">
        <f aca="false">LOG10(K27)</f>
        <v>7.14384266654856</v>
      </c>
      <c r="N27" s="0" t="n">
        <v>74.74327</v>
      </c>
      <c r="O27" s="0" t="n">
        <f aca="false">K27/N27</f>
        <v>186324.760789955</v>
      </c>
      <c r="R27" s="14" t="s">
        <v>99</v>
      </c>
      <c r="S27" s="12" t="n">
        <v>90230.7</v>
      </c>
      <c r="V27" s="15" t="s">
        <v>104</v>
      </c>
      <c r="W27" s="15" t="n">
        <v>3114.6879</v>
      </c>
      <c r="X27" s="15"/>
      <c r="Y27" s="15" t="s">
        <v>104</v>
      </c>
      <c r="Z27" s="16" t="n">
        <v>2073.866</v>
      </c>
      <c r="AA27" s="2"/>
      <c r="AB27" s="17" t="s">
        <v>65</v>
      </c>
      <c r="AC27" s="10" t="n">
        <f aca="false">INDEX($W$10:$W$95, MATCH(AB27,$V$10:$V$95,0))</f>
        <v>312490.47648</v>
      </c>
      <c r="AD27" s="10" t="n">
        <f aca="false">INDEX($Z$10:$Z$95, MATCH(AB27,$V$10:$V$95,0))</f>
        <v>190610.4</v>
      </c>
      <c r="AE27" s="10"/>
      <c r="AF27" s="10" t="n">
        <v>312490.47648</v>
      </c>
      <c r="AG27" s="10" t="n">
        <v>190610.4</v>
      </c>
      <c r="AH27" s="18"/>
      <c r="AI27" s="13" t="s">
        <v>65</v>
      </c>
      <c r="AJ27" s="0" t="n">
        <v>93206</v>
      </c>
      <c r="AK27" s="0" t="n">
        <v>2</v>
      </c>
      <c r="AL27" s="6" t="s">
        <v>105</v>
      </c>
      <c r="AM27" s="13"/>
      <c r="AN27" s="17" t="s">
        <v>65</v>
      </c>
      <c r="AO27" s="10" t="n">
        <v>93206</v>
      </c>
      <c r="AP27" s="10" t="n">
        <v>2</v>
      </c>
      <c r="AQ27" s="19" t="s">
        <v>105</v>
      </c>
      <c r="AR27" s="23"/>
      <c r="AS27" s="10" t="n">
        <v>0.4</v>
      </c>
      <c r="AT27" s="11" t="n">
        <f aca="false">AO27*AS27</f>
        <v>37282.4</v>
      </c>
      <c r="AW27" s="0" t="n">
        <f aca="false">IF(ISNUMBER(AF27),1,0)</f>
        <v>1</v>
      </c>
      <c r="AX27" s="0" t="n">
        <f aca="false">IF(ISNUMBER(AF27),AF27,AT27)</f>
        <v>312490.47648</v>
      </c>
      <c r="AY27" s="0" t="n">
        <f aca="false">IF(ISNUMBER(AG27),AG27,AT27)</f>
        <v>190610.4</v>
      </c>
      <c r="BA27" s="0" t="n">
        <f aca="false">IF(AW27=1,(AF27-AT27),0)</f>
        <v>275208.07648</v>
      </c>
      <c r="BB27" s="0" t="e">
        <f aca="false">IF(AW27=1,(AG27-ats22),0)</f>
        <v>#NAME?</v>
      </c>
      <c r="BD27" s="17" t="s">
        <v>65</v>
      </c>
      <c r="BE27" s="10" t="n">
        <v>312490.47648</v>
      </c>
      <c r="BF27" s="11" t="n">
        <v>190610.4</v>
      </c>
      <c r="BG27" s="17" t="s">
        <v>65</v>
      </c>
      <c r="BH27" s="0" t="s">
        <v>65</v>
      </c>
      <c r="BI27" s="1" t="n">
        <v>73412.33</v>
      </c>
      <c r="BJ27" s="1" t="n">
        <v>40310.82</v>
      </c>
      <c r="BU27" s="1" t="n">
        <f aca="false">AC27-BI27</f>
        <v>239078.14648</v>
      </c>
      <c r="BV27" s="1" t="n">
        <f aca="false">AD27-BJ27</f>
        <v>150299.58</v>
      </c>
      <c r="BW27" s="0" t="n">
        <f aca="false">(BU27/AC27)*100</f>
        <v>76.5073384549373</v>
      </c>
      <c r="BX27" s="0" t="n">
        <f aca="false">(BV27/AD27)*100</f>
        <v>78.851720577681</v>
      </c>
    </row>
    <row r="28" customFormat="false" ht="15" hidden="false" customHeight="true" outlineLevel="0" collapsed="false">
      <c r="C28" s="0" t="n">
        <v>89</v>
      </c>
      <c r="D28" s="0" t="s">
        <v>51</v>
      </c>
      <c r="E28" s="0" t="s">
        <v>52</v>
      </c>
      <c r="F28" s="0" t="s">
        <v>53</v>
      </c>
      <c r="G28" s="13" t="s">
        <v>106</v>
      </c>
      <c r="H28" s="0" t="s">
        <v>55</v>
      </c>
      <c r="I28" s="0" t="s">
        <v>56</v>
      </c>
      <c r="J28" s="0" t="s">
        <v>57</v>
      </c>
      <c r="K28" s="0" t="n">
        <v>0</v>
      </c>
      <c r="L28" s="0" t="n">
        <v>0</v>
      </c>
      <c r="N28" s="0" t="n">
        <v>1</v>
      </c>
      <c r="O28" s="0" t="n">
        <f aca="false">K28/N28</f>
        <v>0</v>
      </c>
      <c r="V28" s="15" t="s">
        <v>107</v>
      </c>
      <c r="W28" s="15" t="n">
        <v>204570.50472</v>
      </c>
      <c r="X28" s="15"/>
      <c r="Y28" s="15" t="s">
        <v>107</v>
      </c>
      <c r="Z28" s="16" t="n">
        <v>193974.2</v>
      </c>
      <c r="AA28" s="2"/>
      <c r="AB28" s="17" t="s">
        <v>106</v>
      </c>
      <c r="AC28" s="10" t="e">
        <f aca="false">INDEX($W$10:$W$95, MATCH(AB28,$V$10:$V$95,0))</f>
        <v>#N/A</v>
      </c>
      <c r="AD28" s="10" t="e">
        <f aca="false">INDEX($Z$10:$Z$95, MATCH(AB28,$V$10:$V$95,0))</f>
        <v>#N/A</v>
      </c>
      <c r="AE28" s="10"/>
      <c r="AF28" s="10" t="e">
        <f aca="false">#N/A</f>
        <v>#N/A</v>
      </c>
      <c r="AG28" s="10" t="e">
        <f aca="false">#N/A</f>
        <v>#N/A</v>
      </c>
      <c r="AH28" s="18"/>
      <c r="AI28" s="13" t="s">
        <v>106</v>
      </c>
      <c r="AJ28" s="0" t="e">
        <f aca="false">#N/A</f>
        <v>#N/A</v>
      </c>
      <c r="AK28" s="0" t="n">
        <v>1</v>
      </c>
      <c r="AL28" s="20" t="s">
        <v>106</v>
      </c>
      <c r="AM28" s="13"/>
      <c r="AN28" s="17" t="s">
        <v>106</v>
      </c>
      <c r="AO28" s="10" t="e">
        <f aca="false">#N/A</f>
        <v>#N/A</v>
      </c>
      <c r="AP28" s="10" t="n">
        <v>1</v>
      </c>
      <c r="AQ28" s="21" t="s">
        <v>106</v>
      </c>
      <c r="AR28" s="10"/>
      <c r="AS28" s="10" t="n">
        <v>1</v>
      </c>
      <c r="AT28" s="11" t="e">
        <f aca="false">AO28*AS28</f>
        <v>#N/A</v>
      </c>
      <c r="AW28" s="0" t="n">
        <f aca="false">IF(ISNUMBER(AF28),1,0)</f>
        <v>0</v>
      </c>
      <c r="AX28" s="0" t="e">
        <f aca="false">IF(ISNUMBER(AF28),AF28,AT28)</f>
        <v>#N/A</v>
      </c>
      <c r="AY28" s="0" t="e">
        <f aca="false">IF(ISNUMBER(AG28),AG28,AT28)</f>
        <v>#N/A</v>
      </c>
      <c r="BA28" s="0" t="n">
        <f aca="false">IF(AW28=1,(AF28-AT28),0)</f>
        <v>0</v>
      </c>
      <c r="BB28" s="0" t="n">
        <f aca="false">IF(AW28=1,(AG28-ats22),0)</f>
        <v>0</v>
      </c>
      <c r="BD28" s="17" t="s">
        <v>106</v>
      </c>
      <c r="BE28" s="10" t="e">
        <f aca="false">#N/A</f>
        <v>#N/A</v>
      </c>
      <c r="BF28" s="11" t="e">
        <f aca="false">#N/A</f>
        <v>#N/A</v>
      </c>
      <c r="BG28" s="17" t="s">
        <v>106</v>
      </c>
      <c r="BI28" s="0"/>
      <c r="BJ28" s="0"/>
      <c r="BU28" s="1" t="e">
        <f aca="false">AC28-BI28</f>
        <v>#N/A</v>
      </c>
      <c r="BV28" s="1" t="e">
        <f aca="false">AD28-BJ28</f>
        <v>#N/A</v>
      </c>
      <c r="BW28" s="0" t="e">
        <f aca="false">(BU28/AC28)*100</f>
        <v>#N/A</v>
      </c>
      <c r="BX28" s="0" t="e">
        <f aca="false">(BV28/AD28)*100</f>
        <v>#N/A</v>
      </c>
    </row>
    <row r="29" customFormat="false" ht="15" hidden="false" customHeight="true" outlineLevel="0" collapsed="false">
      <c r="C29" s="0" t="n">
        <v>80</v>
      </c>
      <c r="D29" s="0" t="s">
        <v>51</v>
      </c>
      <c r="E29" s="0" t="s">
        <v>52</v>
      </c>
      <c r="F29" s="0" t="s">
        <v>53</v>
      </c>
      <c r="G29" s="13" t="s">
        <v>108</v>
      </c>
      <c r="H29" s="0" t="s">
        <v>55</v>
      </c>
      <c r="I29" s="0" t="s">
        <v>56</v>
      </c>
      <c r="J29" s="0" t="s">
        <v>57</v>
      </c>
      <c r="K29" s="0" t="n">
        <v>914946.360139</v>
      </c>
      <c r="L29" s="0" t="n">
        <f aca="false">LOG10(K29)</f>
        <v>5.96139563376209</v>
      </c>
      <c r="N29" s="0" t="n">
        <v>10</v>
      </c>
      <c r="O29" s="0" t="n">
        <f aca="false">K29/N29</f>
        <v>91494.6360139</v>
      </c>
      <c r="V29" s="15" t="s">
        <v>109</v>
      </c>
      <c r="W29" s="15" t="n">
        <v>68851.37094</v>
      </c>
      <c r="X29" s="15"/>
      <c r="Y29" s="15" t="s">
        <v>109</v>
      </c>
      <c r="Z29" s="16" t="n">
        <v>53269.23</v>
      </c>
      <c r="AB29" s="17" t="s">
        <v>108</v>
      </c>
      <c r="AC29" s="10" t="e">
        <f aca="false">INDEX($W$10:$W$95, MATCH(AB29,$V$10:$V$95,0))</f>
        <v>#N/A</v>
      </c>
      <c r="AD29" s="10" t="e">
        <f aca="false">INDEX($Z$10:$Z$95, MATCH(AB29,$V$10:$V$95,0))</f>
        <v>#N/A</v>
      </c>
      <c r="AE29" s="10"/>
      <c r="AF29" s="10" t="e">
        <f aca="false">#N/A</f>
        <v>#N/A</v>
      </c>
      <c r="AG29" s="10" t="e">
        <f aca="false">#N/A</f>
        <v>#N/A</v>
      </c>
      <c r="AH29" s="18"/>
      <c r="AI29" s="13" t="s">
        <v>108</v>
      </c>
      <c r="AJ29" s="0" t="n">
        <v>914795.7</v>
      </c>
      <c r="AK29" s="0" t="n">
        <v>1</v>
      </c>
      <c r="AL29" s="20" t="s">
        <v>108</v>
      </c>
      <c r="AM29" s="13"/>
      <c r="AN29" s="17" t="s">
        <v>108</v>
      </c>
      <c r="AO29" s="10" t="n">
        <v>914795.7</v>
      </c>
      <c r="AP29" s="10" t="n">
        <v>1</v>
      </c>
      <c r="AQ29" s="21" t="s">
        <v>108</v>
      </c>
      <c r="AR29" s="10"/>
      <c r="AS29" s="23" t="n">
        <v>1</v>
      </c>
      <c r="AT29" s="11" t="n">
        <f aca="false">AO29*AS29</f>
        <v>914795.7</v>
      </c>
      <c r="AW29" s="0" t="n">
        <f aca="false">IF(ISNUMBER(AF29),1,0)</f>
        <v>0</v>
      </c>
      <c r="AX29" s="0" t="n">
        <f aca="false">IF(ISNUMBER(AF29),AF29,AT29)</f>
        <v>914795.7</v>
      </c>
      <c r="AY29" s="0" t="n">
        <f aca="false">IF(ISNUMBER(AG29),AG29,AT29)</f>
        <v>914795.7</v>
      </c>
      <c r="BA29" s="0" t="n">
        <f aca="false">IF(AW29=1,(AF29-AT29),0)</f>
        <v>0</v>
      </c>
      <c r="BB29" s="0" t="n">
        <f aca="false">IF(AW29=1,(AG29-ats22),0)</f>
        <v>0</v>
      </c>
      <c r="BD29" s="17" t="s">
        <v>108</v>
      </c>
      <c r="BE29" s="10" t="n">
        <v>914795.7</v>
      </c>
      <c r="BF29" s="11" t="n">
        <v>914795.7</v>
      </c>
      <c r="BG29" s="17" t="s">
        <v>108</v>
      </c>
      <c r="BI29" s="0"/>
      <c r="BJ29" s="0"/>
      <c r="BU29" s="1" t="e">
        <f aca="false">AC29-BI29</f>
        <v>#N/A</v>
      </c>
      <c r="BV29" s="1" t="e">
        <f aca="false">AD29-BJ29</f>
        <v>#N/A</v>
      </c>
      <c r="BW29" s="0" t="e">
        <f aca="false">(BU29/AC29)*100</f>
        <v>#N/A</v>
      </c>
      <c r="BX29" s="0" t="e">
        <f aca="false">(BV29/AD29)*100</f>
        <v>#N/A</v>
      </c>
    </row>
    <row r="30" customFormat="false" ht="15" hidden="false" customHeight="true" outlineLevel="0" collapsed="false">
      <c r="C30" s="0" t="n">
        <v>90</v>
      </c>
      <c r="D30" s="0" t="s">
        <v>51</v>
      </c>
      <c r="E30" s="0" t="s">
        <v>52</v>
      </c>
      <c r="F30" s="0" t="s">
        <v>53</v>
      </c>
      <c r="G30" s="13" t="s">
        <v>110</v>
      </c>
      <c r="H30" s="0" t="s">
        <v>55</v>
      </c>
      <c r="I30" s="0" t="s">
        <v>56</v>
      </c>
      <c r="J30" s="0" t="s">
        <v>57</v>
      </c>
      <c r="K30" s="0" t="n">
        <v>322819471.668193</v>
      </c>
      <c r="L30" s="0" t="n">
        <f aca="false">LOG10(K30)</f>
        <v>8.50895972240384</v>
      </c>
      <c r="V30" s="15" t="s">
        <v>111</v>
      </c>
      <c r="W30" s="15" t="n">
        <v>8099.26722</v>
      </c>
      <c r="X30" s="15"/>
      <c r="Y30" s="15" t="s">
        <v>111</v>
      </c>
      <c r="Z30" s="16" t="n">
        <v>46527.02</v>
      </c>
      <c r="AB30" s="17" t="s">
        <v>110</v>
      </c>
      <c r="AC30" s="10" t="e">
        <f aca="false">INDEX($W$10:$W$95, MATCH(AB30,$V$10:$V$95,0))</f>
        <v>#N/A</v>
      </c>
      <c r="AD30" s="10" t="e">
        <f aca="false">INDEX($Z$10:$Z$95, MATCH(AB30,$V$10:$V$95,0))</f>
        <v>#N/A</v>
      </c>
      <c r="AE30" s="10"/>
      <c r="AF30" s="10" t="e">
        <f aca="false">#N/A</f>
        <v>#N/A</v>
      </c>
      <c r="AG30" s="10" t="e">
        <f aca="false">#N/A</f>
        <v>#N/A</v>
      </c>
      <c r="AH30" s="18"/>
      <c r="AI30" s="13" t="s">
        <v>110</v>
      </c>
      <c r="AJ30" s="0" t="e">
        <f aca="false">#N/A</f>
        <v>#N/A</v>
      </c>
      <c r="AK30" s="0" t="n">
        <v>1</v>
      </c>
      <c r="AL30" s="20" t="s">
        <v>110</v>
      </c>
      <c r="AM30" s="13"/>
      <c r="AN30" s="17" t="s">
        <v>110</v>
      </c>
      <c r="AO30" s="10" t="e">
        <f aca="false">#N/A</f>
        <v>#N/A</v>
      </c>
      <c r="AP30" s="10" t="n">
        <v>1</v>
      </c>
      <c r="AQ30" s="21" t="s">
        <v>110</v>
      </c>
      <c r="AR30" s="10"/>
      <c r="AS30" s="10" t="n">
        <v>1</v>
      </c>
      <c r="AT30" s="11" t="e">
        <f aca="false">AO30*AS30</f>
        <v>#N/A</v>
      </c>
      <c r="AV30" s="0" t="n">
        <f aca="false">1/64</f>
        <v>0.015625</v>
      </c>
      <c r="AW30" s="0" t="n">
        <f aca="false">IF(ISNUMBER(AF30),1,0)</f>
        <v>0</v>
      </c>
      <c r="AX30" s="0" t="e">
        <f aca="false">IF(ISNUMBER(AF30),AF30,AT30)</f>
        <v>#N/A</v>
      </c>
      <c r="AY30" s="0" t="e">
        <f aca="false">IF(ISNUMBER(AG30),AG30,AT30)</f>
        <v>#N/A</v>
      </c>
      <c r="BA30" s="0" t="n">
        <f aca="false">IF(AW30=1,(AF30-AT30),0)</f>
        <v>0</v>
      </c>
      <c r="BB30" s="0" t="n">
        <f aca="false">IF(AW30=1,(AG30-ats22),0)</f>
        <v>0</v>
      </c>
      <c r="BD30" s="17" t="s">
        <v>110</v>
      </c>
      <c r="BE30" s="10" t="e">
        <f aca="false">#N/A</f>
        <v>#N/A</v>
      </c>
      <c r="BF30" s="11" t="e">
        <f aca="false">#N/A</f>
        <v>#N/A</v>
      </c>
      <c r="BG30" s="17" t="s">
        <v>110</v>
      </c>
      <c r="BI30" s="0"/>
      <c r="BJ30" s="0"/>
      <c r="BU30" s="1" t="e">
        <f aca="false">AC30-BI30</f>
        <v>#N/A</v>
      </c>
      <c r="BV30" s="1" t="e">
        <f aca="false">AD30-BJ30</f>
        <v>#N/A</v>
      </c>
      <c r="BW30" s="0" t="e">
        <f aca="false">(BU30/AC30)*100</f>
        <v>#N/A</v>
      </c>
      <c r="BX30" s="0" t="e">
        <f aca="false">(BV30/AD30)*100</f>
        <v>#N/A</v>
      </c>
    </row>
    <row r="31" customFormat="false" ht="15" hidden="false" customHeight="true" outlineLevel="0" collapsed="false">
      <c r="C31" s="0" t="n">
        <v>87</v>
      </c>
      <c r="D31" s="0" t="s">
        <v>51</v>
      </c>
      <c r="E31" s="0" t="s">
        <v>52</v>
      </c>
      <c r="F31" s="0" t="s">
        <v>53</v>
      </c>
      <c r="G31" s="13" t="s">
        <v>112</v>
      </c>
      <c r="H31" s="0" t="s">
        <v>55</v>
      </c>
      <c r="I31" s="0" t="s">
        <v>56</v>
      </c>
      <c r="J31" s="0" t="s">
        <v>57</v>
      </c>
      <c r="K31" s="0" t="n">
        <v>15062593.338816</v>
      </c>
      <c r="L31" s="0" t="n">
        <f aca="false">LOG10(K31)</f>
        <v>7.1778997511327</v>
      </c>
      <c r="N31" s="0" t="n">
        <v>1</v>
      </c>
      <c r="O31" s="0" t="n">
        <f aca="false">K31/N31</f>
        <v>15062593.338816</v>
      </c>
      <c r="V31" s="15" t="s">
        <v>113</v>
      </c>
      <c r="W31" s="15" t="n">
        <v>638.52646</v>
      </c>
      <c r="X31" s="15"/>
      <c r="Y31" s="15" t="s">
        <v>113</v>
      </c>
      <c r="Z31" s="16" t="n">
        <v>1482.172</v>
      </c>
      <c r="AB31" s="17" t="s">
        <v>112</v>
      </c>
      <c r="AC31" s="10" t="e">
        <f aca="false">INDEX($W$10:$W$95, MATCH(AB31,$V$10:$V$95,0))</f>
        <v>#N/A</v>
      </c>
      <c r="AD31" s="10" t="e">
        <f aca="false">INDEX($Z$10:$Z$95, MATCH(AB31,$V$10:$V$95,0))</f>
        <v>#N/A</v>
      </c>
      <c r="AE31" s="10"/>
      <c r="AF31" s="10" t="e">
        <f aca="false">#N/A</f>
        <v>#N/A</v>
      </c>
      <c r="AG31" s="10" t="e">
        <f aca="false">#N/A</f>
        <v>#N/A</v>
      </c>
      <c r="AH31" s="18"/>
      <c r="AI31" s="13" t="s">
        <v>112</v>
      </c>
      <c r="AJ31" s="0" t="e">
        <f aca="false">#N/A</f>
        <v>#N/A</v>
      </c>
      <c r="AK31" s="0" t="n">
        <v>1</v>
      </c>
      <c r="AL31" s="20" t="s">
        <v>112</v>
      </c>
      <c r="AM31" s="13"/>
      <c r="AN31" s="17" t="s">
        <v>112</v>
      </c>
      <c r="AO31" s="10" t="e">
        <f aca="false">#N/A</f>
        <v>#N/A</v>
      </c>
      <c r="AP31" s="10" t="n">
        <v>1</v>
      </c>
      <c r="AQ31" s="21" t="s">
        <v>112</v>
      </c>
      <c r="AR31" s="10"/>
      <c r="AS31" s="10" t="n">
        <v>1</v>
      </c>
      <c r="AT31" s="11" t="e">
        <f aca="false">AO31*AS31</f>
        <v>#N/A</v>
      </c>
      <c r="AV31" s="0" t="n">
        <f aca="false">1/32</f>
        <v>0.03125</v>
      </c>
      <c r="AW31" s="0" t="n">
        <f aca="false">IF(ISNUMBER(AF31),1,0)</f>
        <v>0</v>
      </c>
      <c r="AX31" s="0" t="e">
        <f aca="false">IF(ISNUMBER(AF31),AF31,AT31)</f>
        <v>#N/A</v>
      </c>
      <c r="AY31" s="0" t="e">
        <f aca="false">IF(ISNUMBER(AG31),AG31,AT31)</f>
        <v>#N/A</v>
      </c>
      <c r="BA31" s="0" t="n">
        <f aca="false">IF(AW31=1,(AF31-AT31),0)</f>
        <v>0</v>
      </c>
      <c r="BB31" s="0" t="n">
        <f aca="false">IF(AW31=1,(AG31-ats22),0)</f>
        <v>0</v>
      </c>
      <c r="BD31" s="17" t="s">
        <v>112</v>
      </c>
      <c r="BE31" s="10" t="e">
        <f aca="false">#N/A</f>
        <v>#N/A</v>
      </c>
      <c r="BF31" s="11" t="e">
        <f aca="false">#N/A</f>
        <v>#N/A</v>
      </c>
      <c r="BG31" s="17" t="s">
        <v>112</v>
      </c>
      <c r="BI31" s="0"/>
      <c r="BJ31" s="0"/>
      <c r="BU31" s="1" t="e">
        <f aca="false">AC31-BI31</f>
        <v>#N/A</v>
      </c>
      <c r="BV31" s="1" t="e">
        <f aca="false">AD31-BJ31</f>
        <v>#N/A</v>
      </c>
      <c r="BW31" s="0" t="e">
        <f aca="false">(BU31/AC31)*100</f>
        <v>#N/A</v>
      </c>
      <c r="BX31" s="0" t="e">
        <f aca="false">(BV31/AD31)*100</f>
        <v>#N/A</v>
      </c>
    </row>
    <row r="32" customFormat="false" ht="15" hidden="false" customHeight="false" outlineLevel="0" collapsed="false">
      <c r="C32" s="0" t="n">
        <v>42</v>
      </c>
      <c r="D32" s="0" t="s">
        <v>51</v>
      </c>
      <c r="E32" s="0" t="s">
        <v>52</v>
      </c>
      <c r="F32" s="0" t="s">
        <v>53</v>
      </c>
      <c r="G32" s="13" t="s">
        <v>67</v>
      </c>
      <c r="H32" s="0" t="s">
        <v>55</v>
      </c>
      <c r="I32" s="0" t="s">
        <v>56</v>
      </c>
      <c r="J32" s="0" t="s">
        <v>57</v>
      </c>
      <c r="K32" s="0" t="n">
        <v>535494293.24554</v>
      </c>
      <c r="L32" s="0" t="n">
        <f aca="false">LOG10(K32)</f>
        <v>8.72875484692291</v>
      </c>
      <c r="N32" s="0" t="n">
        <v>743.1235</v>
      </c>
      <c r="O32" s="0" t="n">
        <f aca="false">K32/N32</f>
        <v>720599.326014505</v>
      </c>
      <c r="R32" s="12" t="s">
        <v>62</v>
      </c>
      <c r="S32" s="12" t="n">
        <v>15062593.3</v>
      </c>
      <c r="V32" s="15" t="s">
        <v>114</v>
      </c>
      <c r="W32" s="15" t="n">
        <v>124595.38234</v>
      </c>
      <c r="X32" s="15"/>
      <c r="Y32" s="15" t="s">
        <v>114</v>
      </c>
      <c r="Z32" s="16" t="n">
        <v>112211.8</v>
      </c>
      <c r="AB32" s="17" t="s">
        <v>67</v>
      </c>
      <c r="AC32" s="10" t="n">
        <f aca="false">INDEX($W$10:$W$95, MATCH(AB32,$V$10:$V$95,0))</f>
        <v>633208.324</v>
      </c>
      <c r="AD32" s="10" t="n">
        <f aca="false">INDEX($Z$10:$Z$95, MATCH(AB32,$V$10:$V$95,0))</f>
        <v>1753848</v>
      </c>
      <c r="AE32" s="10"/>
      <c r="AF32" s="10" t="n">
        <v>633208.324</v>
      </c>
      <c r="AG32" s="10" t="n">
        <v>1753848</v>
      </c>
      <c r="AH32" s="18"/>
      <c r="AI32" s="13" t="s">
        <v>67</v>
      </c>
      <c r="AJ32" s="0" t="n">
        <v>18788.6</v>
      </c>
      <c r="AK32" s="0" t="n">
        <v>1</v>
      </c>
      <c r="AL32" s="20" t="s">
        <v>96</v>
      </c>
      <c r="AM32" s="13"/>
      <c r="AN32" s="17" t="s">
        <v>67</v>
      </c>
      <c r="AO32" s="10" t="n">
        <v>18788.6</v>
      </c>
      <c r="AP32" s="10" t="n">
        <v>4</v>
      </c>
      <c r="AQ32" s="21" t="s">
        <v>96</v>
      </c>
      <c r="AR32" s="10"/>
      <c r="AS32" s="10" t="n">
        <v>0.35</v>
      </c>
      <c r="AT32" s="11" t="n">
        <f aca="false">AO32*AS32</f>
        <v>6576.01</v>
      </c>
      <c r="AV32" s="0" t="n">
        <v>0.0625</v>
      </c>
      <c r="AW32" s="0" t="n">
        <f aca="false">IF(ISNUMBER(AF32),1,0)</f>
        <v>1</v>
      </c>
      <c r="AX32" s="0" t="n">
        <f aca="false">IF(ISNUMBER(AF32),AF32,AT32)</f>
        <v>633208.324</v>
      </c>
      <c r="AY32" s="0" t="n">
        <f aca="false">IF(ISNUMBER(AG32),AG32,AT32)</f>
        <v>1753848</v>
      </c>
      <c r="BA32" s="0" t="n">
        <f aca="false">IF(AW32=1,(AF32-AT32),0)</f>
        <v>626632.314</v>
      </c>
      <c r="BB32" s="0" t="e">
        <f aca="false">IF(AW32=1,(AG32-ats22),0)</f>
        <v>#NAME?</v>
      </c>
      <c r="BD32" s="17" t="s">
        <v>67</v>
      </c>
      <c r="BE32" s="10" t="n">
        <v>633208.324</v>
      </c>
      <c r="BF32" s="11" t="n">
        <v>1753848</v>
      </c>
      <c r="BG32" s="17" t="s">
        <v>67</v>
      </c>
      <c r="BH32" s="0" t="s">
        <v>67</v>
      </c>
      <c r="BI32" s="1" t="n">
        <v>141643.9</v>
      </c>
      <c r="BJ32" s="1" t="n">
        <v>391561.4</v>
      </c>
      <c r="BU32" s="1" t="n">
        <f aca="false">AC32-BI32</f>
        <v>491564.424</v>
      </c>
      <c r="BV32" s="1" t="n">
        <f aca="false">AD32-BJ32</f>
        <v>1362286.6</v>
      </c>
      <c r="BW32" s="0" t="n">
        <f aca="false">(BU32/AC32)*100</f>
        <v>77.6307583726584</v>
      </c>
      <c r="BX32" s="0" t="n">
        <f aca="false">(BV32/AD32)*100</f>
        <v>77.6741542026447</v>
      </c>
    </row>
    <row r="33" customFormat="false" ht="15" hidden="false" customHeight="true" outlineLevel="0" collapsed="false">
      <c r="C33" s="0" t="n">
        <v>88</v>
      </c>
      <c r="D33" s="0" t="s">
        <v>51</v>
      </c>
      <c r="E33" s="0" t="s">
        <v>52</v>
      </c>
      <c r="F33" s="0" t="s">
        <v>53</v>
      </c>
      <c r="G33" s="13" t="s">
        <v>115</v>
      </c>
      <c r="H33" s="0" t="s">
        <v>55</v>
      </c>
      <c r="I33" s="0" t="s">
        <v>56</v>
      </c>
      <c r="J33" s="0" t="s">
        <v>57</v>
      </c>
      <c r="K33" s="0" t="n">
        <v>60250.373355</v>
      </c>
      <c r="L33" s="0" t="n">
        <f aca="false">LOG10(K33)</f>
        <v>4.77995974245876</v>
      </c>
      <c r="N33" s="0" t="n">
        <v>1</v>
      </c>
      <c r="O33" s="0" t="n">
        <f aca="false">K33/N33</f>
        <v>60250.373355</v>
      </c>
      <c r="V33" s="15" t="s">
        <v>116</v>
      </c>
      <c r="W33" s="15" t="n">
        <v>181995.72683</v>
      </c>
      <c r="X33" s="15"/>
      <c r="Y33" s="15" t="s">
        <v>116</v>
      </c>
      <c r="Z33" s="16" t="n">
        <v>112396.1</v>
      </c>
      <c r="AB33" s="17" t="s">
        <v>115</v>
      </c>
      <c r="AC33" s="10" t="e">
        <f aca="false">INDEX($W$10:$W$95, MATCH(AB33,$V$10:$V$95,0))</f>
        <v>#N/A</v>
      </c>
      <c r="AD33" s="10" t="e">
        <f aca="false">INDEX($Z$10:$Z$95, MATCH(AB33,$V$10:$V$95,0))</f>
        <v>#N/A</v>
      </c>
      <c r="AE33" s="10"/>
      <c r="AF33" s="10" t="e">
        <f aca="false">#N/A</f>
        <v>#N/A</v>
      </c>
      <c r="AG33" s="10" t="e">
        <f aca="false">#N/A</f>
        <v>#N/A</v>
      </c>
      <c r="AH33" s="18"/>
      <c r="AI33" s="13" t="s">
        <v>115</v>
      </c>
      <c r="AJ33" s="0" t="e">
        <f aca="false">#N/A</f>
        <v>#N/A</v>
      </c>
      <c r="AK33" s="0" t="n">
        <v>1</v>
      </c>
      <c r="AL33" s="20" t="s">
        <v>115</v>
      </c>
      <c r="AM33" s="13"/>
      <c r="AN33" s="17" t="s">
        <v>115</v>
      </c>
      <c r="AO33" s="10" t="e">
        <f aca="false">#N/A</f>
        <v>#N/A</v>
      </c>
      <c r="AP33" s="10" t="n">
        <v>1</v>
      </c>
      <c r="AQ33" s="21" t="s">
        <v>115</v>
      </c>
      <c r="AR33" s="10"/>
      <c r="AS33" s="10" t="n">
        <v>1</v>
      </c>
      <c r="AT33" s="11" t="e">
        <f aca="false">AO33*AS33</f>
        <v>#N/A</v>
      </c>
      <c r="AV33" s="0" t="n">
        <v>0.125</v>
      </c>
      <c r="AW33" s="0" t="n">
        <f aca="false">IF(ISNUMBER(AF33),1,0)</f>
        <v>0</v>
      </c>
      <c r="AX33" s="0" t="e">
        <f aca="false">IF(ISNUMBER(AF33),AF33,AT33)</f>
        <v>#N/A</v>
      </c>
      <c r="AY33" s="0" t="e">
        <f aca="false">IF(ISNUMBER(AG33),AG33,AT33)</f>
        <v>#N/A</v>
      </c>
      <c r="BA33" s="0" t="n">
        <f aca="false">IF(AW33=1,(AF33-AT33),0)</f>
        <v>0</v>
      </c>
      <c r="BB33" s="0" t="n">
        <f aca="false">IF(AW33=1,(AG33-ats22),0)</f>
        <v>0</v>
      </c>
      <c r="BD33" s="17" t="s">
        <v>115</v>
      </c>
      <c r="BE33" s="10" t="e">
        <f aca="false">#N/A</f>
        <v>#N/A</v>
      </c>
      <c r="BF33" s="11" t="e">
        <f aca="false">#N/A</f>
        <v>#N/A</v>
      </c>
      <c r="BG33" s="17" t="s">
        <v>115</v>
      </c>
      <c r="BI33" s="0"/>
      <c r="BJ33" s="0"/>
      <c r="BU33" s="1" t="e">
        <f aca="false">AC33-BI33</f>
        <v>#N/A</v>
      </c>
      <c r="BV33" s="1" t="e">
        <f aca="false">AD33-BJ33</f>
        <v>#N/A</v>
      </c>
      <c r="BW33" s="0" t="e">
        <f aca="false">(BU33/AC33)*100</f>
        <v>#N/A</v>
      </c>
      <c r="BX33" s="0" t="e">
        <f aca="false">(BV33/AD33)*100</f>
        <v>#N/A</v>
      </c>
    </row>
    <row r="34" customFormat="false" ht="15" hidden="false" customHeight="false" outlineLevel="0" collapsed="false">
      <c r="C34" s="0" t="n">
        <v>34</v>
      </c>
      <c r="D34" s="0" t="s">
        <v>51</v>
      </c>
      <c r="E34" s="0" t="s">
        <v>52</v>
      </c>
      <c r="F34" s="0" t="s">
        <v>53</v>
      </c>
      <c r="G34" s="13" t="s">
        <v>69</v>
      </c>
      <c r="H34" s="0" t="s">
        <v>55</v>
      </c>
      <c r="I34" s="0" t="s">
        <v>56</v>
      </c>
      <c r="J34" s="0" t="s">
        <v>57</v>
      </c>
      <c r="K34" s="0" t="n">
        <v>26747945.42072</v>
      </c>
      <c r="L34" s="0" t="n">
        <f aca="false">LOG10(K34)</f>
        <v>7.4272904283493</v>
      </c>
      <c r="M34" s="0" t="s">
        <v>72</v>
      </c>
      <c r="N34" s="0" t="n">
        <v>77.32541</v>
      </c>
      <c r="O34" s="0" t="n">
        <f aca="false">K34/N34</f>
        <v>345914.045857888</v>
      </c>
      <c r="R34" s="12" t="s">
        <v>64</v>
      </c>
      <c r="S34" s="12" t="n">
        <v>6025037.3</v>
      </c>
      <c r="V34" s="15" t="s">
        <v>117</v>
      </c>
      <c r="W34" s="15" t="n">
        <v>17226.46154</v>
      </c>
      <c r="X34" s="15"/>
      <c r="Y34" s="15" t="s">
        <v>117</v>
      </c>
      <c r="Z34" s="16" t="n">
        <v>63961.88</v>
      </c>
      <c r="AB34" s="17" t="s">
        <v>69</v>
      </c>
      <c r="AC34" s="10" t="n">
        <f aca="false">INDEX($W$10:$W$95, MATCH(AB34,$V$10:$V$95,0))</f>
        <v>444.32128</v>
      </c>
      <c r="AD34" s="10" t="n">
        <f aca="false">INDEX($Z$10:$Z$95, MATCH(AB34,$V$10:$V$95,0))</f>
        <v>99748.17</v>
      </c>
      <c r="AE34" s="10"/>
      <c r="AF34" s="10" t="n">
        <v>444.32128</v>
      </c>
      <c r="AG34" s="10" t="n">
        <v>99748.17</v>
      </c>
      <c r="AH34" s="18"/>
      <c r="AI34" s="13" t="s">
        <v>69</v>
      </c>
      <c r="AJ34" s="0" t="n">
        <v>261600.6</v>
      </c>
      <c r="AK34" s="0" t="n">
        <v>16</v>
      </c>
      <c r="AL34" s="6" t="s">
        <v>72</v>
      </c>
      <c r="AM34" s="13"/>
      <c r="AN34" s="17" t="s">
        <v>69</v>
      </c>
      <c r="AO34" s="10" t="n">
        <v>261600.6</v>
      </c>
      <c r="AP34" s="10" t="n">
        <v>16</v>
      </c>
      <c r="AQ34" s="19" t="s">
        <v>72</v>
      </c>
      <c r="AR34" s="10"/>
      <c r="AS34" s="10" t="n">
        <v>0.0625</v>
      </c>
      <c r="AT34" s="11" t="n">
        <f aca="false">AO34*AS34</f>
        <v>16350.0375</v>
      </c>
      <c r="AV34" s="0" t="n">
        <v>0.1875</v>
      </c>
      <c r="AW34" s="0" t="n">
        <f aca="false">IF(ISNUMBER(AF34),1,0)</f>
        <v>1</v>
      </c>
      <c r="AX34" s="0" t="n">
        <f aca="false">IF(ISNUMBER(AF34),AF34,AT34)</f>
        <v>444.32128</v>
      </c>
      <c r="AY34" s="0" t="n">
        <f aca="false">IF(ISNUMBER(AG34),AG34,AT34)</f>
        <v>99748.17</v>
      </c>
      <c r="BA34" s="0" t="n">
        <f aca="false">IF(AW34=1,(AF34-AT34),0)</f>
        <v>-15905.71622</v>
      </c>
      <c r="BB34" s="0" t="e">
        <f aca="false">IF(AW34=1,(AG34-ats22),0)</f>
        <v>#NAME?</v>
      </c>
      <c r="BD34" s="17" t="s">
        <v>69</v>
      </c>
      <c r="BE34" s="10" t="n">
        <v>444.32128</v>
      </c>
      <c r="BF34" s="11" t="n">
        <v>99748.17</v>
      </c>
      <c r="BG34" s="17" t="s">
        <v>69</v>
      </c>
      <c r="BH34" s="0" t="s">
        <v>69</v>
      </c>
      <c r="BI34" s="1" t="n">
        <v>75.88663</v>
      </c>
      <c r="BJ34" s="1" t="n">
        <v>17401.43</v>
      </c>
      <c r="BO34" s="0" t="s">
        <v>118</v>
      </c>
      <c r="BU34" s="1" t="n">
        <f aca="false">AC34-BI34</f>
        <v>368.43465</v>
      </c>
      <c r="BV34" s="1" t="n">
        <f aca="false">AD34-BJ34</f>
        <v>82346.74</v>
      </c>
      <c r="BW34" s="0" t="n">
        <f aca="false">(BU34/AC34)*100</f>
        <v>82.9207752552387</v>
      </c>
      <c r="BX34" s="0" t="n">
        <f aca="false">(BV34/AD34)*100</f>
        <v>82.5546373432214</v>
      </c>
    </row>
    <row r="35" customFormat="false" ht="15" hidden="false" customHeight="true" outlineLevel="0" collapsed="false">
      <c r="C35" s="0" t="n">
        <v>45</v>
      </c>
      <c r="D35" s="0" t="s">
        <v>51</v>
      </c>
      <c r="E35" s="0" t="s">
        <v>52</v>
      </c>
      <c r="F35" s="0" t="s">
        <v>53</v>
      </c>
      <c r="G35" s="13" t="s">
        <v>73</v>
      </c>
      <c r="H35" s="0" t="s">
        <v>55</v>
      </c>
      <c r="I35" s="0" t="s">
        <v>56</v>
      </c>
      <c r="J35" s="0" t="s">
        <v>57</v>
      </c>
      <c r="K35" s="0" t="n">
        <v>2939227.918688</v>
      </c>
      <c r="L35" s="0" t="n">
        <f aca="false">LOG10(K35)</f>
        <v>6.46823326419124</v>
      </c>
      <c r="M35" s="0" t="s">
        <v>96</v>
      </c>
      <c r="N35" s="0" t="n">
        <v>268.9907</v>
      </c>
      <c r="O35" s="0" t="n">
        <f aca="false">K35/N35</f>
        <v>10926.8756082943</v>
      </c>
      <c r="V35" s="15" t="s">
        <v>119</v>
      </c>
      <c r="W35" s="15" t="n">
        <v>3484.86403</v>
      </c>
      <c r="X35" s="15"/>
      <c r="Y35" s="15" t="s">
        <v>119</v>
      </c>
      <c r="Z35" s="16" t="n">
        <v>4276.54</v>
      </c>
      <c r="AA35" s="2"/>
      <c r="AB35" s="17" t="s">
        <v>73</v>
      </c>
      <c r="AC35" s="10" t="n">
        <f aca="false">INDEX($W$10:$W$95, MATCH(AB35,$V$10:$V$95,0))</f>
        <v>1253.7247</v>
      </c>
      <c r="AD35" s="10" t="n">
        <f aca="false">INDEX($Z$10:$Z$95, MATCH(AB35,$V$10:$V$95,0))</f>
        <v>9576.684</v>
      </c>
      <c r="AE35" s="24"/>
      <c r="AF35" s="10" t="n">
        <v>1253.7247</v>
      </c>
      <c r="AG35" s="10" t="n">
        <v>9576.684</v>
      </c>
      <c r="AH35" s="18"/>
      <c r="AI35" s="13" t="s">
        <v>73</v>
      </c>
      <c r="AJ35" s="0" t="n">
        <v>18788.6</v>
      </c>
      <c r="AK35" s="0" t="n">
        <v>3</v>
      </c>
      <c r="AL35" s="6" t="s">
        <v>96</v>
      </c>
      <c r="AM35" s="13"/>
      <c r="AN35" s="17" t="s">
        <v>73</v>
      </c>
      <c r="AO35" s="10" t="n">
        <v>18788.6</v>
      </c>
      <c r="AP35" s="10" t="n">
        <v>4</v>
      </c>
      <c r="AQ35" s="19" t="s">
        <v>96</v>
      </c>
      <c r="AR35" s="10"/>
      <c r="AS35" s="10" t="n">
        <v>0.25</v>
      </c>
      <c r="AT35" s="11" t="n">
        <f aca="false">AO35*AS35</f>
        <v>4697.15</v>
      </c>
      <c r="AW35" s="0" t="n">
        <f aca="false">IF(ISNUMBER(AF35),1,0)</f>
        <v>1</v>
      </c>
      <c r="AX35" s="0" t="n">
        <f aca="false">IF(ISNUMBER(AF35),AF35,AT35)</f>
        <v>1253.7247</v>
      </c>
      <c r="AY35" s="0" t="n">
        <f aca="false">IF(ISNUMBER(AG35),AG35,AT35)</f>
        <v>9576.684</v>
      </c>
      <c r="BA35" s="0" t="n">
        <f aca="false">IF(AW35=1,(AF35-AT35),0)</f>
        <v>-3443.4253</v>
      </c>
      <c r="BB35" s="0" t="e">
        <f aca="false">IF(AW35=1,(AG35-ats22),0)</f>
        <v>#NAME?</v>
      </c>
      <c r="BD35" s="17" t="s">
        <v>73</v>
      </c>
      <c r="BE35" s="10" t="n">
        <v>1253.7247</v>
      </c>
      <c r="BF35" s="11" t="n">
        <v>9576.684</v>
      </c>
      <c r="BG35" s="17" t="s">
        <v>73</v>
      </c>
      <c r="BH35" s="0" t="s">
        <v>73</v>
      </c>
      <c r="BI35" s="1" t="n">
        <v>280.7454</v>
      </c>
      <c r="BJ35" s="1" t="n">
        <v>2147.368</v>
      </c>
      <c r="BO35" s="0" t="s">
        <v>83</v>
      </c>
      <c r="BU35" s="1" t="n">
        <f aca="false">AC35-BI35</f>
        <v>972.9793</v>
      </c>
      <c r="BV35" s="1" t="n">
        <f aca="false">AD35-BJ35</f>
        <v>7429.316</v>
      </c>
      <c r="BW35" s="0" t="n">
        <f aca="false">(BU35/AC35)*100</f>
        <v>77.6070934871108</v>
      </c>
      <c r="BX35" s="0" t="n">
        <f aca="false">(BV35/AD35)*100</f>
        <v>77.5771237726963</v>
      </c>
    </row>
    <row r="36" customFormat="false" ht="15" hidden="false" customHeight="false" outlineLevel="0" collapsed="false">
      <c r="C36" s="0" t="n">
        <v>22</v>
      </c>
      <c r="D36" s="0" t="s">
        <v>51</v>
      </c>
      <c r="E36" s="0" t="s">
        <v>52</v>
      </c>
      <c r="F36" s="0" t="s">
        <v>53</v>
      </c>
      <c r="G36" s="13" t="s">
        <v>120</v>
      </c>
      <c r="H36" s="0" t="s">
        <v>55</v>
      </c>
      <c r="I36" s="0" t="s">
        <v>56</v>
      </c>
      <c r="J36" s="0" t="s">
        <v>57</v>
      </c>
      <c r="K36" s="0" t="n">
        <v>10797838.324952</v>
      </c>
      <c r="L36" s="0" t="n">
        <f aca="false">LOG10(K36)</f>
        <v>7.03333682053225</v>
      </c>
      <c r="M36" s="0" t="s">
        <v>120</v>
      </c>
      <c r="N36" s="0" t="n">
        <v>3496.025</v>
      </c>
      <c r="O36" s="0" t="n">
        <f aca="false">K36/N36</f>
        <v>3088.6044364534</v>
      </c>
      <c r="R36" s="12" t="s">
        <v>121</v>
      </c>
      <c r="S36" s="12" t="n">
        <v>803.2</v>
      </c>
      <c r="V36" s="15" t="s">
        <v>122</v>
      </c>
      <c r="W36" s="15" t="n">
        <v>3907.97403</v>
      </c>
      <c r="X36" s="15"/>
      <c r="Y36" s="15" t="s">
        <v>122</v>
      </c>
      <c r="Z36" s="16" t="n">
        <v>27265.45</v>
      </c>
      <c r="AB36" s="17" t="s">
        <v>120</v>
      </c>
      <c r="AC36" s="10" t="e">
        <f aca="false">INDEX($W$10:$W$95, MATCH(AB36,$V$10:$V$95,0))</f>
        <v>#N/A</v>
      </c>
      <c r="AD36" s="10" t="e">
        <f aca="false">INDEX($Z$10:$Z$95, MATCH(AB36,$V$10:$V$95,0))</f>
        <v>#N/A</v>
      </c>
      <c r="AE36" s="10"/>
      <c r="AF36" s="10" t="e">
        <f aca="false">#N/A</f>
        <v>#N/A</v>
      </c>
      <c r="AG36" s="10" t="e">
        <f aca="false">#N/A</f>
        <v>#N/A</v>
      </c>
      <c r="AH36" s="18"/>
      <c r="AI36" s="13" t="s">
        <v>120</v>
      </c>
      <c r="AJ36" s="0" t="n">
        <v>6329.9</v>
      </c>
      <c r="AK36" s="0" t="n">
        <v>2</v>
      </c>
      <c r="AL36" s="6" t="s">
        <v>120</v>
      </c>
      <c r="AM36" s="13"/>
      <c r="AN36" s="17" t="s">
        <v>120</v>
      </c>
      <c r="AO36" s="10" t="n">
        <v>6329.9</v>
      </c>
      <c r="AP36" s="10" t="n">
        <v>2</v>
      </c>
      <c r="AQ36" s="19" t="s">
        <v>120</v>
      </c>
      <c r="AR36" s="10"/>
      <c r="AS36" s="10" t="n">
        <v>0.5</v>
      </c>
      <c r="AT36" s="11" t="n">
        <f aca="false">AO36*AS36</f>
        <v>3164.95</v>
      </c>
      <c r="AW36" s="0" t="n">
        <f aca="false">IF(ISNUMBER(AF36),1,0)</f>
        <v>0</v>
      </c>
      <c r="AX36" s="0" t="n">
        <f aca="false">IF(ISNUMBER(AF36),AF36,AT36)</f>
        <v>3164.95</v>
      </c>
      <c r="AY36" s="0" t="n">
        <f aca="false">IF(ISNUMBER(AG36),AG36,AT36)</f>
        <v>3164.95</v>
      </c>
      <c r="BA36" s="0" t="n">
        <f aca="false">IF(AW36=1,(AF36-AT36),0)</f>
        <v>0</v>
      </c>
      <c r="BB36" s="0" t="n">
        <f aca="false">IF(AW36=1,(AG36-ats22),0)</f>
        <v>0</v>
      </c>
      <c r="BD36" s="17" t="s">
        <v>120</v>
      </c>
      <c r="BE36" s="10" t="n">
        <v>3164.95</v>
      </c>
      <c r="BF36" s="11" t="n">
        <v>3164.95</v>
      </c>
      <c r="BG36" s="17" t="s">
        <v>120</v>
      </c>
      <c r="BH36" s="0" t="s">
        <v>120</v>
      </c>
      <c r="BI36" s="1" t="n">
        <v>4742.751</v>
      </c>
      <c r="BJ36" s="1" t="n">
        <v>7409.422</v>
      </c>
      <c r="BO36" s="0" t="s">
        <v>83</v>
      </c>
      <c r="BU36" s="1" t="e">
        <f aca="false">AC36-BI36</f>
        <v>#N/A</v>
      </c>
      <c r="BV36" s="1" t="e">
        <f aca="false">AD36-BJ36</f>
        <v>#N/A</v>
      </c>
      <c r="BW36" s="0" t="e">
        <f aca="false">(BU36/AC36)*100</f>
        <v>#N/A</v>
      </c>
      <c r="BX36" s="0" t="e">
        <f aca="false">(BV36/AD36)*100</f>
        <v>#N/A</v>
      </c>
    </row>
    <row r="37" customFormat="false" ht="15" hidden="false" customHeight="false" outlineLevel="0" collapsed="false">
      <c r="C37" s="0" t="n">
        <v>39</v>
      </c>
      <c r="D37" s="0" t="s">
        <v>51</v>
      </c>
      <c r="E37" s="0" t="s">
        <v>52</v>
      </c>
      <c r="F37" s="0" t="s">
        <v>53</v>
      </c>
      <c r="G37" s="13" t="s">
        <v>75</v>
      </c>
      <c r="H37" s="0" t="s">
        <v>55</v>
      </c>
      <c r="I37" s="0" t="s">
        <v>56</v>
      </c>
      <c r="J37" s="0" t="s">
        <v>57</v>
      </c>
      <c r="K37" s="0" t="n">
        <v>23527440.684957</v>
      </c>
      <c r="L37" s="0" t="n">
        <f aca="false">LOG10(K37)</f>
        <v>7.37157468719078</v>
      </c>
      <c r="M37" s="0" t="s">
        <v>72</v>
      </c>
      <c r="N37" s="0" t="n">
        <v>68.01528</v>
      </c>
      <c r="O37" s="0" t="n">
        <f aca="false">K37/N37</f>
        <v>345914.045857887</v>
      </c>
      <c r="R37" s="12" t="s">
        <v>123</v>
      </c>
      <c r="S37" s="12" t="n">
        <v>562723.7</v>
      </c>
      <c r="V37" s="15" t="s">
        <v>124</v>
      </c>
      <c r="W37" s="15" t="n">
        <v>385.52398</v>
      </c>
      <c r="X37" s="15"/>
      <c r="Y37" s="15" t="s">
        <v>124</v>
      </c>
      <c r="Z37" s="16" t="n">
        <v>294.3212</v>
      </c>
      <c r="AA37" s="2"/>
      <c r="AB37" s="17" t="s">
        <v>75</v>
      </c>
      <c r="AC37" s="10" t="n">
        <f aca="false">INDEX($W$10:$W$95, MATCH(AB37,$V$10:$V$95,0))</f>
        <v>287990.4855</v>
      </c>
      <c r="AD37" s="10" t="n">
        <f aca="false">INDEX($Z$10:$Z$95, MATCH(AB37,$V$10:$V$95,0))</f>
        <v>186956.4</v>
      </c>
      <c r="AE37" s="24"/>
      <c r="AF37" s="10" t="n">
        <v>287990.4855</v>
      </c>
      <c r="AG37" s="10" t="n">
        <v>186956.4</v>
      </c>
      <c r="AH37" s="18"/>
      <c r="AI37" s="13" t="s">
        <v>75</v>
      </c>
      <c r="AJ37" s="0" t="n">
        <v>261600.6</v>
      </c>
      <c r="AK37" s="0" t="n">
        <v>16</v>
      </c>
      <c r="AL37" s="6" t="s">
        <v>72</v>
      </c>
      <c r="AM37" s="13"/>
      <c r="AN37" s="17" t="s">
        <v>75</v>
      </c>
      <c r="AO37" s="10" t="n">
        <v>261600.6</v>
      </c>
      <c r="AP37" s="10" t="n">
        <v>16</v>
      </c>
      <c r="AQ37" s="19" t="s">
        <v>72</v>
      </c>
      <c r="AR37" s="10"/>
      <c r="AS37" s="10" t="n">
        <v>0.06</v>
      </c>
      <c r="AT37" s="11" t="n">
        <f aca="false">AO37*AS37</f>
        <v>15696.036</v>
      </c>
      <c r="AW37" s="0" t="n">
        <f aca="false">IF(ISNUMBER(AF37),1,0)</f>
        <v>1</v>
      </c>
      <c r="AX37" s="0" t="n">
        <f aca="false">IF(ISNUMBER(AF37),AF37,AT37)</f>
        <v>287990.4855</v>
      </c>
      <c r="AY37" s="0" t="n">
        <f aca="false">IF(ISNUMBER(AG37),AG37,AT37)</f>
        <v>186956.4</v>
      </c>
      <c r="BA37" s="0" t="n">
        <f aca="false">IF(AW37=1,(AF37-AT37),0)</f>
        <v>272294.4495</v>
      </c>
      <c r="BB37" s="0" t="e">
        <f aca="false">IF(AW37=1,(AG37-ats22),0)</f>
        <v>#NAME?</v>
      </c>
      <c r="BD37" s="17" t="s">
        <v>75</v>
      </c>
      <c r="BE37" s="10" t="n">
        <v>287990.4855</v>
      </c>
      <c r="BF37" s="11" t="n">
        <v>186956.4</v>
      </c>
      <c r="BG37" s="17" t="s">
        <v>75</v>
      </c>
      <c r="BH37" s="0" t="s">
        <v>75</v>
      </c>
      <c r="BI37" s="1" t="n">
        <v>47620.18</v>
      </c>
      <c r="BJ37" s="1" t="n">
        <v>30680.84</v>
      </c>
      <c r="BO37" s="0" t="s">
        <v>125</v>
      </c>
      <c r="BU37" s="1" t="n">
        <f aca="false">AC37-BI37</f>
        <v>240370.3055</v>
      </c>
      <c r="BV37" s="1" t="n">
        <f aca="false">AD37-BJ37</f>
        <v>156275.56</v>
      </c>
      <c r="BW37" s="0" t="n">
        <f aca="false">(BU37/AC37)*100</f>
        <v>83.4646690090045</v>
      </c>
      <c r="BX37" s="0" t="n">
        <f aca="false">(BV37/AD37)*100</f>
        <v>83.5893074535025</v>
      </c>
    </row>
    <row r="38" customFormat="false" ht="15" hidden="false" customHeight="false" outlineLevel="0" collapsed="false">
      <c r="C38" s="0" t="n">
        <v>12</v>
      </c>
      <c r="D38" s="0" t="s">
        <v>51</v>
      </c>
      <c r="E38" s="0" t="s">
        <v>52</v>
      </c>
      <c r="F38" s="0" t="s">
        <v>53</v>
      </c>
      <c r="G38" s="13" t="s">
        <v>77</v>
      </c>
      <c r="H38" s="0" t="s">
        <v>55</v>
      </c>
      <c r="I38" s="0" t="s">
        <v>56</v>
      </c>
      <c r="J38" s="0" t="s">
        <v>57</v>
      </c>
      <c r="K38" s="0" t="n">
        <v>1679296.620131</v>
      </c>
      <c r="L38" s="0" t="n">
        <f aca="false">LOG10(K38)</f>
        <v>6.22512741389173</v>
      </c>
      <c r="M38" s="0" t="s">
        <v>126</v>
      </c>
      <c r="N38" s="0" t="n">
        <v>1.257593</v>
      </c>
      <c r="O38" s="0" t="n">
        <f aca="false">K38/N38</f>
        <v>1335325.99189961</v>
      </c>
      <c r="R38" s="12" t="s">
        <v>127</v>
      </c>
      <c r="S38" s="12" t="n">
        <v>36660.8</v>
      </c>
      <c r="V38" s="15" t="s">
        <v>128</v>
      </c>
      <c r="W38" s="15"/>
      <c r="X38" s="15"/>
      <c r="Y38" s="15" t="s">
        <v>128</v>
      </c>
      <c r="Z38" s="16" t="n">
        <v>8.784575</v>
      </c>
      <c r="AB38" s="17" t="s">
        <v>77</v>
      </c>
      <c r="AC38" s="10" t="n">
        <f aca="false">INDEX($W$10:$W$95, MATCH(AB38,$V$10:$V$95,0))</f>
        <v>98.22951</v>
      </c>
      <c r="AD38" s="10" t="n">
        <f aca="false">INDEX($Z$10:$Z$95, MATCH(AB38,$V$10:$V$95,0))</f>
        <v>657.201</v>
      </c>
      <c r="AE38" s="10"/>
      <c r="AF38" s="10" t="n">
        <v>98.22951</v>
      </c>
      <c r="AG38" s="10" t="n">
        <v>657.201</v>
      </c>
      <c r="AH38" s="18"/>
      <c r="AI38" s="13" t="s">
        <v>77</v>
      </c>
      <c r="AJ38" s="0" t="n">
        <v>94801.7</v>
      </c>
      <c r="AK38" s="0" t="n">
        <v>8</v>
      </c>
      <c r="AL38" s="6" t="s">
        <v>126</v>
      </c>
      <c r="AM38" s="13"/>
      <c r="AN38" s="17" t="s">
        <v>77</v>
      </c>
      <c r="AO38" s="10" t="n">
        <v>94801.7</v>
      </c>
      <c r="AP38" s="10" t="n">
        <v>8</v>
      </c>
      <c r="AQ38" s="19" t="s">
        <v>126</v>
      </c>
      <c r="AR38" s="10" t="s">
        <v>129</v>
      </c>
      <c r="AS38" s="10" t="n">
        <v>0.065</v>
      </c>
      <c r="AT38" s="11" t="n">
        <f aca="false">AO38*AS38</f>
        <v>6162.1105</v>
      </c>
      <c r="AW38" s="0" t="n">
        <f aca="false">IF(ISNUMBER(AF38),1,0)</f>
        <v>1</v>
      </c>
      <c r="AX38" s="0" t="n">
        <f aca="false">IF(ISNUMBER(AF38),AF38,AT38)</f>
        <v>98.22951</v>
      </c>
      <c r="AY38" s="0" t="n">
        <f aca="false">IF(ISNUMBER(AG38),AG38,AT38)</f>
        <v>657.201</v>
      </c>
      <c r="BA38" s="0" t="n">
        <f aca="false">IF(AW38=1,(AF38-AT38),0)</f>
        <v>-6063.88099</v>
      </c>
      <c r="BB38" s="0" t="e">
        <f aca="false">IF(AW38=1,(AG38-ats22),0)</f>
        <v>#NAME?</v>
      </c>
      <c r="BD38" s="17" t="s">
        <v>77</v>
      </c>
      <c r="BE38" s="10" t="n">
        <v>98.22951</v>
      </c>
      <c r="BF38" s="11" t="n">
        <v>657.201</v>
      </c>
      <c r="BG38" s="17" t="s">
        <v>77</v>
      </c>
      <c r="BH38" s="0" t="s">
        <v>77</v>
      </c>
      <c r="BI38" s="1" t="n">
        <v>30.92226</v>
      </c>
      <c r="BJ38" s="1" t="n">
        <v>186.0023</v>
      </c>
      <c r="BO38" s="0" t="s">
        <v>83</v>
      </c>
      <c r="BU38" s="1" t="n">
        <f aca="false">AC38-BI38</f>
        <v>67.30725</v>
      </c>
      <c r="BV38" s="1" t="n">
        <f aca="false">AD38-BJ38</f>
        <v>471.1987</v>
      </c>
      <c r="BW38" s="0" t="n">
        <f aca="false">(BU38/AC38)*100</f>
        <v>68.5203967728232</v>
      </c>
      <c r="BX38" s="0" t="n">
        <f aca="false">(BV38/AD38)*100</f>
        <v>71.6978063027902</v>
      </c>
    </row>
    <row r="39" customFormat="false" ht="15" hidden="false" customHeight="false" outlineLevel="0" collapsed="false">
      <c r="C39" s="0" t="n">
        <v>9</v>
      </c>
      <c r="D39" s="0" t="s">
        <v>51</v>
      </c>
      <c r="E39" s="0" t="s">
        <v>52</v>
      </c>
      <c r="F39" s="0" t="s">
        <v>53</v>
      </c>
      <c r="G39" s="13" t="s">
        <v>82</v>
      </c>
      <c r="H39" s="0" t="s">
        <v>55</v>
      </c>
      <c r="I39" s="0" t="s">
        <v>56</v>
      </c>
      <c r="J39" s="0" t="s">
        <v>57</v>
      </c>
      <c r="K39" s="0" t="n">
        <v>6375701.436947</v>
      </c>
      <c r="L39" s="0" t="n">
        <f aca="false">LOG10(K39)</f>
        <v>6.80452797160601</v>
      </c>
      <c r="M39" s="0" t="s">
        <v>126</v>
      </c>
      <c r="N39" s="0" t="n">
        <v>38.94449</v>
      </c>
      <c r="O39" s="0" t="n">
        <f aca="false">K39/N39</f>
        <v>163712.541541743</v>
      </c>
      <c r="R39" s="12" t="s">
        <v>130</v>
      </c>
      <c r="S39" s="12" t="n">
        <v>38974.7</v>
      </c>
      <c r="V39" s="15" t="s">
        <v>131</v>
      </c>
      <c r="W39" s="15" t="n">
        <v>466.91954</v>
      </c>
      <c r="X39" s="15"/>
      <c r="Y39" s="15" t="s">
        <v>131</v>
      </c>
      <c r="Z39" s="16" t="n">
        <v>503.4236</v>
      </c>
      <c r="AA39" s="2"/>
      <c r="AB39" s="17" t="s">
        <v>82</v>
      </c>
      <c r="AC39" s="10" t="n">
        <f aca="false">INDEX($W$10:$W$95, MATCH(AB39,$V$10:$V$95,0))</f>
        <v>8105.29059</v>
      </c>
      <c r="AD39" s="10" t="n">
        <f aca="false">INDEX($Z$10:$Z$95, MATCH(AB39,$V$10:$V$95,0))</f>
        <v>17564.26</v>
      </c>
      <c r="AE39" s="24"/>
      <c r="AF39" s="10" t="n">
        <v>8105.29059</v>
      </c>
      <c r="AG39" s="10" t="n">
        <v>17564.26</v>
      </c>
      <c r="AH39" s="18"/>
      <c r="AI39" s="13" t="s">
        <v>82</v>
      </c>
      <c r="AJ39" s="0" t="n">
        <v>94801.7</v>
      </c>
      <c r="AK39" s="0" t="n">
        <v>8</v>
      </c>
      <c r="AL39" s="6" t="s">
        <v>126</v>
      </c>
      <c r="AM39" s="13"/>
      <c r="AN39" s="17" t="s">
        <v>82</v>
      </c>
      <c r="AO39" s="10" t="n">
        <v>94801.7</v>
      </c>
      <c r="AP39" s="10" t="n">
        <v>8</v>
      </c>
      <c r="AQ39" s="19" t="s">
        <v>126</v>
      </c>
      <c r="AR39" s="10" t="s">
        <v>129</v>
      </c>
      <c r="AS39" s="10" t="n">
        <v>0.065</v>
      </c>
      <c r="AT39" s="11" t="n">
        <f aca="false">AO39*AS39</f>
        <v>6162.1105</v>
      </c>
      <c r="AW39" s="0" t="n">
        <f aca="false">IF(ISNUMBER(AF39),1,0)</f>
        <v>1</v>
      </c>
      <c r="AX39" s="0" t="n">
        <f aca="false">IF(ISNUMBER(AF39),AF39,AT39)</f>
        <v>8105.29059</v>
      </c>
      <c r="AY39" s="0" t="n">
        <f aca="false">IF(ISNUMBER(AG39),AG39,AT39)</f>
        <v>17564.26</v>
      </c>
      <c r="BA39" s="0" t="n">
        <f aca="false">IF(AW39=1,(AF39-AT39),0)</f>
        <v>1943.18009</v>
      </c>
      <c r="BB39" s="0" t="e">
        <f aca="false">IF(AW39=1,(AG39-ats22),0)</f>
        <v>#NAME?</v>
      </c>
      <c r="BD39" s="17" t="s">
        <v>82</v>
      </c>
      <c r="BE39" s="10" t="n">
        <v>8105.29059</v>
      </c>
      <c r="BF39" s="11" t="n">
        <v>17564.26</v>
      </c>
      <c r="BG39" s="17" t="s">
        <v>82</v>
      </c>
      <c r="BH39" s="0" t="s">
        <v>82</v>
      </c>
      <c r="BI39" s="1" t="n">
        <v>2385.467</v>
      </c>
      <c r="BJ39" s="1" t="n">
        <v>5183.009</v>
      </c>
      <c r="BO39" s="0" t="s">
        <v>83</v>
      </c>
      <c r="BU39" s="1" t="n">
        <f aca="false">AC39-BI39</f>
        <v>5719.82359</v>
      </c>
      <c r="BV39" s="1" t="n">
        <f aca="false">AD39-BJ39</f>
        <v>12381.251</v>
      </c>
      <c r="BW39" s="0" t="n">
        <f aca="false">(BU39/AC39)*100</f>
        <v>70.569013244965</v>
      </c>
      <c r="BX39" s="0" t="n">
        <f aca="false">(BV39/AD39)*100</f>
        <v>70.4911621668092</v>
      </c>
    </row>
    <row r="40" customFormat="false" ht="15" hidden="false" customHeight="false" outlineLevel="0" collapsed="false">
      <c r="C40" s="0" t="n">
        <v>20</v>
      </c>
      <c r="D40" s="0" t="s">
        <v>51</v>
      </c>
      <c r="E40" s="0" t="s">
        <v>52</v>
      </c>
      <c r="F40" s="0" t="s">
        <v>53</v>
      </c>
      <c r="G40" s="13" t="s">
        <v>86</v>
      </c>
      <c r="H40" s="0" t="s">
        <v>55</v>
      </c>
      <c r="I40" s="0" t="s">
        <v>56</v>
      </c>
      <c r="J40" s="0" t="s">
        <v>57</v>
      </c>
      <c r="K40" s="0" t="n">
        <v>6050031.470495</v>
      </c>
      <c r="L40" s="0" t="n">
        <f aca="false">LOG10(K40)</f>
        <v>6.78175763373127</v>
      </c>
      <c r="N40" s="0" t="n">
        <v>1147.759</v>
      </c>
      <c r="O40" s="0" t="n">
        <f aca="false">K40/N40</f>
        <v>5271.16883465518</v>
      </c>
      <c r="R40" s="12" t="s">
        <v>132</v>
      </c>
      <c r="S40" s="12" t="n">
        <v>1808.5</v>
      </c>
      <c r="V40" s="15" t="s">
        <v>133</v>
      </c>
      <c r="W40" s="15" t="n">
        <v>80218.80689</v>
      </c>
      <c r="X40" s="15"/>
      <c r="Y40" s="15" t="s">
        <v>133</v>
      </c>
      <c r="Z40" s="16" t="n">
        <v>94196.38</v>
      </c>
      <c r="AB40" s="17" t="s">
        <v>86</v>
      </c>
      <c r="AC40" s="10" t="n">
        <f aca="false">INDEX($W$10:$W$95, MATCH(AB40,$V$10:$V$95,0))</f>
        <v>66381.20103</v>
      </c>
      <c r="AD40" s="10" t="n">
        <f aca="false">INDEX($Z$10:$Z$95, MATCH(AB40,$V$10:$V$95,0))</f>
        <v>41928.07</v>
      </c>
      <c r="AE40" s="10"/>
      <c r="AF40" s="10" t="n">
        <v>66381.20103</v>
      </c>
      <c r="AG40" s="10" t="n">
        <v>41928.07</v>
      </c>
      <c r="AH40" s="18"/>
      <c r="AI40" s="13" t="s">
        <v>86</v>
      </c>
      <c r="AJ40" s="0" t="n">
        <v>38974.7</v>
      </c>
      <c r="AK40" s="0" t="n">
        <v>1</v>
      </c>
      <c r="AL40" s="12" t="s">
        <v>130</v>
      </c>
      <c r="AM40" s="13"/>
      <c r="AN40" s="17" t="s">
        <v>86</v>
      </c>
      <c r="AO40" s="10" t="n">
        <v>38974.7</v>
      </c>
      <c r="AP40" s="10" t="n">
        <v>1</v>
      </c>
      <c r="AQ40" s="22" t="s">
        <v>130</v>
      </c>
      <c r="AR40" s="10"/>
      <c r="AS40" s="10" t="n">
        <v>1</v>
      </c>
      <c r="AT40" s="11" t="n">
        <f aca="false">AO40*AS40</f>
        <v>38974.7</v>
      </c>
      <c r="AW40" s="0" t="n">
        <f aca="false">IF(ISNUMBER(AF40),1,0)</f>
        <v>1</v>
      </c>
      <c r="AX40" s="0" t="n">
        <f aca="false">IF(ISNUMBER(AF40),AF40,AT40)</f>
        <v>66381.20103</v>
      </c>
      <c r="AY40" s="0" t="n">
        <f aca="false">IF(ISNUMBER(AG40),AG40,AT40)</f>
        <v>41928.07</v>
      </c>
      <c r="BA40" s="0" t="n">
        <f aca="false">IF(AW40=1,(AF40-AT40),0)</f>
        <v>27406.50103</v>
      </c>
      <c r="BB40" s="0" t="e">
        <f aca="false">IF(AW40=1,(AG40-ats22),0)</f>
        <v>#NAME?</v>
      </c>
      <c r="BD40" s="17" t="s">
        <v>86</v>
      </c>
      <c r="BE40" s="10" t="n">
        <v>66381.20103</v>
      </c>
      <c r="BF40" s="11" t="n">
        <v>41928.07</v>
      </c>
      <c r="BG40" s="17" t="s">
        <v>86</v>
      </c>
      <c r="BH40" s="0" t="s">
        <v>86</v>
      </c>
      <c r="BI40" s="1" t="n">
        <v>15840.88</v>
      </c>
      <c r="BJ40" s="1" t="n">
        <v>9666.896</v>
      </c>
      <c r="BO40" s="0" t="s">
        <v>83</v>
      </c>
      <c r="BU40" s="1" t="n">
        <f aca="false">AC40-BI40</f>
        <v>50540.32103</v>
      </c>
      <c r="BV40" s="1" t="n">
        <f aca="false">AD40-BJ40</f>
        <v>32261.174</v>
      </c>
      <c r="BW40" s="0" t="n">
        <f aca="false">(BU40/AC40)*100</f>
        <v>76.1364968481951</v>
      </c>
      <c r="BX40" s="0" t="n">
        <f aca="false">(BV40/AD40)*100</f>
        <v>76.9440949702669</v>
      </c>
    </row>
    <row r="41" customFormat="false" ht="15" hidden="false" customHeight="false" outlineLevel="0" collapsed="false">
      <c r="C41" s="0" t="n">
        <v>40</v>
      </c>
      <c r="D41" s="0" t="s">
        <v>51</v>
      </c>
      <c r="E41" s="0" t="s">
        <v>52</v>
      </c>
      <c r="F41" s="0" t="s">
        <v>53</v>
      </c>
      <c r="G41" s="13" t="s">
        <v>88</v>
      </c>
      <c r="H41" s="0" t="s">
        <v>55</v>
      </c>
      <c r="I41" s="0" t="s">
        <v>56</v>
      </c>
      <c r="J41" s="0" t="s">
        <v>57</v>
      </c>
      <c r="K41" s="0" t="n">
        <v>70863848.753869</v>
      </c>
      <c r="L41" s="0" t="n">
        <f aca="false">LOG10(K41)</f>
        <v>7.85042473601827</v>
      </c>
      <c r="N41" s="0" t="n">
        <v>211.1525</v>
      </c>
      <c r="O41" s="0" t="n">
        <f aca="false">K41/N41</f>
        <v>335605.066261915</v>
      </c>
      <c r="R41" s="12" t="s">
        <v>134</v>
      </c>
      <c r="S41" s="12" t="n">
        <v>2228999.9</v>
      </c>
      <c r="V41" s="15" t="s">
        <v>135</v>
      </c>
      <c r="W41" s="15" t="n">
        <v>35892.08921</v>
      </c>
      <c r="X41" s="15"/>
      <c r="Y41" s="15" t="s">
        <v>135</v>
      </c>
      <c r="Z41" s="16" t="n">
        <v>28408.69</v>
      </c>
      <c r="AA41" s="2"/>
      <c r="AB41" s="17" t="s">
        <v>88</v>
      </c>
      <c r="AC41" s="10" t="n">
        <f aca="false">INDEX($W$10:$W$95, MATCH(AB41,$V$10:$V$95,0))</f>
        <v>837622.3253</v>
      </c>
      <c r="AD41" s="10" t="n">
        <f aca="false">INDEX($Z$10:$Z$95, MATCH(AB41,$V$10:$V$95,0))</f>
        <v>298567.5</v>
      </c>
      <c r="AE41" s="10"/>
      <c r="AF41" s="10" t="n">
        <v>837622.3253</v>
      </c>
      <c r="AG41" s="10" t="n">
        <v>298567.5</v>
      </c>
      <c r="AH41" s="18"/>
      <c r="AI41" s="13" t="s">
        <v>88</v>
      </c>
      <c r="AJ41" s="0" t="n">
        <v>126222.4</v>
      </c>
      <c r="AK41" s="0" t="n">
        <v>1</v>
      </c>
      <c r="AL41" s="20" t="s">
        <v>136</v>
      </c>
      <c r="AM41" s="13"/>
      <c r="AN41" s="17" t="s">
        <v>88</v>
      </c>
      <c r="AO41" s="10" t="n">
        <v>126222.4</v>
      </c>
      <c r="AP41" s="10" t="n">
        <v>1</v>
      </c>
      <c r="AQ41" s="21" t="s">
        <v>136</v>
      </c>
      <c r="AR41" s="10"/>
      <c r="AS41" s="10" t="n">
        <v>1</v>
      </c>
      <c r="AT41" s="11" t="n">
        <f aca="false">AO41*AS41</f>
        <v>126222.4</v>
      </c>
      <c r="AW41" s="0" t="n">
        <f aca="false">IF(ISNUMBER(AF41),1,0)</f>
        <v>1</v>
      </c>
      <c r="AX41" s="0" t="n">
        <f aca="false">IF(ISNUMBER(AF41),AF41,AT41)</f>
        <v>837622.3253</v>
      </c>
      <c r="AY41" s="0" t="n">
        <f aca="false">IF(ISNUMBER(AG41),AG41,AT41)</f>
        <v>298567.5</v>
      </c>
      <c r="BA41" s="0" t="n">
        <f aca="false">IF(AW41=1,(AF41-AT41),0)</f>
        <v>711399.9253</v>
      </c>
      <c r="BB41" s="0" t="e">
        <f aca="false">IF(AW41=1,(AG41-ats22),0)</f>
        <v>#NAME?</v>
      </c>
      <c r="BD41" s="17" t="s">
        <v>88</v>
      </c>
      <c r="BE41" s="10" t="n">
        <v>837622.3253</v>
      </c>
      <c r="BF41" s="11" t="n">
        <v>298567.5</v>
      </c>
      <c r="BG41" s="17" t="s">
        <v>88</v>
      </c>
      <c r="BH41" s="0" t="s">
        <v>88</v>
      </c>
      <c r="BI41" s="1" t="n">
        <v>200992.5</v>
      </c>
      <c r="BJ41" s="1" t="n">
        <v>67692.82</v>
      </c>
      <c r="BO41" s="0" t="s">
        <v>83</v>
      </c>
      <c r="BU41" s="1" t="n">
        <f aca="false">AC41-BI41</f>
        <v>636629.8253</v>
      </c>
      <c r="BV41" s="1" t="n">
        <f aca="false">AD41-BJ41</f>
        <v>230874.68</v>
      </c>
      <c r="BW41" s="0" t="n">
        <f aca="false">(BU41/AC41)*100</f>
        <v>76.0044003211097</v>
      </c>
      <c r="BX41" s="0" t="n">
        <f aca="false">(BV41/AD41)*100</f>
        <v>77.3274653135388</v>
      </c>
    </row>
    <row r="42" customFormat="false" ht="15" hidden="false" customHeight="false" outlineLevel="0" collapsed="false">
      <c r="C42" s="0" t="n">
        <v>10</v>
      </c>
      <c r="D42" s="0" t="s">
        <v>51</v>
      </c>
      <c r="E42" s="0" t="s">
        <v>52</v>
      </c>
      <c r="F42" s="0" t="s">
        <v>53</v>
      </c>
      <c r="G42" s="13" t="s">
        <v>91</v>
      </c>
      <c r="H42" s="0" t="s">
        <v>55</v>
      </c>
      <c r="I42" s="0" t="s">
        <v>56</v>
      </c>
      <c r="J42" s="0" t="s">
        <v>57</v>
      </c>
      <c r="K42" s="0" t="n">
        <v>1080329.075169</v>
      </c>
      <c r="L42" s="0" t="n">
        <f aca="false">LOG10(K42)</f>
        <v>6.03355606452521</v>
      </c>
      <c r="M42" s="0" t="s">
        <v>126</v>
      </c>
      <c r="N42" s="0" t="n">
        <v>6.598939</v>
      </c>
      <c r="O42" s="0" t="n">
        <f aca="false">K42/N42</f>
        <v>163712.541541754</v>
      </c>
      <c r="R42" s="14" t="s">
        <v>120</v>
      </c>
      <c r="S42" s="12" t="n">
        <v>6329.9</v>
      </c>
      <c r="V42" s="15" t="s">
        <v>137</v>
      </c>
      <c r="W42" s="15" t="n">
        <v>6193.66775</v>
      </c>
      <c r="X42" s="15"/>
      <c r="Y42" s="15" t="s">
        <v>137</v>
      </c>
      <c r="Z42" s="16" t="n">
        <v>8081.057</v>
      </c>
      <c r="AB42" s="17" t="s">
        <v>91</v>
      </c>
      <c r="AC42" s="10" t="n">
        <f aca="false">INDEX($W$10:$W$95, MATCH(AB42,$V$10:$V$95,0))</f>
        <v>3646.22214</v>
      </c>
      <c r="AD42" s="10" t="n">
        <f aca="false">INDEX($Z$10:$Z$95, MATCH(AB42,$V$10:$V$95,0))</f>
        <v>3446.008</v>
      </c>
      <c r="AE42" s="10"/>
      <c r="AF42" s="10" t="n">
        <v>3646.22214</v>
      </c>
      <c r="AG42" s="10" t="n">
        <v>3446.008</v>
      </c>
      <c r="AH42" s="18"/>
      <c r="AI42" s="13" t="s">
        <v>91</v>
      </c>
      <c r="AJ42" s="0" t="n">
        <v>94801.7</v>
      </c>
      <c r="AK42" s="0" t="n">
        <v>8</v>
      </c>
      <c r="AL42" s="6" t="s">
        <v>126</v>
      </c>
      <c r="AM42" s="13"/>
      <c r="AN42" s="17" t="s">
        <v>91</v>
      </c>
      <c r="AO42" s="10" t="n">
        <v>94801.7</v>
      </c>
      <c r="AP42" s="10" t="n">
        <v>8</v>
      </c>
      <c r="AQ42" s="19" t="s">
        <v>126</v>
      </c>
      <c r="AR42" s="10" t="s">
        <v>138</v>
      </c>
      <c r="AS42" s="10" t="n">
        <v>0.125</v>
      </c>
      <c r="AT42" s="11" t="n">
        <f aca="false">AO42*AS42</f>
        <v>11850.2125</v>
      </c>
      <c r="AW42" s="0" t="n">
        <f aca="false">IF(ISNUMBER(AF42),1,0)</f>
        <v>1</v>
      </c>
      <c r="AX42" s="0" t="n">
        <f aca="false">IF(ISNUMBER(AF42),AF42,AT42)</f>
        <v>3646.22214</v>
      </c>
      <c r="AY42" s="0" t="n">
        <f aca="false">IF(ISNUMBER(AG42),AG42,AT42)</f>
        <v>3446.008</v>
      </c>
      <c r="BA42" s="0" t="n">
        <f aca="false">IF(AW42=1,(AF42-AT42),0)</f>
        <v>-8203.99036</v>
      </c>
      <c r="BB42" s="0" t="e">
        <f aca="false">IF(AW42=1,(AG42-ats22),0)</f>
        <v>#NAME?</v>
      </c>
      <c r="BD42" s="17" t="s">
        <v>91</v>
      </c>
      <c r="BE42" s="10" t="n">
        <v>3646.22214</v>
      </c>
      <c r="BF42" s="11" t="n">
        <v>3446.008</v>
      </c>
      <c r="BG42" s="17" t="s">
        <v>91</v>
      </c>
      <c r="BH42" s="0" t="s">
        <v>91</v>
      </c>
      <c r="BI42" s="1" t="n">
        <v>866.5868</v>
      </c>
      <c r="BJ42" s="1" t="n">
        <v>859.9569</v>
      </c>
      <c r="BO42" s="0" t="s">
        <v>83</v>
      </c>
      <c r="BU42" s="1" t="n">
        <f aca="false">AC42-BI42</f>
        <v>2779.63534</v>
      </c>
      <c r="BV42" s="1" t="n">
        <f aca="false">AD42-BJ42</f>
        <v>2586.0511</v>
      </c>
      <c r="BW42" s="0" t="n">
        <f aca="false">(BU42/AC42)*100</f>
        <v>76.2332966361726</v>
      </c>
      <c r="BX42" s="0" t="n">
        <f aca="false">(BV42/AD42)*100</f>
        <v>75.0448373886538</v>
      </c>
    </row>
    <row r="43" customFormat="false" ht="15" hidden="false" customHeight="false" outlineLevel="0" collapsed="false">
      <c r="C43" s="0" t="n">
        <v>2</v>
      </c>
      <c r="D43" s="0" t="s">
        <v>51</v>
      </c>
      <c r="E43" s="0" t="s">
        <v>52</v>
      </c>
      <c r="F43" s="0" t="s">
        <v>53</v>
      </c>
      <c r="G43" s="13" t="s">
        <v>139</v>
      </c>
      <c r="H43" s="0" t="s">
        <v>55</v>
      </c>
      <c r="I43" s="0" t="s">
        <v>56</v>
      </c>
      <c r="J43" s="0" t="s">
        <v>57</v>
      </c>
      <c r="K43" s="0" t="n">
        <v>17583843.800783</v>
      </c>
      <c r="L43" s="0" t="n">
        <f aca="false">LOG10(K43)</f>
        <v>7.24511381721094</v>
      </c>
      <c r="N43" s="0" t="n">
        <v>10665.45</v>
      </c>
      <c r="O43" s="0" t="n">
        <f aca="false">K43/N43</f>
        <v>1648.67340813402</v>
      </c>
      <c r="R43" s="12" t="s">
        <v>140</v>
      </c>
      <c r="S43" s="12" t="n">
        <v>4886.5</v>
      </c>
      <c r="V43" s="15" t="s">
        <v>141</v>
      </c>
      <c r="W43" s="15" t="n">
        <v>12347.10863</v>
      </c>
      <c r="X43" s="15"/>
      <c r="Y43" s="15" t="s">
        <v>141</v>
      </c>
      <c r="Z43" s="16" t="n">
        <v>16904.84</v>
      </c>
      <c r="AB43" s="17" t="s">
        <v>139</v>
      </c>
      <c r="AC43" s="10" t="e">
        <f aca="false">INDEX($W$10:$W$95, MATCH(AB43,$V$10:$V$95,0))</f>
        <v>#N/A</v>
      </c>
      <c r="AD43" s="10" t="e">
        <f aca="false">INDEX($Z$10:$Z$95, MATCH(AB43,$V$10:$V$95,0))</f>
        <v>#N/A</v>
      </c>
      <c r="AE43" s="10"/>
      <c r="AF43" s="10" t="e">
        <f aca="false">#N/A</f>
        <v>#N/A</v>
      </c>
      <c r="AG43" s="10" t="e">
        <f aca="false">#N/A</f>
        <v>#N/A</v>
      </c>
      <c r="AH43" s="18"/>
      <c r="AI43" s="13" t="s">
        <v>139</v>
      </c>
      <c r="AJ43" s="0" t="n">
        <v>4886.5</v>
      </c>
      <c r="AK43" s="0" t="n">
        <v>1</v>
      </c>
      <c r="AL43" s="12" t="s">
        <v>140</v>
      </c>
      <c r="AM43" s="13"/>
      <c r="AN43" s="17" t="s">
        <v>139</v>
      </c>
      <c r="AO43" s="10" t="n">
        <v>4886.5</v>
      </c>
      <c r="AP43" s="10" t="n">
        <v>1</v>
      </c>
      <c r="AQ43" s="22" t="s">
        <v>140</v>
      </c>
      <c r="AR43" s="10"/>
      <c r="AS43" s="10" t="n">
        <v>1</v>
      </c>
      <c r="AT43" s="11" t="n">
        <f aca="false">AO43*AS43</f>
        <v>4886.5</v>
      </c>
      <c r="AW43" s="0" t="n">
        <f aca="false">IF(ISNUMBER(AF43),1,0)</f>
        <v>0</v>
      </c>
      <c r="AX43" s="0" t="n">
        <f aca="false">IF(ISNUMBER(AF43),AF43,AT43)</f>
        <v>4886.5</v>
      </c>
      <c r="AY43" s="0" t="n">
        <f aca="false">IF(ISNUMBER(AG43),AG43,AT43)</f>
        <v>4886.5</v>
      </c>
      <c r="BA43" s="0" t="n">
        <f aca="false">IF(AW43=1,(AF43-AT43),0)</f>
        <v>0</v>
      </c>
      <c r="BB43" s="0" t="n">
        <f aca="false">IF(AW43=1,(AG43-ats22),0)</f>
        <v>0</v>
      </c>
      <c r="BD43" s="17" t="s">
        <v>139</v>
      </c>
      <c r="BE43" s="10" t="n">
        <v>4886.5</v>
      </c>
      <c r="BF43" s="11" t="n">
        <v>4886.5</v>
      </c>
      <c r="BG43" s="17" t="s">
        <v>139</v>
      </c>
      <c r="BH43" s="0" t="s">
        <v>139</v>
      </c>
      <c r="BI43" s="1" t="n">
        <v>4510.672</v>
      </c>
      <c r="BJ43" s="1" t="n">
        <v>12430.87</v>
      </c>
      <c r="BU43" s="1" t="e">
        <f aca="false">AC43-BI43</f>
        <v>#N/A</v>
      </c>
      <c r="BV43" s="1" t="e">
        <f aca="false">AD43-BJ43</f>
        <v>#N/A</v>
      </c>
      <c r="BW43" s="0" t="e">
        <f aca="false">(BU43/AC43)*100</f>
        <v>#N/A</v>
      </c>
      <c r="BX43" s="0" t="e">
        <f aca="false">(BV43/AD43)*100</f>
        <v>#N/A</v>
      </c>
    </row>
    <row r="44" customFormat="false" ht="15" hidden="false" customHeight="true" outlineLevel="0" collapsed="false">
      <c r="C44" s="0" t="n">
        <v>59</v>
      </c>
      <c r="D44" s="0" t="s">
        <v>51</v>
      </c>
      <c r="E44" s="0" t="s">
        <v>52</v>
      </c>
      <c r="F44" s="0" t="s">
        <v>53</v>
      </c>
      <c r="G44" s="13" t="s">
        <v>142</v>
      </c>
      <c r="H44" s="0" t="s">
        <v>55</v>
      </c>
      <c r="I44" s="0" t="s">
        <v>56</v>
      </c>
      <c r="J44" s="0" t="s">
        <v>57</v>
      </c>
      <c r="K44" s="0" t="n">
        <v>3459140.458579</v>
      </c>
      <c r="L44" s="0" t="n">
        <f aca="false">LOG10(K44)</f>
        <v>6.53896819692252</v>
      </c>
      <c r="M44" s="0" t="s">
        <v>72</v>
      </c>
      <c r="N44" s="0" t="n">
        <v>1</v>
      </c>
      <c r="O44" s="0" t="n">
        <f aca="false">K44/N44</f>
        <v>3459140.458579</v>
      </c>
      <c r="V44" s="15" t="s">
        <v>143</v>
      </c>
      <c r="W44" s="15" t="n">
        <v>128678.71575</v>
      </c>
      <c r="X44" s="15"/>
      <c r="Y44" s="15" t="s">
        <v>143</v>
      </c>
      <c r="Z44" s="16" t="n">
        <v>235363.4</v>
      </c>
      <c r="AB44" s="17" t="s">
        <v>142</v>
      </c>
      <c r="AC44" s="10" t="e">
        <f aca="false">INDEX($W$10:$W$95, MATCH(AB44,$V$10:$V$95,0))</f>
        <v>#N/A</v>
      </c>
      <c r="AD44" s="10" t="e">
        <f aca="false">INDEX($Z$10:$Z$95, MATCH(AB44,$V$10:$V$95,0))</f>
        <v>#N/A</v>
      </c>
      <c r="AE44" s="10"/>
      <c r="AF44" s="10" t="e">
        <f aca="false">#N/A</f>
        <v>#N/A</v>
      </c>
      <c r="AG44" s="10" t="e">
        <f aca="false">#N/A</f>
        <v>#N/A</v>
      </c>
      <c r="AH44" s="18"/>
      <c r="AI44" s="13" t="s">
        <v>142</v>
      </c>
      <c r="AJ44" s="0" t="n">
        <v>261600.6</v>
      </c>
      <c r="AK44" s="0" t="n">
        <v>16</v>
      </c>
      <c r="AL44" s="6" t="s">
        <v>72</v>
      </c>
      <c r="AM44" s="13"/>
      <c r="AN44" s="17" t="s">
        <v>142</v>
      </c>
      <c r="AO44" s="10" t="n">
        <v>261600.6</v>
      </c>
      <c r="AP44" s="10" t="n">
        <v>16</v>
      </c>
      <c r="AQ44" s="19" t="s">
        <v>72</v>
      </c>
      <c r="AR44" s="10"/>
      <c r="AS44" s="10" t="n">
        <f aca="false">1/64</f>
        <v>0.015625</v>
      </c>
      <c r="AT44" s="11" t="n">
        <f aca="false">AO44*AS44</f>
        <v>4087.509375</v>
      </c>
      <c r="AW44" s="0" t="n">
        <f aca="false">IF(ISNUMBER(AF44),1,0)</f>
        <v>0</v>
      </c>
      <c r="AX44" s="0" t="n">
        <f aca="false">IF(ISNUMBER(AF44),AF44,AT44)</f>
        <v>4087.509375</v>
      </c>
      <c r="AY44" s="0" t="n">
        <f aca="false">IF(ISNUMBER(AG44),AG44,AT44)</f>
        <v>4087.509375</v>
      </c>
      <c r="BA44" s="0" t="n">
        <f aca="false">IF(AW44=1,(AF44-AT44),0)</f>
        <v>0</v>
      </c>
      <c r="BB44" s="0" t="n">
        <f aca="false">IF(AW44=1,(AG44-ats22),0)</f>
        <v>0</v>
      </c>
      <c r="BD44" s="17" t="s">
        <v>142</v>
      </c>
      <c r="BE44" s="10" t="n">
        <v>4087.509375</v>
      </c>
      <c r="BF44" s="11" t="n">
        <v>4087.509375</v>
      </c>
      <c r="BG44" s="17" t="s">
        <v>142</v>
      </c>
      <c r="BI44" s="0"/>
      <c r="BJ44" s="0"/>
      <c r="BU44" s="1" t="e">
        <f aca="false">AC44-BI44</f>
        <v>#N/A</v>
      </c>
      <c r="BV44" s="1" t="e">
        <f aca="false">AD44-BJ44</f>
        <v>#N/A</v>
      </c>
      <c r="BW44" s="0" t="e">
        <f aca="false">(BU44/AC44)*100</f>
        <v>#N/A</v>
      </c>
      <c r="BX44" s="0" t="e">
        <f aca="false">(BV44/AD44)*100</f>
        <v>#N/A</v>
      </c>
    </row>
    <row r="45" customFormat="false" ht="15" hidden="false" customHeight="true" outlineLevel="0" collapsed="false">
      <c r="C45" s="0" t="n">
        <v>61</v>
      </c>
      <c r="D45" s="0" t="s">
        <v>51</v>
      </c>
      <c r="E45" s="0" t="s">
        <v>52</v>
      </c>
      <c r="F45" s="0" t="s">
        <v>53</v>
      </c>
      <c r="G45" s="13" t="s">
        <v>144</v>
      </c>
      <c r="H45" s="0" t="s">
        <v>55</v>
      </c>
      <c r="I45" s="0" t="s">
        <v>56</v>
      </c>
      <c r="J45" s="0" t="s">
        <v>57</v>
      </c>
      <c r="K45" s="0" t="n">
        <v>37182.854138</v>
      </c>
      <c r="L45" s="0" t="n">
        <f aca="false">LOG10(K45)</f>
        <v>4.57034272295093</v>
      </c>
      <c r="M45" s="0" t="s">
        <v>145</v>
      </c>
      <c r="N45" s="0" t="n">
        <v>1</v>
      </c>
      <c r="O45" s="0" t="n">
        <f aca="false">K45/N45</f>
        <v>37182.854138</v>
      </c>
      <c r="V45" s="15" t="s">
        <v>146</v>
      </c>
      <c r="W45" s="15" t="n">
        <v>21423.01856</v>
      </c>
      <c r="X45" s="15"/>
      <c r="Y45" s="15" t="s">
        <v>146</v>
      </c>
      <c r="Z45" s="16" t="n">
        <v>12709.5</v>
      </c>
      <c r="AB45" s="17" t="s">
        <v>144</v>
      </c>
      <c r="AC45" s="10" t="e">
        <f aca="false">INDEX($W$10:$W$95, MATCH(AB45,$V$10:$V$95,0))</f>
        <v>#N/A</v>
      </c>
      <c r="AD45" s="10" t="e">
        <f aca="false">INDEX($Z$10:$Z$95, MATCH(AB45,$V$10:$V$95,0))</f>
        <v>#N/A</v>
      </c>
      <c r="AE45" s="10"/>
      <c r="AF45" s="10" t="e">
        <f aca="false">#N/A</f>
        <v>#N/A</v>
      </c>
      <c r="AG45" s="10" t="e">
        <f aca="false">#N/A</f>
        <v>#N/A</v>
      </c>
      <c r="AH45" s="18"/>
      <c r="AI45" s="13" t="s">
        <v>144</v>
      </c>
      <c r="AJ45" s="0" t="n">
        <v>74365.7</v>
      </c>
      <c r="AK45" s="0" t="n">
        <v>1</v>
      </c>
      <c r="AL45" s="6" t="s">
        <v>145</v>
      </c>
      <c r="AM45" s="13"/>
      <c r="AN45" s="17" t="s">
        <v>144</v>
      </c>
      <c r="AO45" s="10" t="n">
        <v>74365.7</v>
      </c>
      <c r="AP45" s="10" t="n">
        <v>1</v>
      </c>
      <c r="AQ45" s="19" t="s">
        <v>145</v>
      </c>
      <c r="AR45" s="10"/>
      <c r="AS45" s="10" t="n">
        <v>1</v>
      </c>
      <c r="AT45" s="11" t="n">
        <f aca="false">AO45*AS45</f>
        <v>74365.7</v>
      </c>
      <c r="AW45" s="0" t="n">
        <f aca="false">IF(ISNUMBER(AF45),1,0)</f>
        <v>0</v>
      </c>
      <c r="AX45" s="0" t="n">
        <f aca="false">IF(ISNUMBER(AF45),AF45,AT45)</f>
        <v>74365.7</v>
      </c>
      <c r="AY45" s="0" t="n">
        <f aca="false">IF(ISNUMBER(AG45),AG45,AT45)</f>
        <v>74365.7</v>
      </c>
      <c r="BA45" s="0" t="n">
        <f aca="false">IF(AW45=1,(AF45-AT45),0)</f>
        <v>0</v>
      </c>
      <c r="BB45" s="0" t="n">
        <f aca="false">IF(AW45=1,(AG45-ats22),0)</f>
        <v>0</v>
      </c>
      <c r="BD45" s="17" t="s">
        <v>144</v>
      </c>
      <c r="BE45" s="10" t="n">
        <v>74365.7</v>
      </c>
      <c r="BF45" s="11" t="n">
        <v>74365.7</v>
      </c>
      <c r="BG45" s="17" t="s">
        <v>144</v>
      </c>
      <c r="BH45" s="0" t="s">
        <v>144</v>
      </c>
      <c r="BI45" s="1" t="n">
        <v>442.8359</v>
      </c>
      <c r="BJ45" s="1" t="n">
        <v>4864.642</v>
      </c>
      <c r="BU45" s="1" t="e">
        <f aca="false">AC45-BI45</f>
        <v>#N/A</v>
      </c>
      <c r="BV45" s="1" t="e">
        <f aca="false">AD45-BJ45</f>
        <v>#N/A</v>
      </c>
      <c r="BW45" s="0" t="e">
        <f aca="false">(BU45/AC45)*100</f>
        <v>#N/A</v>
      </c>
      <c r="BX45" s="0" t="e">
        <f aca="false">(BV45/AD45)*100</f>
        <v>#N/A</v>
      </c>
    </row>
    <row r="46" customFormat="false" ht="15" hidden="false" customHeight="true" outlineLevel="0" collapsed="false">
      <c r="C46" s="0" t="n">
        <v>67</v>
      </c>
      <c r="D46" s="0" t="s">
        <v>51</v>
      </c>
      <c r="E46" s="0" t="s">
        <v>52</v>
      </c>
      <c r="F46" s="0" t="s">
        <v>53</v>
      </c>
      <c r="G46" s="13" t="s">
        <v>147</v>
      </c>
      <c r="H46" s="0" t="s">
        <v>55</v>
      </c>
      <c r="I46" s="0" t="s">
        <v>56</v>
      </c>
      <c r="J46" s="0" t="s">
        <v>57</v>
      </c>
      <c r="K46" s="0" t="n">
        <v>20570.604788</v>
      </c>
      <c r="L46" s="0" t="n">
        <f aca="false">LOG10(K46)</f>
        <v>4.31324706039817</v>
      </c>
      <c r="N46" s="0" t="n">
        <v>1</v>
      </c>
      <c r="O46" s="0" t="n">
        <f aca="false">K46/N46</f>
        <v>20570.604788</v>
      </c>
      <c r="V46" s="15" t="s">
        <v>148</v>
      </c>
      <c r="W46" s="15" t="n">
        <v>88958.13655</v>
      </c>
      <c r="X46" s="15"/>
      <c r="Y46" s="15" t="s">
        <v>148</v>
      </c>
      <c r="Z46" s="16" t="n">
        <v>40350.41</v>
      </c>
      <c r="AB46" s="17" t="s">
        <v>147</v>
      </c>
      <c r="AC46" s="10" t="e">
        <f aca="false">INDEX($W$10:$W$95, MATCH(AB46,$V$10:$V$95,0))</f>
        <v>#N/A</v>
      </c>
      <c r="AD46" s="10" t="e">
        <f aca="false">INDEX($Z$10:$Z$95, MATCH(AB46,$V$10:$V$95,0))</f>
        <v>#N/A</v>
      </c>
      <c r="AE46" s="10"/>
      <c r="AF46" s="10" t="e">
        <f aca="false">#N/A</f>
        <v>#N/A</v>
      </c>
      <c r="AG46" s="10" t="e">
        <f aca="false">#N/A</f>
        <v>#N/A</v>
      </c>
      <c r="AH46" s="18"/>
      <c r="AI46" s="13" t="s">
        <v>147</v>
      </c>
      <c r="AJ46" s="0" t="e">
        <f aca="false">#N/A</f>
        <v>#N/A</v>
      </c>
      <c r="AK46" s="0" t="n">
        <v>1</v>
      </c>
      <c r="AL46" s="20" t="s">
        <v>147</v>
      </c>
      <c r="AM46" s="13"/>
      <c r="AN46" s="17" t="s">
        <v>147</v>
      </c>
      <c r="AO46" s="23" t="n">
        <v>20570</v>
      </c>
      <c r="AP46" s="10" t="n">
        <v>1</v>
      </c>
      <c r="AQ46" s="21" t="s">
        <v>147</v>
      </c>
      <c r="AR46" s="10"/>
      <c r="AS46" s="10" t="n">
        <v>1</v>
      </c>
      <c r="AT46" s="11" t="n">
        <f aca="false">AO46*AS46</f>
        <v>20570</v>
      </c>
      <c r="AW46" s="0" t="n">
        <f aca="false">IF(ISNUMBER(AF46),1,0)</f>
        <v>0</v>
      </c>
      <c r="AX46" s="0" t="n">
        <f aca="false">IF(ISNUMBER(AF46),AF46,AT46)</f>
        <v>20570</v>
      </c>
      <c r="AY46" s="0" t="n">
        <f aca="false">IF(ISNUMBER(AG46),AG46,AT46)</f>
        <v>20570</v>
      </c>
      <c r="BA46" s="0" t="n">
        <f aca="false">IF(AW46=1,(AF46-AT46),0)</f>
        <v>0</v>
      </c>
      <c r="BB46" s="0" t="n">
        <f aca="false">IF(AW46=1,(AG46-atq46),0)</f>
        <v>0</v>
      </c>
      <c r="BD46" s="17" t="s">
        <v>147</v>
      </c>
      <c r="BE46" s="10" t="n">
        <v>20570</v>
      </c>
      <c r="BF46" s="11" t="n">
        <v>20570</v>
      </c>
      <c r="BG46" s="17" t="s">
        <v>147</v>
      </c>
      <c r="BH46" s="0" t="s">
        <v>147</v>
      </c>
      <c r="BI46" s="1" t="n">
        <v>3071.857</v>
      </c>
      <c r="BJ46" s="1" t="n">
        <v>6114.67</v>
      </c>
      <c r="BU46" s="1" t="e">
        <f aca="false">AC46-BI46</f>
        <v>#N/A</v>
      </c>
      <c r="BV46" s="1" t="e">
        <f aca="false">AD46-BJ46</f>
        <v>#N/A</v>
      </c>
      <c r="BW46" s="0" t="e">
        <f aca="false">(BU46/AC46)*100</f>
        <v>#N/A</v>
      </c>
      <c r="BX46" s="0" t="e">
        <f aca="false">(BV46/AD46)*100</f>
        <v>#N/A</v>
      </c>
    </row>
    <row r="47" customFormat="false" ht="15" hidden="false" customHeight="true" outlineLevel="0" collapsed="false">
      <c r="C47" s="0" t="n">
        <v>50</v>
      </c>
      <c r="D47" s="0" t="s">
        <v>51</v>
      </c>
      <c r="E47" s="0" t="s">
        <v>52</v>
      </c>
      <c r="F47" s="0" t="s">
        <v>53</v>
      </c>
      <c r="G47" s="13" t="s">
        <v>92</v>
      </c>
      <c r="H47" s="0" t="s">
        <v>55</v>
      </c>
      <c r="I47" s="0" t="s">
        <v>56</v>
      </c>
      <c r="J47" s="0" t="s">
        <v>57</v>
      </c>
      <c r="K47" s="0" t="n">
        <v>46624955.15738</v>
      </c>
      <c r="L47" s="0" t="n">
        <f aca="false">LOG10(K47)</f>
        <v>7.66861842712427</v>
      </c>
      <c r="M47" s="0" t="s">
        <v>59</v>
      </c>
      <c r="N47" s="0" t="n">
        <v>179.1273</v>
      </c>
      <c r="O47" s="0" t="n">
        <f aca="false">K47/N47</f>
        <v>260289.498905974</v>
      </c>
      <c r="V47" s="15" t="s">
        <v>149</v>
      </c>
      <c r="W47" s="15" t="n">
        <v>4656.11832</v>
      </c>
      <c r="X47" s="15"/>
      <c r="Y47" s="15" t="s">
        <v>149</v>
      </c>
      <c r="Z47" s="16" t="n">
        <v>29239.24</v>
      </c>
      <c r="AB47" s="17" t="s">
        <v>92</v>
      </c>
      <c r="AC47" s="10" t="n">
        <f aca="false">INDEX($W$10:$W$95, MATCH(AB47,$V$10:$V$95,0))</f>
        <v>130790.82432</v>
      </c>
      <c r="AD47" s="10" t="n">
        <f aca="false">INDEX($Z$10:$Z$95, MATCH(AB47,$V$10:$V$95,0))</f>
        <v>234370.7</v>
      </c>
      <c r="AE47" s="10"/>
      <c r="AF47" s="10" t="n">
        <v>130790.82432</v>
      </c>
      <c r="AG47" s="10" t="n">
        <v>234370.7</v>
      </c>
      <c r="AH47" s="18"/>
      <c r="AI47" s="13" t="s">
        <v>92</v>
      </c>
      <c r="AJ47" s="0" t="n">
        <v>138910.7</v>
      </c>
      <c r="AK47" s="0" t="n">
        <v>3</v>
      </c>
      <c r="AL47" s="6" t="s">
        <v>59</v>
      </c>
      <c r="AM47" s="13"/>
      <c r="AN47" s="17" t="s">
        <v>92</v>
      </c>
      <c r="AO47" s="10" t="n">
        <v>138910.7</v>
      </c>
      <c r="AP47" s="10" t="n">
        <v>3</v>
      </c>
      <c r="AQ47" s="19" t="s">
        <v>59</v>
      </c>
      <c r="AR47" s="10"/>
      <c r="AS47" s="10" t="n">
        <v>0.33</v>
      </c>
      <c r="AT47" s="11" t="n">
        <f aca="false">AO47*AS47</f>
        <v>45840.531</v>
      </c>
      <c r="AW47" s="0" t="n">
        <f aca="false">IF(ISNUMBER(AF47),1,0)</f>
        <v>1</v>
      </c>
      <c r="AX47" s="0" t="n">
        <f aca="false">IF(ISNUMBER(AF47),AF47,AT47)</f>
        <v>130790.82432</v>
      </c>
      <c r="AY47" s="0" t="n">
        <f aca="false">IF(ISNUMBER(AG47),AG47,AT47)</f>
        <v>234370.7</v>
      </c>
      <c r="BA47" s="0" t="n">
        <f aca="false">IF(AW47=1,(AF47-AT47),0)</f>
        <v>84950.29332</v>
      </c>
      <c r="BB47" s="0" t="n">
        <f aca="false">IF(AW47=1,(AG47-ats47),0)</f>
        <v>234370.7</v>
      </c>
      <c r="BD47" s="17" t="s">
        <v>92</v>
      </c>
      <c r="BE47" s="10" t="n">
        <v>130790.82432</v>
      </c>
      <c r="BF47" s="11" t="n">
        <v>234370.7</v>
      </c>
      <c r="BG47" s="17" t="s">
        <v>92</v>
      </c>
      <c r="BH47" s="0" t="s">
        <v>92</v>
      </c>
      <c r="BI47" s="1" t="n">
        <v>21139.86</v>
      </c>
      <c r="BJ47" s="1" t="n">
        <v>38166.34</v>
      </c>
      <c r="BL47" s="2"/>
      <c r="BM47" s="2"/>
      <c r="BN47" s="2"/>
      <c r="BP47" s="2"/>
      <c r="BQ47" s="2"/>
      <c r="BR47" s="2"/>
      <c r="BS47" s="2"/>
      <c r="BT47" s="2"/>
      <c r="BU47" s="1" t="n">
        <f aca="false">AC47-BI47</f>
        <v>109650.96432</v>
      </c>
      <c r="BV47" s="1" t="n">
        <f aca="false">AD47-BJ47</f>
        <v>196204.36</v>
      </c>
      <c r="BW47" s="0" t="n">
        <f aca="false">(BU47/AC47)*100</f>
        <v>83.8368936736127</v>
      </c>
      <c r="BX47" s="0" t="n">
        <f aca="false">(BV47/AD47)*100</f>
        <v>83.715396165135</v>
      </c>
      <c r="BY47" s="2"/>
      <c r="BZ47" s="2"/>
    </row>
    <row r="48" customFormat="false" ht="15" hidden="false" customHeight="true" outlineLevel="0" collapsed="false">
      <c r="C48" s="0" t="n">
        <v>60</v>
      </c>
      <c r="D48" s="0" t="s">
        <v>51</v>
      </c>
      <c r="E48" s="0" t="s">
        <v>52</v>
      </c>
      <c r="F48" s="0" t="s">
        <v>53</v>
      </c>
      <c r="G48" s="13" t="s">
        <v>150</v>
      </c>
      <c r="H48" s="0" t="s">
        <v>55</v>
      </c>
      <c r="I48" s="0" t="s">
        <v>56</v>
      </c>
      <c r="J48" s="0" t="s">
        <v>57</v>
      </c>
      <c r="K48" s="0" t="n">
        <v>37182.854138</v>
      </c>
      <c r="L48" s="0" t="n">
        <f aca="false">LOG10(K48)</f>
        <v>4.57034272295093</v>
      </c>
      <c r="M48" s="0" t="s">
        <v>145</v>
      </c>
      <c r="N48" s="0" t="n">
        <v>1</v>
      </c>
      <c r="O48" s="0" t="n">
        <f aca="false">K48/N48</f>
        <v>37182.854138</v>
      </c>
      <c r="V48" s="0" t="n">
        <f aca="false">INDEX($S$10:$S$95, MATCH(M48,$R$10:$R$95,0))</f>
        <v>74365.7</v>
      </c>
      <c r="AB48" s="17" t="s">
        <v>150</v>
      </c>
      <c r="AC48" s="10" t="e">
        <f aca="false">INDEX($W$10:$W$95, MATCH(AB48,$V$10:$V$95,0))</f>
        <v>#N/A</v>
      </c>
      <c r="AD48" s="10" t="e">
        <f aca="false">INDEX($Z$10:$Z$95, MATCH(AB48,$V$10:$V$95,0))</f>
        <v>#N/A</v>
      </c>
      <c r="AE48" s="10"/>
      <c r="AF48" s="10" t="e">
        <f aca="false">#N/A</f>
        <v>#N/A</v>
      </c>
      <c r="AG48" s="10" t="e">
        <f aca="false">#N/A</f>
        <v>#N/A</v>
      </c>
      <c r="AH48" s="18"/>
      <c r="AI48" s="13" t="s">
        <v>150</v>
      </c>
      <c r="AJ48" s="0" t="n">
        <v>74365.7</v>
      </c>
      <c r="AK48" s="0" t="n">
        <v>1</v>
      </c>
      <c r="AL48" s="6" t="s">
        <v>145</v>
      </c>
      <c r="AM48" s="13"/>
      <c r="AN48" s="17" t="s">
        <v>150</v>
      </c>
      <c r="AO48" s="10" t="n">
        <v>74365.7</v>
      </c>
      <c r="AP48" s="10" t="n">
        <v>1</v>
      </c>
      <c r="AQ48" s="19" t="s">
        <v>145</v>
      </c>
      <c r="AR48" s="10"/>
      <c r="AS48" s="10" t="n">
        <v>1</v>
      </c>
      <c r="AT48" s="11" t="n">
        <f aca="false">AO48*AS48</f>
        <v>74365.7</v>
      </c>
      <c r="AW48" s="0" t="n">
        <f aca="false">IF(ISNUMBER(AF48),1,0)</f>
        <v>0</v>
      </c>
      <c r="AX48" s="0" t="n">
        <f aca="false">IF(ISNUMBER(AF48),AF48,AT48)</f>
        <v>74365.7</v>
      </c>
      <c r="AY48" s="0" t="n">
        <f aca="false">IF(ISNUMBER(AG48),AG48,AT48)</f>
        <v>74365.7</v>
      </c>
      <c r="BA48" s="0" t="n">
        <f aca="false">IF(AW48=1,(AF48-AT48),0)</f>
        <v>0</v>
      </c>
      <c r="BB48" s="0" t="n">
        <f aca="false">IF(AW48=1,(AG48-atq48),0)</f>
        <v>0</v>
      </c>
      <c r="BD48" s="17" t="s">
        <v>150</v>
      </c>
      <c r="BE48" s="10" t="n">
        <v>74365.7</v>
      </c>
      <c r="BF48" s="11" t="n">
        <v>74365.7</v>
      </c>
      <c r="BG48" s="17" t="s">
        <v>150</v>
      </c>
      <c r="BH48" s="0" t="s">
        <v>150</v>
      </c>
      <c r="BI48" s="1" t="n">
        <v>3966.504</v>
      </c>
      <c r="BJ48" s="1" t="n">
        <v>20373.2</v>
      </c>
      <c r="BU48" s="1" t="e">
        <f aca="false">AC48-BI48</f>
        <v>#N/A</v>
      </c>
      <c r="BV48" s="1" t="e">
        <f aca="false">AD48-BJ48</f>
        <v>#N/A</v>
      </c>
      <c r="BW48" s="0" t="e">
        <f aca="false">(BU48/AC48)*100</f>
        <v>#N/A</v>
      </c>
      <c r="BX48" s="0" t="e">
        <f aca="false">(BV48/AD48)*100</f>
        <v>#N/A</v>
      </c>
    </row>
    <row r="49" customFormat="false" ht="15" hidden="false" customHeight="true" outlineLevel="0" collapsed="false">
      <c r="C49" s="0" t="n">
        <v>74</v>
      </c>
      <c r="D49" s="0" t="s">
        <v>51</v>
      </c>
      <c r="E49" s="0" t="s">
        <v>52</v>
      </c>
      <c r="F49" s="0" t="s">
        <v>53</v>
      </c>
      <c r="G49" s="13" t="s">
        <v>151</v>
      </c>
      <c r="H49" s="0" t="s">
        <v>55</v>
      </c>
      <c r="I49" s="0" t="s">
        <v>56</v>
      </c>
      <c r="J49" s="0" t="s">
        <v>57</v>
      </c>
      <c r="K49" s="0" t="n">
        <v>0</v>
      </c>
      <c r="L49" s="0" t="n">
        <v>0</v>
      </c>
      <c r="N49" s="0" t="n">
        <v>1</v>
      </c>
      <c r="O49" s="0" t="n">
        <f aca="false">K49/N49</f>
        <v>0</v>
      </c>
      <c r="AB49" s="17" t="s">
        <v>151</v>
      </c>
      <c r="AC49" s="10" t="e">
        <f aca="false">INDEX($W$10:$W$95, MATCH(AB49,$V$10:$V$95,0))</f>
        <v>#N/A</v>
      </c>
      <c r="AD49" s="10" t="e">
        <f aca="false">INDEX($Z$10:$Z$95, MATCH(AB49,$V$10:$V$95,0))</f>
        <v>#N/A</v>
      </c>
      <c r="AE49" s="10"/>
      <c r="AF49" s="10" t="e">
        <f aca="false">#N/A</f>
        <v>#N/A</v>
      </c>
      <c r="AG49" s="10" t="e">
        <f aca="false">#N/A</f>
        <v>#N/A</v>
      </c>
      <c r="AH49" s="18"/>
      <c r="AI49" s="13" t="s">
        <v>151</v>
      </c>
      <c r="AJ49" s="0" t="e">
        <f aca="false">#N/A</f>
        <v>#N/A</v>
      </c>
      <c r="AK49" s="0" t="n">
        <v>1</v>
      </c>
      <c r="AL49" s="20" t="s">
        <v>151</v>
      </c>
      <c r="AM49" s="13"/>
      <c r="AN49" s="17" t="s">
        <v>151</v>
      </c>
      <c r="AO49" s="10" t="e">
        <f aca="false">#N/A</f>
        <v>#N/A</v>
      </c>
      <c r="AP49" s="10" t="n">
        <v>1</v>
      </c>
      <c r="AQ49" s="21" t="s">
        <v>151</v>
      </c>
      <c r="AR49" s="10"/>
      <c r="AS49" s="10" t="n">
        <v>1</v>
      </c>
      <c r="AT49" s="11" t="e">
        <f aca="false">AO49*AS49</f>
        <v>#N/A</v>
      </c>
      <c r="AW49" s="0" t="n">
        <f aca="false">IF(ISNUMBER(AF49),1,0)</f>
        <v>0</v>
      </c>
      <c r="AX49" s="0" t="e">
        <f aca="false">IF(ISNUMBER(AF49),AF49,AT49)</f>
        <v>#N/A</v>
      </c>
      <c r="AY49" s="0" t="e">
        <f aca="false">IF(ISNUMBER(AG49),AG49,AT49)</f>
        <v>#N/A</v>
      </c>
      <c r="BA49" s="0" t="n">
        <f aca="false">IF(AW49=1,(AF49-AT49),0)</f>
        <v>0</v>
      </c>
      <c r="BB49" s="0" t="n">
        <f aca="false">IF(AW49=1,(AG49-ats49),0)</f>
        <v>0</v>
      </c>
      <c r="BD49" s="17" t="s">
        <v>151</v>
      </c>
      <c r="BE49" s="10" t="e">
        <f aca="false">#N/A</f>
        <v>#N/A</v>
      </c>
      <c r="BF49" s="11" t="e">
        <f aca="false">#N/A</f>
        <v>#N/A</v>
      </c>
      <c r="BG49" s="17" t="s">
        <v>151</v>
      </c>
      <c r="BI49" s="0"/>
      <c r="BJ49" s="0"/>
      <c r="BK49" s="2"/>
      <c r="BL49" s="2"/>
      <c r="BM49" s="2"/>
      <c r="BN49" s="2"/>
      <c r="BP49" s="2"/>
      <c r="BQ49" s="2"/>
      <c r="BR49" s="2"/>
      <c r="BS49" s="2"/>
      <c r="BT49" s="2"/>
      <c r="BU49" s="1" t="e">
        <f aca="false">AC49-BI49</f>
        <v>#N/A</v>
      </c>
      <c r="BV49" s="1" t="e">
        <f aca="false">AD49-BJ49</f>
        <v>#N/A</v>
      </c>
      <c r="BW49" s="0" t="e">
        <f aca="false">(BU49/AC49)*100</f>
        <v>#N/A</v>
      </c>
      <c r="BX49" s="0" t="e">
        <f aca="false">(BV49/AD49)*100</f>
        <v>#N/A</v>
      </c>
      <c r="BY49" s="2"/>
      <c r="BZ49" s="2"/>
    </row>
    <row r="50" customFormat="false" ht="15" hidden="false" customHeight="false" outlineLevel="0" collapsed="false">
      <c r="C50" s="0" t="n">
        <v>1</v>
      </c>
      <c r="D50" s="0" t="s">
        <v>51</v>
      </c>
      <c r="E50" s="0" t="s">
        <v>52</v>
      </c>
      <c r="F50" s="0" t="s">
        <v>53</v>
      </c>
      <c r="G50" s="13" t="s">
        <v>152</v>
      </c>
      <c r="H50" s="0" t="s">
        <v>55</v>
      </c>
      <c r="I50" s="0" t="s">
        <v>56</v>
      </c>
      <c r="J50" s="0" t="s">
        <v>57</v>
      </c>
      <c r="K50" s="0" t="n">
        <v>19395238.486231</v>
      </c>
      <c r="L50" s="0" t="n">
        <f aca="false">LOG10(K50)</f>
        <v>7.28769512410712</v>
      </c>
      <c r="N50" s="0" t="n">
        <v>3570.724</v>
      </c>
      <c r="O50" s="0" t="n">
        <f aca="false">K50/N50</f>
        <v>5431.73834948627</v>
      </c>
      <c r="R50" s="12" t="s">
        <v>153</v>
      </c>
      <c r="S50" s="12" t="n">
        <v>6637.5</v>
      </c>
      <c r="AB50" s="17" t="s">
        <v>152</v>
      </c>
      <c r="AC50" s="10" t="e">
        <f aca="false">INDEX($W$10:$W$95, MATCH(AB50,$V$10:$V$95,0))</f>
        <v>#N/A</v>
      </c>
      <c r="AD50" s="10" t="e">
        <f aca="false">INDEX($Z$10:$Z$95, MATCH(AB50,$V$10:$V$95,0))</f>
        <v>#N/A</v>
      </c>
      <c r="AE50" s="10"/>
      <c r="AF50" s="10" t="e">
        <f aca="false">#N/A</f>
        <v>#N/A</v>
      </c>
      <c r="AG50" s="10" t="e">
        <f aca="false">#N/A</f>
        <v>#N/A</v>
      </c>
      <c r="AH50" s="18"/>
      <c r="AI50" s="13" t="s">
        <v>152</v>
      </c>
      <c r="AJ50" s="0" t="n">
        <v>6637.5</v>
      </c>
      <c r="AK50" s="0" t="n">
        <v>1</v>
      </c>
      <c r="AL50" s="12" t="s">
        <v>153</v>
      </c>
      <c r="AM50" s="13"/>
      <c r="AN50" s="17" t="s">
        <v>152</v>
      </c>
      <c r="AO50" s="10" t="n">
        <v>6637.5</v>
      </c>
      <c r="AP50" s="10" t="n">
        <v>1</v>
      </c>
      <c r="AQ50" s="22" t="s">
        <v>153</v>
      </c>
      <c r="AR50" s="10"/>
      <c r="AS50" s="10" t="n">
        <v>1</v>
      </c>
      <c r="AT50" s="11" t="n">
        <f aca="false">AO50*AS50</f>
        <v>6637.5</v>
      </c>
      <c r="AW50" s="0" t="n">
        <f aca="false">IF(ISNUMBER(AF50),1,0)</f>
        <v>0</v>
      </c>
      <c r="AX50" s="0" t="n">
        <f aca="false">IF(ISNUMBER(AF50),AF50,AT50)</f>
        <v>6637.5</v>
      </c>
      <c r="AY50" s="0" t="n">
        <f aca="false">IF(ISNUMBER(AG50),AG50,AT50)</f>
        <v>6637.5</v>
      </c>
      <c r="BA50" s="0" t="n">
        <f aca="false">IF(AW50=1,(AF50-AT50),0)</f>
        <v>0</v>
      </c>
      <c r="BB50" s="0" t="n">
        <f aca="false">IF(AW50=1,(AG50-atq50),0)</f>
        <v>0</v>
      </c>
      <c r="BD50" s="17" t="s">
        <v>152</v>
      </c>
      <c r="BE50" s="10" t="n">
        <v>6637.5</v>
      </c>
      <c r="BF50" s="11" t="n">
        <v>6637.5</v>
      </c>
      <c r="BG50" s="17" t="s">
        <v>152</v>
      </c>
      <c r="BH50" s="0" t="s">
        <v>152</v>
      </c>
      <c r="BI50" s="1" t="n">
        <v>530.9959</v>
      </c>
      <c r="BJ50" s="1" t="n">
        <v>11720.56</v>
      </c>
      <c r="BU50" s="1" t="e">
        <f aca="false">AC50-BI50</f>
        <v>#N/A</v>
      </c>
      <c r="BV50" s="1" t="e">
        <f aca="false">AD50-BJ50</f>
        <v>#N/A</v>
      </c>
      <c r="BW50" s="0" t="e">
        <f aca="false">(BU50/AC50)*100</f>
        <v>#N/A</v>
      </c>
      <c r="BX50" s="0" t="e">
        <f aca="false">(BV50/AD50)*100</f>
        <v>#N/A</v>
      </c>
    </row>
    <row r="51" customFormat="false" ht="15" hidden="false" customHeight="true" outlineLevel="0" collapsed="false">
      <c r="C51" s="0" t="n">
        <v>75</v>
      </c>
      <c r="D51" s="0" t="s">
        <v>51</v>
      </c>
      <c r="E51" s="0" t="s">
        <v>52</v>
      </c>
      <c r="F51" s="0" t="s">
        <v>53</v>
      </c>
      <c r="G51" s="13" t="s">
        <v>154</v>
      </c>
      <c r="H51" s="0" t="s">
        <v>55</v>
      </c>
      <c r="I51" s="0" t="s">
        <v>56</v>
      </c>
      <c r="J51" s="0" t="s">
        <v>57</v>
      </c>
      <c r="K51" s="0" t="n">
        <v>0</v>
      </c>
      <c r="L51" s="0" t="n">
        <v>0</v>
      </c>
      <c r="N51" s="0" t="n">
        <v>1</v>
      </c>
      <c r="O51" s="0" t="n">
        <f aca="false">K51/N51</f>
        <v>0</v>
      </c>
      <c r="AB51" s="17" t="s">
        <v>154</v>
      </c>
      <c r="AC51" s="10" t="e">
        <f aca="false">INDEX($W$10:$W$95, MATCH(AB51,$V$10:$V$95,0))</f>
        <v>#N/A</v>
      </c>
      <c r="AD51" s="10" t="e">
        <f aca="false">INDEX($Z$10:$Z$95, MATCH(AB51,$V$10:$V$95,0))</f>
        <v>#N/A</v>
      </c>
      <c r="AE51" s="10"/>
      <c r="AF51" s="10" t="e">
        <f aca="false">#N/A</f>
        <v>#N/A</v>
      </c>
      <c r="AG51" s="10" t="e">
        <f aca="false">#N/A</f>
        <v>#N/A</v>
      </c>
      <c r="AH51" s="18"/>
      <c r="AI51" s="13" t="s">
        <v>154</v>
      </c>
      <c r="AJ51" s="0" t="e">
        <f aca="false">#N/A</f>
        <v>#N/A</v>
      </c>
      <c r="AK51" s="0" t="n">
        <v>1</v>
      </c>
      <c r="AL51" s="20" t="s">
        <v>154</v>
      </c>
      <c r="AM51" s="13"/>
      <c r="AN51" s="17" t="s">
        <v>154</v>
      </c>
      <c r="AO51" s="10" t="e">
        <f aca="false">#N/A</f>
        <v>#N/A</v>
      </c>
      <c r="AP51" s="10" t="n">
        <v>1</v>
      </c>
      <c r="AQ51" s="21" t="s">
        <v>154</v>
      </c>
      <c r="AR51" s="10"/>
      <c r="AS51" s="10" t="n">
        <v>1</v>
      </c>
      <c r="AT51" s="11" t="e">
        <f aca="false">AO51*AS51</f>
        <v>#N/A</v>
      </c>
      <c r="AW51" s="0" t="n">
        <f aca="false">IF(ISNUMBER(AF51),1,0)</f>
        <v>0</v>
      </c>
      <c r="AX51" s="0" t="e">
        <f aca="false">IF(ISNUMBER(AF51),AF51,AT51)</f>
        <v>#N/A</v>
      </c>
      <c r="AY51" s="0" t="e">
        <f aca="false">IF(ISNUMBER(AG51),AG51,AT51)</f>
        <v>#N/A</v>
      </c>
      <c r="BA51" s="0" t="n">
        <f aca="false">IF(AW51=1,(AF51-AT51),0)</f>
        <v>0</v>
      </c>
      <c r="BB51" s="0" t="n">
        <f aca="false">IF(AW51=1,(AG51-ats51),0)</f>
        <v>0</v>
      </c>
      <c r="BD51" s="17" t="s">
        <v>154</v>
      </c>
      <c r="BE51" s="10" t="e">
        <f aca="false">#N/A</f>
        <v>#N/A</v>
      </c>
      <c r="BF51" s="11" t="e">
        <f aca="false">#N/A</f>
        <v>#N/A</v>
      </c>
      <c r="BG51" s="17" t="s">
        <v>154</v>
      </c>
      <c r="BI51" s="0"/>
      <c r="BJ51" s="0"/>
      <c r="BK51" s="2"/>
      <c r="BL51" s="2"/>
      <c r="BM51" s="2"/>
      <c r="BN51" s="2"/>
      <c r="BP51" s="2"/>
      <c r="BQ51" s="2"/>
      <c r="BR51" s="2"/>
      <c r="BS51" s="2"/>
      <c r="BT51" s="2"/>
      <c r="BU51" s="1" t="e">
        <f aca="false">AC51-BI51</f>
        <v>#N/A</v>
      </c>
      <c r="BV51" s="1" t="e">
        <f aca="false">AD51-BJ51</f>
        <v>#N/A</v>
      </c>
      <c r="BW51" s="0" t="e">
        <f aca="false">(BU51/AC51)*100</f>
        <v>#N/A</v>
      </c>
      <c r="BX51" s="0" t="e">
        <f aca="false">(BV51/AD51)*100</f>
        <v>#N/A</v>
      </c>
      <c r="BY51" s="2"/>
      <c r="BZ51" s="2"/>
    </row>
    <row r="52" customFormat="false" ht="15" hidden="false" customHeight="false" outlineLevel="0" collapsed="false">
      <c r="C52" s="0" t="n">
        <v>21</v>
      </c>
      <c r="D52" s="0" t="s">
        <v>51</v>
      </c>
      <c r="E52" s="0" t="s">
        <v>52</v>
      </c>
      <c r="F52" s="0" t="s">
        <v>53</v>
      </c>
      <c r="G52" s="13" t="s">
        <v>155</v>
      </c>
      <c r="H52" s="0" t="s">
        <v>55</v>
      </c>
      <c r="I52" s="0" t="s">
        <v>56</v>
      </c>
      <c r="J52" s="0" t="s">
        <v>57</v>
      </c>
      <c r="K52" s="0" t="n">
        <v>266848.103317</v>
      </c>
      <c r="L52" s="0" t="n">
        <f aca="false">LOG10(K52)</f>
        <v>5.42626412030472</v>
      </c>
      <c r="M52" s="0" t="s">
        <v>120</v>
      </c>
      <c r="N52" s="0" t="n">
        <v>86.39763</v>
      </c>
      <c r="O52" s="0" t="n">
        <f aca="false">K52/N52</f>
        <v>3088.60443645271</v>
      </c>
      <c r="R52" s="12" t="s">
        <v>156</v>
      </c>
      <c r="S52" s="12" t="n">
        <v>7660.8</v>
      </c>
      <c r="AB52" s="17" t="s">
        <v>155</v>
      </c>
      <c r="AC52" s="10" t="e">
        <f aca="false">INDEX($W$10:$W$95, MATCH(AB52,$V$10:$V$95,0))</f>
        <v>#N/A</v>
      </c>
      <c r="AD52" s="10" t="e">
        <f aca="false">INDEX($Z$10:$Z$95, MATCH(AB52,$V$10:$V$95,0))</f>
        <v>#N/A</v>
      </c>
      <c r="AE52" s="10"/>
      <c r="AF52" s="10" t="e">
        <f aca="false">#N/A</f>
        <v>#N/A</v>
      </c>
      <c r="AG52" s="10" t="e">
        <f aca="false">#N/A</f>
        <v>#N/A</v>
      </c>
      <c r="AH52" s="18"/>
      <c r="AI52" s="13" t="s">
        <v>155</v>
      </c>
      <c r="AJ52" s="0" t="n">
        <v>6329.9</v>
      </c>
      <c r="AK52" s="0" t="n">
        <v>2</v>
      </c>
      <c r="AL52" s="6" t="s">
        <v>120</v>
      </c>
      <c r="AM52" s="13"/>
      <c r="AN52" s="17" t="s">
        <v>155</v>
      </c>
      <c r="AO52" s="10" t="n">
        <v>6329.9</v>
      </c>
      <c r="AP52" s="10" t="n">
        <v>2</v>
      </c>
      <c r="AQ52" s="19" t="s">
        <v>120</v>
      </c>
      <c r="AR52" s="10"/>
      <c r="AS52" s="10" t="n">
        <v>0.5</v>
      </c>
      <c r="AT52" s="11" t="n">
        <f aca="false">AO52*AS52</f>
        <v>3164.95</v>
      </c>
      <c r="AW52" s="0" t="n">
        <f aca="false">IF(ISNUMBER(AF52),1,0)</f>
        <v>0</v>
      </c>
      <c r="AX52" s="0" t="n">
        <f aca="false">IF(ISNUMBER(AF52),AF52,AT52)</f>
        <v>3164.95</v>
      </c>
      <c r="AY52" s="0" t="n">
        <f aca="false">IF(ISNUMBER(AG52),AG52,AT52)</f>
        <v>3164.95</v>
      </c>
      <c r="BA52" s="0" t="n">
        <f aca="false">IF(AW52=1,(AF52-AT52),0)</f>
        <v>0</v>
      </c>
      <c r="BB52" s="0" t="n">
        <f aca="false">IF(AW52=1,(AG52-atq52),0)</f>
        <v>0</v>
      </c>
      <c r="BD52" s="17" t="s">
        <v>155</v>
      </c>
      <c r="BE52" s="10" t="n">
        <v>3164.95</v>
      </c>
      <c r="BF52" s="11" t="n">
        <v>3164.95</v>
      </c>
      <c r="BG52" s="17" t="s">
        <v>155</v>
      </c>
      <c r="BH52" s="0" t="s">
        <v>155</v>
      </c>
      <c r="BI52" s="1" t="n">
        <v>17.63632</v>
      </c>
      <c r="BJ52" s="1" t="n">
        <v>153.314</v>
      </c>
      <c r="BU52" s="1" t="e">
        <f aca="false">AC52-BI52</f>
        <v>#N/A</v>
      </c>
      <c r="BV52" s="1" t="e">
        <f aca="false">AD52-BJ52</f>
        <v>#N/A</v>
      </c>
      <c r="BW52" s="0" t="e">
        <f aca="false">(BU52/AC52)*100</f>
        <v>#N/A</v>
      </c>
      <c r="BX52" s="0" t="e">
        <f aca="false">(BV52/AD52)*100</f>
        <v>#N/A</v>
      </c>
    </row>
    <row r="53" customFormat="false" ht="12.75" hidden="false" customHeight="true" outlineLevel="0" collapsed="false">
      <c r="C53" s="0" t="n">
        <v>16</v>
      </c>
      <c r="D53" s="0" t="s">
        <v>51</v>
      </c>
      <c r="E53" s="0" t="s">
        <v>52</v>
      </c>
      <c r="F53" s="0" t="s">
        <v>53</v>
      </c>
      <c r="G53" s="13" t="s">
        <v>157</v>
      </c>
      <c r="H53" s="0" t="s">
        <v>55</v>
      </c>
      <c r="I53" s="0" t="s">
        <v>56</v>
      </c>
      <c r="J53" s="0" t="s">
        <v>57</v>
      </c>
      <c r="K53" s="0" t="n">
        <v>14537.269766</v>
      </c>
      <c r="L53" s="0" t="n">
        <f aca="false">LOG10(K53)</f>
        <v>4.16248284965241</v>
      </c>
      <c r="N53" s="0" t="n">
        <v>440.4535</v>
      </c>
      <c r="O53" s="0" t="n">
        <f aca="false">K53/N53</f>
        <v>33.0052315760915</v>
      </c>
      <c r="R53" s="12" t="s">
        <v>158</v>
      </c>
      <c r="S53" s="12" t="n">
        <v>306781.5</v>
      </c>
      <c r="AB53" s="17" t="s">
        <v>157</v>
      </c>
      <c r="AC53" s="10" t="e">
        <f aca="false">INDEX($W$10:$W$95, MATCH(AB53,$V$10:$V$95,0))</f>
        <v>#N/A</v>
      </c>
      <c r="AD53" s="10" t="e">
        <f aca="false">INDEX($Z$10:$Z$95, MATCH(AB53,$V$10:$V$95,0))</f>
        <v>#N/A</v>
      </c>
      <c r="AE53" s="10"/>
      <c r="AF53" s="10" t="e">
        <f aca="false">#N/A</f>
        <v>#N/A</v>
      </c>
      <c r="AG53" s="10" t="e">
        <f aca="false">#N/A</f>
        <v>#N/A</v>
      </c>
      <c r="AH53" s="18"/>
      <c r="AI53" s="13" t="s">
        <v>157</v>
      </c>
      <c r="AJ53" s="0" t="n">
        <v>20.8</v>
      </c>
      <c r="AK53" s="0" t="n">
        <v>2</v>
      </c>
      <c r="AL53" s="6" t="s">
        <v>159</v>
      </c>
      <c r="AM53" s="13"/>
      <c r="AN53" s="17" t="s">
        <v>157</v>
      </c>
      <c r="AO53" s="10" t="n">
        <v>20.8</v>
      </c>
      <c r="AP53" s="10" t="n">
        <v>2</v>
      </c>
      <c r="AQ53" s="19" t="s">
        <v>159</v>
      </c>
      <c r="AR53" s="23"/>
      <c r="AS53" s="10" t="n">
        <v>0.6</v>
      </c>
      <c r="AT53" s="11" t="n">
        <f aca="false">AO53*AS53</f>
        <v>12.48</v>
      </c>
      <c r="AW53" s="0" t="n">
        <f aca="false">IF(ISNUMBER(AF53),1,0)</f>
        <v>0</v>
      </c>
      <c r="AX53" s="0" t="n">
        <f aca="false">IF(ISNUMBER(AF53),AF53,AT53)</f>
        <v>12.48</v>
      </c>
      <c r="AY53" s="0" t="n">
        <f aca="false">IF(ISNUMBER(AG53),AG53,AT53)</f>
        <v>12.48</v>
      </c>
      <c r="BA53" s="0" t="n">
        <f aca="false">IF(AW53=1,(AF53-AT53),0)</f>
        <v>0</v>
      </c>
      <c r="BB53" s="0" t="n">
        <f aca="false">IF(AW53=1,(AG53-ats53),0)</f>
        <v>0</v>
      </c>
      <c r="BD53" s="17" t="s">
        <v>157</v>
      </c>
      <c r="BE53" s="10" t="n">
        <v>12.48</v>
      </c>
      <c r="BF53" s="11" t="n">
        <v>12.48</v>
      </c>
      <c r="BG53" s="17" t="s">
        <v>157</v>
      </c>
      <c r="BH53" s="0" t="s">
        <v>157</v>
      </c>
      <c r="BI53" s="1" t="n">
        <v>4.858435</v>
      </c>
      <c r="BJ53" s="1" t="n">
        <v>19.98333</v>
      </c>
      <c r="BK53" s="2"/>
      <c r="BL53" s="2"/>
      <c r="BM53" s="2"/>
      <c r="BN53" s="2"/>
      <c r="BP53" s="2"/>
      <c r="BQ53" s="2"/>
      <c r="BR53" s="2"/>
      <c r="BS53" s="2"/>
      <c r="BT53" s="2"/>
      <c r="BU53" s="1" t="e">
        <f aca="false">AC53-BI53</f>
        <v>#N/A</v>
      </c>
      <c r="BV53" s="1" t="e">
        <f aca="false">AD53-BJ53</f>
        <v>#N/A</v>
      </c>
      <c r="BW53" s="0" t="e">
        <f aca="false">(BU53/AC53)*100</f>
        <v>#N/A</v>
      </c>
      <c r="BX53" s="0" t="e">
        <f aca="false">(BV53/AD53)*100</f>
        <v>#N/A</v>
      </c>
      <c r="BY53" s="2"/>
      <c r="BZ53" s="2"/>
    </row>
    <row r="54" customFormat="false" ht="12.75" hidden="false" customHeight="false" outlineLevel="0" collapsed="false">
      <c r="C54" s="0" t="n">
        <v>70</v>
      </c>
      <c r="D54" s="0" t="s">
        <v>51</v>
      </c>
      <c r="E54" s="0" t="s">
        <v>52</v>
      </c>
      <c r="F54" s="0" t="s">
        <v>53</v>
      </c>
      <c r="G54" s="13" t="s">
        <v>160</v>
      </c>
      <c r="H54" s="0" t="s">
        <v>55</v>
      </c>
      <c r="I54" s="0" t="s">
        <v>56</v>
      </c>
      <c r="J54" s="0" t="s">
        <v>57</v>
      </c>
      <c r="K54" s="0" t="n">
        <v>19488.888086</v>
      </c>
      <c r="L54" s="0" t="n">
        <f aca="false">LOG10(K54)</f>
        <v>4.28978706169895</v>
      </c>
      <c r="M54" s="0" t="s">
        <v>161</v>
      </c>
      <c r="N54" s="0" t="n">
        <v>1</v>
      </c>
      <c r="O54" s="0" t="n">
        <f aca="false">K54/N54</f>
        <v>19488.888086</v>
      </c>
      <c r="AB54" s="17" t="s">
        <v>160</v>
      </c>
      <c r="AC54" s="10" t="e">
        <f aca="false">INDEX($W$10:$W$95, MATCH(AB54,$V$10:$V$95,0))</f>
        <v>#N/A</v>
      </c>
      <c r="AD54" s="10" t="e">
        <f aca="false">INDEX($Z$10:$Z$95, MATCH(AB54,$V$10:$V$95,0))</f>
        <v>#N/A</v>
      </c>
      <c r="AE54" s="10"/>
      <c r="AF54" s="10" t="e">
        <f aca="false">#N/A</f>
        <v>#N/A</v>
      </c>
      <c r="AG54" s="10" t="e">
        <f aca="false">#N/A</f>
        <v>#N/A</v>
      </c>
      <c r="AH54" s="18"/>
      <c r="AI54" s="13" t="s">
        <v>160</v>
      </c>
      <c r="AJ54" s="0" t="n">
        <v>19488.8</v>
      </c>
      <c r="AK54" s="0" t="n">
        <v>2</v>
      </c>
      <c r="AL54" s="6" t="s">
        <v>161</v>
      </c>
      <c r="AM54" s="13"/>
      <c r="AN54" s="17" t="s">
        <v>160</v>
      </c>
      <c r="AO54" s="10" t="n">
        <v>19488.8</v>
      </c>
      <c r="AP54" s="10" t="n">
        <v>2</v>
      </c>
      <c r="AQ54" s="19" t="s">
        <v>161</v>
      </c>
      <c r="AR54" s="10"/>
      <c r="AS54" s="10" t="n">
        <v>0.3</v>
      </c>
      <c r="AT54" s="11" t="n">
        <f aca="false">AO54*AS54</f>
        <v>5846.64</v>
      </c>
      <c r="AW54" s="0" t="n">
        <f aca="false">IF(ISNUMBER(AF54),1,0)</f>
        <v>0</v>
      </c>
      <c r="AX54" s="0" t="n">
        <f aca="false">IF(ISNUMBER(AF54),AF54,AT54)</f>
        <v>5846.64</v>
      </c>
      <c r="AY54" s="0" t="n">
        <f aca="false">IF(ISNUMBER(AG54),AG54,AT54)</f>
        <v>5846.64</v>
      </c>
      <c r="BA54" s="0" t="n">
        <f aca="false">IF(AW54=1,(AF54-AT54),0)</f>
        <v>0</v>
      </c>
      <c r="BB54" s="0" t="n">
        <f aca="false">IF(AW54=1,(AG54-atq54),0)</f>
        <v>0</v>
      </c>
      <c r="BD54" s="17" t="s">
        <v>160</v>
      </c>
      <c r="BE54" s="10" t="n">
        <v>5846.64</v>
      </c>
      <c r="BF54" s="11" t="n">
        <v>5846.64</v>
      </c>
      <c r="BG54" s="17" t="s">
        <v>160</v>
      </c>
      <c r="BH54" s="0" t="s">
        <v>160</v>
      </c>
      <c r="BI54" s="1" t="n">
        <v>0</v>
      </c>
      <c r="BJ54" s="1" t="n">
        <v>1704.171</v>
      </c>
      <c r="BU54" s="1" t="e">
        <f aca="false">AC54-BI54</f>
        <v>#N/A</v>
      </c>
      <c r="BV54" s="1" t="e">
        <f aca="false">AD54-BJ54</f>
        <v>#N/A</v>
      </c>
      <c r="BW54" s="0" t="e">
        <f aca="false">(BU54/AC54)*100</f>
        <v>#N/A</v>
      </c>
      <c r="BX54" s="0" t="e">
        <f aca="false">(BV54/AD54)*100</f>
        <v>#N/A</v>
      </c>
    </row>
    <row r="55" customFormat="false" ht="12.75" hidden="false" customHeight="true" outlineLevel="0" collapsed="false">
      <c r="C55" s="0" t="n">
        <v>25</v>
      </c>
      <c r="D55" s="0" t="s">
        <v>51</v>
      </c>
      <c r="E55" s="0" t="s">
        <v>52</v>
      </c>
      <c r="F55" s="0" t="s">
        <v>53</v>
      </c>
      <c r="G55" s="13" t="s">
        <v>94</v>
      </c>
      <c r="H55" s="0" t="s">
        <v>55</v>
      </c>
      <c r="I55" s="0" t="s">
        <v>56</v>
      </c>
      <c r="J55" s="0" t="s">
        <v>57</v>
      </c>
      <c r="K55" s="0" t="n">
        <v>198372.434803</v>
      </c>
      <c r="L55" s="0" t="n">
        <f aca="false">LOG10(K55)</f>
        <v>5.29748132384303</v>
      </c>
      <c r="M55" s="0" t="s">
        <v>72</v>
      </c>
      <c r="N55" s="0" t="n">
        <v>0.5734732</v>
      </c>
      <c r="O55" s="0" t="n">
        <f aca="false">K55/N55</f>
        <v>345914.045857766</v>
      </c>
      <c r="R55" s="14" t="s">
        <v>145</v>
      </c>
      <c r="S55" s="12" t="n">
        <v>74365.7</v>
      </c>
      <c r="AB55" s="17" t="s">
        <v>94</v>
      </c>
      <c r="AC55" s="10" t="n">
        <f aca="false">INDEX($W$10:$W$95, MATCH(AB55,$V$10:$V$95,0))</f>
        <v>639.21481</v>
      </c>
      <c r="AD55" s="10" t="n">
        <f aca="false">INDEX($Z$10:$Z$95, MATCH(AB55,$V$10:$V$95,0))</f>
        <v>1194.603</v>
      </c>
      <c r="AE55" s="10"/>
      <c r="AF55" s="10" t="n">
        <v>639.21481</v>
      </c>
      <c r="AG55" s="10" t="n">
        <v>1194.603</v>
      </c>
      <c r="AH55" s="18"/>
      <c r="AI55" s="13" t="s">
        <v>94</v>
      </c>
      <c r="AJ55" s="0" t="n">
        <v>261600.6</v>
      </c>
      <c r="AK55" s="0" t="n">
        <v>16</v>
      </c>
      <c r="AL55" s="6" t="s">
        <v>72</v>
      </c>
      <c r="AM55" s="13"/>
      <c r="AN55" s="17" t="s">
        <v>94</v>
      </c>
      <c r="AO55" s="10" t="n">
        <v>261600.6</v>
      </c>
      <c r="AP55" s="10" t="n">
        <v>16</v>
      </c>
      <c r="AQ55" s="19" t="s">
        <v>72</v>
      </c>
      <c r="AR55" s="10"/>
      <c r="AS55" s="10" t="n">
        <v>0.06</v>
      </c>
      <c r="AT55" s="11" t="n">
        <f aca="false">AO55*AS55</f>
        <v>15696.036</v>
      </c>
      <c r="AW55" s="0" t="n">
        <f aca="false">IF(ISNUMBER(AF55),1,0)</f>
        <v>1</v>
      </c>
      <c r="AX55" s="0" t="n">
        <f aca="false">IF(ISNUMBER(AF55),AF55,AT55)</f>
        <v>639.21481</v>
      </c>
      <c r="AY55" s="0" t="n">
        <f aca="false">IF(ISNUMBER(AG55),AG55,AT55)</f>
        <v>1194.603</v>
      </c>
      <c r="BA55" s="0" t="n">
        <f aca="false">IF(AW55=1,(AF55-AT55),0)</f>
        <v>-15056.82119</v>
      </c>
      <c r="BB55" s="0" t="n">
        <f aca="false">IF(AW55=1,(AG55-ats55),0)</f>
        <v>1194.603</v>
      </c>
      <c r="BD55" s="17" t="s">
        <v>94</v>
      </c>
      <c r="BE55" s="10" t="n">
        <v>639.21481</v>
      </c>
      <c r="BF55" s="11" t="n">
        <v>1194.603</v>
      </c>
      <c r="BG55" s="17" t="s">
        <v>94</v>
      </c>
      <c r="BH55" s="0" t="s">
        <v>94</v>
      </c>
      <c r="BI55" s="1" t="n">
        <v>115.7754</v>
      </c>
      <c r="BJ55" s="1" t="n">
        <v>213.2076</v>
      </c>
      <c r="BK55" s="2"/>
      <c r="BL55" s="2"/>
      <c r="BM55" s="2"/>
      <c r="BN55" s="2"/>
      <c r="BP55" s="2"/>
      <c r="BQ55" s="2"/>
      <c r="BR55" s="2"/>
      <c r="BS55" s="2"/>
      <c r="BT55" s="2"/>
      <c r="BU55" s="1" t="n">
        <f aca="false">AC55-BI55</f>
        <v>523.43941</v>
      </c>
      <c r="BV55" s="1" t="n">
        <f aca="false">AD55-BJ55</f>
        <v>981.3954</v>
      </c>
      <c r="BW55" s="0" t="n">
        <f aca="false">(BU55/AC55)*100</f>
        <v>81.8878727168415</v>
      </c>
      <c r="BX55" s="0" t="n">
        <f aca="false">(BV55/AD55)*100</f>
        <v>82.1524305564275</v>
      </c>
      <c r="BY55" s="2"/>
      <c r="BZ55" s="2"/>
    </row>
    <row r="56" customFormat="false" ht="12.75" hidden="false" customHeight="true" outlineLevel="0" collapsed="false">
      <c r="C56" s="0" t="n">
        <v>32</v>
      </c>
      <c r="D56" s="0" t="s">
        <v>51</v>
      </c>
      <c r="E56" s="0" t="s">
        <v>52</v>
      </c>
      <c r="F56" s="0" t="s">
        <v>53</v>
      </c>
      <c r="G56" s="13" t="s">
        <v>97</v>
      </c>
      <c r="H56" s="0" t="s">
        <v>55</v>
      </c>
      <c r="I56" s="0" t="s">
        <v>56</v>
      </c>
      <c r="J56" s="0" t="s">
        <v>57</v>
      </c>
      <c r="K56" s="0" t="n">
        <v>2054280.781878</v>
      </c>
      <c r="L56" s="0" t="n">
        <f aca="false">LOG10(K56)</f>
        <v>6.31265980327599</v>
      </c>
      <c r="M56" s="0" t="s">
        <v>72</v>
      </c>
      <c r="N56" s="0" t="n">
        <v>5.938703</v>
      </c>
      <c r="O56" s="0" t="n">
        <f aca="false">K56/N56</f>
        <v>345914.045857824</v>
      </c>
      <c r="R56" s="12" t="s">
        <v>162</v>
      </c>
      <c r="S56" s="12" t="n">
        <v>527309.6</v>
      </c>
      <c r="AB56" s="17" t="s">
        <v>97</v>
      </c>
      <c r="AC56" s="10" t="n">
        <f aca="false">INDEX($W$10:$W$95, MATCH(AB56,$V$10:$V$95,0))</f>
        <v>68242.97152</v>
      </c>
      <c r="AD56" s="10" t="n">
        <f aca="false">INDEX($Z$10:$Z$95, MATCH(AB56,$V$10:$V$95,0))</f>
        <v>43863.77</v>
      </c>
      <c r="AE56" s="10"/>
      <c r="AF56" s="10" t="n">
        <v>68242.97152</v>
      </c>
      <c r="AG56" s="10" t="n">
        <v>43863.77</v>
      </c>
      <c r="AH56" s="18"/>
      <c r="AI56" s="13" t="s">
        <v>97</v>
      </c>
      <c r="AJ56" s="0" t="n">
        <v>261600.6</v>
      </c>
      <c r="AK56" s="0" t="n">
        <v>16</v>
      </c>
      <c r="AL56" s="6" t="s">
        <v>72</v>
      </c>
      <c r="AM56" s="13"/>
      <c r="AN56" s="17" t="s">
        <v>97</v>
      </c>
      <c r="AO56" s="10" t="n">
        <v>261600.6</v>
      </c>
      <c r="AP56" s="10" t="n">
        <v>16</v>
      </c>
      <c r="AQ56" s="19" t="s">
        <v>72</v>
      </c>
      <c r="AR56" s="10"/>
      <c r="AS56" s="10" t="n">
        <v>0.0625</v>
      </c>
      <c r="AT56" s="11" t="n">
        <f aca="false">AO56*AS56</f>
        <v>16350.0375</v>
      </c>
      <c r="AW56" s="0" t="n">
        <f aca="false">IF(ISNUMBER(AF56),1,0)</f>
        <v>1</v>
      </c>
      <c r="AX56" s="0" t="n">
        <f aca="false">IF(ISNUMBER(AF56),AF56,AT56)</f>
        <v>68242.97152</v>
      </c>
      <c r="AY56" s="0" t="n">
        <f aca="false">IF(ISNUMBER(AG56),AG56,AT56)</f>
        <v>43863.77</v>
      </c>
      <c r="BA56" s="0" t="n">
        <f aca="false">IF(AW56=1,(AF56-AT56),0)</f>
        <v>51892.93402</v>
      </c>
      <c r="BB56" s="0" t="n">
        <f aca="false">IF(AW56=1,(AG56-atq56),0)</f>
        <v>43863.77</v>
      </c>
      <c r="BD56" s="17" t="s">
        <v>97</v>
      </c>
      <c r="BE56" s="10" t="n">
        <v>68242.97152</v>
      </c>
      <c r="BF56" s="11" t="n">
        <v>43863.77</v>
      </c>
      <c r="BG56" s="17" t="s">
        <v>97</v>
      </c>
      <c r="BH56" s="0" t="s">
        <v>97</v>
      </c>
      <c r="BI56" s="1" t="n">
        <v>11474.92</v>
      </c>
      <c r="BJ56" s="1" t="n">
        <v>7503.998</v>
      </c>
      <c r="BU56" s="1" t="n">
        <f aca="false">AC56-BI56</f>
        <v>56768.05152</v>
      </c>
      <c r="BV56" s="1" t="n">
        <f aca="false">AD56-BJ56</f>
        <v>36359.772</v>
      </c>
      <c r="BW56" s="0" t="n">
        <f aca="false">(BU56/AC56)*100</f>
        <v>83.1851987912967</v>
      </c>
      <c r="BX56" s="0" t="n">
        <f aca="false">(BV56/AD56)*100</f>
        <v>82.8924919130298</v>
      </c>
    </row>
    <row r="57" customFormat="false" ht="12.75" hidden="false" customHeight="false" outlineLevel="0" collapsed="false">
      <c r="C57" s="0" t="n">
        <v>71</v>
      </c>
      <c r="D57" s="0" t="s">
        <v>51</v>
      </c>
      <c r="E57" s="0" t="s">
        <v>52</v>
      </c>
      <c r="F57" s="0" t="s">
        <v>53</v>
      </c>
      <c r="G57" s="13" t="s">
        <v>163</v>
      </c>
      <c r="H57" s="0" t="s">
        <v>55</v>
      </c>
      <c r="I57" s="0" t="s">
        <v>56</v>
      </c>
      <c r="J57" s="0" t="s">
        <v>57</v>
      </c>
      <c r="K57" s="0" t="n">
        <v>19488.888086</v>
      </c>
      <c r="L57" s="0" t="n">
        <f aca="false">LOG10(K57)</f>
        <v>4.28978706169895</v>
      </c>
      <c r="M57" s="0" t="s">
        <v>161</v>
      </c>
      <c r="N57" s="0" t="n">
        <v>1</v>
      </c>
      <c r="O57" s="0" t="n">
        <f aca="false">K57/N57</f>
        <v>19488.888086</v>
      </c>
      <c r="AB57" s="17" t="s">
        <v>163</v>
      </c>
      <c r="AC57" s="10" t="e">
        <f aca="false">INDEX($W$10:$W$95, MATCH(AB57,$V$10:$V$95,0))</f>
        <v>#N/A</v>
      </c>
      <c r="AD57" s="10" t="e">
        <f aca="false">INDEX($Z$10:$Z$95, MATCH(AB57,$V$10:$V$95,0))</f>
        <v>#N/A</v>
      </c>
      <c r="AE57" s="10"/>
      <c r="AF57" s="10" t="e">
        <f aca="false">#N/A</f>
        <v>#N/A</v>
      </c>
      <c r="AG57" s="10" t="e">
        <f aca="false">#N/A</f>
        <v>#N/A</v>
      </c>
      <c r="AH57" s="18"/>
      <c r="AI57" s="13" t="s">
        <v>163</v>
      </c>
      <c r="AJ57" s="0" t="n">
        <v>19488.8</v>
      </c>
      <c r="AK57" s="0" t="n">
        <v>2</v>
      </c>
      <c r="AL57" s="6" t="s">
        <v>161</v>
      </c>
      <c r="AM57" s="13"/>
      <c r="AN57" s="17" t="s">
        <v>163</v>
      </c>
      <c r="AO57" s="10" t="n">
        <v>19488.8</v>
      </c>
      <c r="AP57" s="10" t="n">
        <v>2</v>
      </c>
      <c r="AQ57" s="19" t="s">
        <v>161</v>
      </c>
      <c r="AR57" s="10"/>
      <c r="AS57" s="10" t="n">
        <v>0.7</v>
      </c>
      <c r="AT57" s="11" t="n">
        <f aca="false">AO57*AS57</f>
        <v>13642.16</v>
      </c>
      <c r="AU57" s="0" t="n">
        <f aca="false">1/8</f>
        <v>0.125</v>
      </c>
      <c r="AW57" s="0" t="n">
        <f aca="false">IF(ISNUMBER(AF57),1,0)</f>
        <v>0</v>
      </c>
      <c r="AX57" s="0" t="n">
        <f aca="false">IF(ISNUMBER(AF57),AF57,AT57)</f>
        <v>13642.16</v>
      </c>
      <c r="AY57" s="0" t="n">
        <f aca="false">IF(ISNUMBER(AG57),AG57,AT57)</f>
        <v>13642.16</v>
      </c>
      <c r="BA57" s="0" t="n">
        <f aca="false">IF(AW57=1,(AF57-AT57),0)</f>
        <v>0</v>
      </c>
      <c r="BB57" s="0" t="n">
        <f aca="false">IF(AW57=1,(AG57-ats57),0)</f>
        <v>0</v>
      </c>
      <c r="BD57" s="17" t="s">
        <v>163</v>
      </c>
      <c r="BE57" s="10" t="n">
        <v>13642.16</v>
      </c>
      <c r="BF57" s="11" t="n">
        <v>13642.16</v>
      </c>
      <c r="BG57" s="17" t="s">
        <v>163</v>
      </c>
      <c r="BH57" s="0" t="s">
        <v>163</v>
      </c>
      <c r="BI57" s="1" t="n">
        <v>1681.596</v>
      </c>
      <c r="BJ57" s="1" t="n">
        <v>3018.587</v>
      </c>
      <c r="BK57" s="2"/>
      <c r="BL57" s="2"/>
      <c r="BM57" s="2"/>
      <c r="BN57" s="2"/>
      <c r="BP57" s="2"/>
      <c r="BQ57" s="2"/>
      <c r="BR57" s="2"/>
      <c r="BS57" s="2"/>
      <c r="BT57" s="2"/>
      <c r="BU57" s="1" t="e">
        <f aca="false">AC57-BI57</f>
        <v>#N/A</v>
      </c>
      <c r="BV57" s="1" t="e">
        <f aca="false">AD57-BJ57</f>
        <v>#N/A</v>
      </c>
      <c r="BW57" s="0" t="e">
        <f aca="false">(BU57/AC57)*100</f>
        <v>#N/A</v>
      </c>
      <c r="BX57" s="0" t="e">
        <f aca="false">(BV57/AD57)*100</f>
        <v>#N/A</v>
      </c>
      <c r="BY57" s="2"/>
    </row>
    <row r="58" customFormat="false" ht="12.75" hidden="false" customHeight="false" outlineLevel="0" collapsed="false">
      <c r="C58" s="0" t="n">
        <v>84</v>
      </c>
      <c r="D58" s="0" t="s">
        <v>51</v>
      </c>
      <c r="E58" s="0" t="s">
        <v>52</v>
      </c>
      <c r="F58" s="0" t="s">
        <v>53</v>
      </c>
      <c r="G58" s="13" t="s">
        <v>164</v>
      </c>
      <c r="H58" s="0" t="s">
        <v>55</v>
      </c>
      <c r="I58" s="0" t="s">
        <v>56</v>
      </c>
      <c r="J58" s="0" t="s">
        <v>57</v>
      </c>
      <c r="K58" s="0" t="n">
        <v>31842.855922</v>
      </c>
      <c r="L58" s="0" t="n">
        <f aca="false">LOG10(K58)</f>
        <v>4.5030120118151</v>
      </c>
      <c r="N58" s="0" t="n">
        <v>1</v>
      </c>
      <c r="O58" s="0" t="n">
        <f aca="false">K58/N58</f>
        <v>31842.855922</v>
      </c>
      <c r="AB58" s="17" t="s">
        <v>164</v>
      </c>
      <c r="AC58" s="10" t="e">
        <f aca="false">INDEX($W$10:$W$95, MATCH(AB58,$V$10:$V$95,0))</f>
        <v>#N/A</v>
      </c>
      <c r="AD58" s="10" t="e">
        <f aca="false">INDEX($Z$10:$Z$95, MATCH(AB58,$V$10:$V$95,0))</f>
        <v>#N/A</v>
      </c>
      <c r="AE58" s="10"/>
      <c r="AF58" s="10" t="e">
        <f aca="false">#N/A</f>
        <v>#N/A</v>
      </c>
      <c r="AG58" s="10" t="e">
        <f aca="false">#N/A</f>
        <v>#N/A</v>
      </c>
      <c r="AH58" s="18"/>
      <c r="AI58" s="13" t="s">
        <v>164</v>
      </c>
      <c r="AJ58" s="0" t="n">
        <v>31842.8</v>
      </c>
      <c r="AK58" s="0" t="n">
        <v>1</v>
      </c>
      <c r="AL58" s="20" t="s">
        <v>164</v>
      </c>
      <c r="AM58" s="13"/>
      <c r="AN58" s="17" t="s">
        <v>164</v>
      </c>
      <c r="AO58" s="10" t="n">
        <v>31842.8</v>
      </c>
      <c r="AP58" s="10" t="n">
        <v>1</v>
      </c>
      <c r="AQ58" s="21" t="s">
        <v>164</v>
      </c>
      <c r="AR58" s="10"/>
      <c r="AS58" s="10" t="n">
        <v>1</v>
      </c>
      <c r="AT58" s="11" t="n">
        <f aca="false">AO58*AS58</f>
        <v>31842.8</v>
      </c>
      <c r="AW58" s="0" t="n">
        <f aca="false">IF(ISNUMBER(AF58),1,0)</f>
        <v>0</v>
      </c>
      <c r="AX58" s="0" t="n">
        <f aca="false">IF(ISNUMBER(AF58),AF58,AT58)</f>
        <v>31842.8</v>
      </c>
      <c r="AY58" s="0" t="n">
        <f aca="false">IF(ISNUMBER(AG58),AG58,AT58)</f>
        <v>31842.8</v>
      </c>
      <c r="BA58" s="0" t="n">
        <f aca="false">IF(AW58=1,(AF58-AT58),0)</f>
        <v>0</v>
      </c>
      <c r="BB58" s="0" t="n">
        <f aca="false">IF(AW58=1,(AG58-ats57),0)</f>
        <v>0</v>
      </c>
      <c r="BD58" s="17" t="s">
        <v>164</v>
      </c>
      <c r="BE58" s="10" t="n">
        <v>31842.8</v>
      </c>
      <c r="BF58" s="11" t="n">
        <v>31842.8</v>
      </c>
      <c r="BG58" s="17" t="s">
        <v>164</v>
      </c>
      <c r="BI58" s="0"/>
      <c r="BJ58" s="0"/>
      <c r="BU58" s="1" t="e">
        <f aca="false">AC58-BI58</f>
        <v>#N/A</v>
      </c>
      <c r="BV58" s="1" t="e">
        <f aca="false">AD58-BJ58</f>
        <v>#N/A</v>
      </c>
      <c r="BW58" s="0" t="e">
        <f aca="false">(BU58/AC58)*100</f>
        <v>#N/A</v>
      </c>
      <c r="BX58" s="0" t="e">
        <f aca="false">(BV58/AD58)*100</f>
        <v>#N/A</v>
      </c>
    </row>
    <row r="59" customFormat="false" ht="12.75" hidden="false" customHeight="true" outlineLevel="0" collapsed="false">
      <c r="C59" s="0" t="n">
        <v>53</v>
      </c>
      <c r="D59" s="0" t="s">
        <v>51</v>
      </c>
      <c r="E59" s="0" t="s">
        <v>52</v>
      </c>
      <c r="F59" s="0" t="s">
        <v>53</v>
      </c>
      <c r="G59" s="13" t="s">
        <v>156</v>
      </c>
      <c r="H59" s="0" t="s">
        <v>55</v>
      </c>
      <c r="I59" s="0" t="s">
        <v>56</v>
      </c>
      <c r="J59" s="0" t="s">
        <v>57</v>
      </c>
      <c r="K59" s="0" t="n">
        <v>33554.258472</v>
      </c>
      <c r="L59" s="0" t="n">
        <f aca="false">LOG10(K59)</f>
        <v>4.52574764562357</v>
      </c>
      <c r="N59" s="0" t="n">
        <v>1</v>
      </c>
      <c r="O59" s="0" t="n">
        <f aca="false">K59/N59</f>
        <v>33554.258472</v>
      </c>
      <c r="AB59" s="17" t="s">
        <v>156</v>
      </c>
      <c r="AC59" s="10" t="e">
        <f aca="false">INDEX($W$10:$W$95, MATCH(AB59,$V$10:$V$95,0))</f>
        <v>#N/A</v>
      </c>
      <c r="AD59" s="10" t="e">
        <f aca="false">INDEX($Z$10:$Z$95, MATCH(AB59,$V$10:$V$95,0))</f>
        <v>#N/A</v>
      </c>
      <c r="AE59" s="10"/>
      <c r="AF59" s="10" t="e">
        <f aca="false">#N/A</f>
        <v>#N/A</v>
      </c>
      <c r="AG59" s="10" t="e">
        <f aca="false">#N/A</f>
        <v>#N/A</v>
      </c>
      <c r="AH59" s="18"/>
      <c r="AI59" s="13" t="s">
        <v>156</v>
      </c>
      <c r="AJ59" s="0" t="n">
        <v>7660.8</v>
      </c>
      <c r="AK59" s="0" t="n">
        <v>1</v>
      </c>
      <c r="AL59" s="12" t="s">
        <v>156</v>
      </c>
      <c r="AM59" s="13"/>
      <c r="AN59" s="17" t="s">
        <v>156</v>
      </c>
      <c r="AO59" s="10" t="n">
        <v>7660.8</v>
      </c>
      <c r="AP59" s="10" t="n">
        <v>1</v>
      </c>
      <c r="AQ59" s="22" t="s">
        <v>156</v>
      </c>
      <c r="AR59" s="10"/>
      <c r="AS59" s="10" t="n">
        <v>1</v>
      </c>
      <c r="AT59" s="11" t="n">
        <f aca="false">AO59*AS59</f>
        <v>7660.8</v>
      </c>
      <c r="AW59" s="0" t="n">
        <f aca="false">IF(ISNUMBER(AF59),1,0)</f>
        <v>0</v>
      </c>
      <c r="AX59" s="0" t="n">
        <f aca="false">IF(ISNUMBER(AF59),AF59,AT59)</f>
        <v>7660.8</v>
      </c>
      <c r="AY59" s="0" t="n">
        <f aca="false">IF(ISNUMBER(AG59),AG59,AT59)</f>
        <v>7660.8</v>
      </c>
      <c r="BA59" s="0" t="n">
        <f aca="false">IF(AW59=1,(AF59-AT59),0)</f>
        <v>0</v>
      </c>
      <c r="BB59" s="0" t="n">
        <f aca="false">IF(AW59=1,(AG59-ats57),0)</f>
        <v>0</v>
      </c>
      <c r="BD59" s="17" t="s">
        <v>156</v>
      </c>
      <c r="BE59" s="10" t="n">
        <v>7660.8</v>
      </c>
      <c r="BF59" s="11" t="n">
        <v>7660.8</v>
      </c>
      <c r="BG59" s="17" t="s">
        <v>156</v>
      </c>
      <c r="BI59" s="0"/>
      <c r="BJ59" s="0"/>
      <c r="BU59" s="1" t="e">
        <f aca="false">AC59-BI59</f>
        <v>#N/A</v>
      </c>
      <c r="BV59" s="1" t="e">
        <f aca="false">AD59-BJ59</f>
        <v>#N/A</v>
      </c>
      <c r="BW59" s="0" t="e">
        <f aca="false">(BU59/AC59)*100</f>
        <v>#N/A</v>
      </c>
      <c r="BX59" s="0" t="e">
        <f aca="false">(BV59/AD59)*100</f>
        <v>#N/A</v>
      </c>
    </row>
    <row r="60" customFormat="false" ht="12.75" hidden="false" customHeight="false" outlineLevel="0" collapsed="false">
      <c r="C60" s="0" t="n">
        <v>79</v>
      </c>
      <c r="D60" s="0" t="s">
        <v>51</v>
      </c>
      <c r="E60" s="0" t="s">
        <v>52</v>
      </c>
      <c r="F60" s="0" t="s">
        <v>53</v>
      </c>
      <c r="G60" s="13" t="s">
        <v>165</v>
      </c>
      <c r="H60" s="0" t="s">
        <v>55</v>
      </c>
      <c r="I60" s="0" t="s">
        <v>56</v>
      </c>
      <c r="J60" s="0" t="s">
        <v>57</v>
      </c>
      <c r="K60" s="0" t="n">
        <v>2494086.809665</v>
      </c>
      <c r="L60" s="0" t="n">
        <f aca="false">LOG10(K60)</f>
        <v>6.39691156554283</v>
      </c>
      <c r="N60" s="0" t="n">
        <v>30</v>
      </c>
      <c r="O60" s="0" t="n">
        <f aca="false">K60/N60</f>
        <v>83136.2269888333</v>
      </c>
      <c r="AB60" s="17" t="s">
        <v>165</v>
      </c>
      <c r="AC60" s="10" t="e">
        <f aca="false">INDEX($W$10:$W$95, MATCH(AB60,$V$10:$V$95,0))</f>
        <v>#N/A</v>
      </c>
      <c r="AD60" s="10" t="e">
        <f aca="false">INDEX($Z$10:$Z$95, MATCH(AB60,$V$10:$V$95,0))</f>
        <v>#N/A</v>
      </c>
      <c r="AE60" s="10"/>
      <c r="AF60" s="10" t="e">
        <f aca="false">#N/A</f>
        <v>#N/A</v>
      </c>
      <c r="AG60" s="10" t="e">
        <f aca="false">#N/A</f>
        <v>#N/A</v>
      </c>
      <c r="AH60" s="18"/>
      <c r="AI60" s="13" t="s">
        <v>165</v>
      </c>
      <c r="AJ60" s="0" t="n">
        <v>2494086.8</v>
      </c>
      <c r="AK60" s="0" t="n">
        <v>1</v>
      </c>
      <c r="AL60" s="20" t="s">
        <v>165</v>
      </c>
      <c r="AM60" s="13"/>
      <c r="AN60" s="17" t="s">
        <v>165</v>
      </c>
      <c r="AO60" s="10" t="n">
        <v>2494086.8</v>
      </c>
      <c r="AP60" s="10" t="n">
        <v>1</v>
      </c>
      <c r="AQ60" s="21" t="s">
        <v>165</v>
      </c>
      <c r="AR60" s="10"/>
      <c r="AS60" s="10" t="n">
        <v>1</v>
      </c>
      <c r="AT60" s="11" t="n">
        <f aca="false">AO60*AS60</f>
        <v>2494086.8</v>
      </c>
      <c r="AW60" s="0" t="n">
        <f aca="false">IF(ISNUMBER(AF60),1,0)</f>
        <v>0</v>
      </c>
      <c r="AX60" s="0" t="n">
        <f aca="false">IF(ISNUMBER(AF60),AF60,AT60)</f>
        <v>2494086.8</v>
      </c>
      <c r="AY60" s="0" t="n">
        <f aca="false">IF(ISNUMBER(AG60),AG60,AT60)</f>
        <v>2494086.8</v>
      </c>
      <c r="BA60" s="0" t="n">
        <f aca="false">IF(AW60=1,(AF60-AT60),0)</f>
        <v>0</v>
      </c>
      <c r="BB60" s="0" t="n">
        <f aca="false">IF(AW60=1,(AG60-ats57),0)</f>
        <v>0</v>
      </c>
      <c r="BD60" s="17" t="s">
        <v>165</v>
      </c>
      <c r="BE60" s="10" t="n">
        <v>2494086.8</v>
      </c>
      <c r="BF60" s="11" t="n">
        <v>2494086.8</v>
      </c>
      <c r="BG60" s="17" t="s">
        <v>165</v>
      </c>
      <c r="BI60" s="0"/>
      <c r="BJ60" s="0"/>
      <c r="BU60" s="1" t="e">
        <f aca="false">AC60-BI60</f>
        <v>#N/A</v>
      </c>
      <c r="BV60" s="1" t="e">
        <f aca="false">AD60-BJ60</f>
        <v>#N/A</v>
      </c>
      <c r="BW60" s="0" t="e">
        <f aca="false">(BU60/AC60)*100</f>
        <v>#N/A</v>
      </c>
      <c r="BX60" s="0" t="e">
        <f aca="false">(BV60/AD60)*100</f>
        <v>#N/A</v>
      </c>
    </row>
    <row r="61" customFormat="false" ht="12.75" hidden="false" customHeight="true" outlineLevel="0" collapsed="false">
      <c r="C61" s="0" t="n">
        <v>11</v>
      </c>
      <c r="D61" s="0" t="s">
        <v>51</v>
      </c>
      <c r="E61" s="0" t="s">
        <v>52</v>
      </c>
      <c r="F61" s="0" t="s">
        <v>53</v>
      </c>
      <c r="G61" s="13" t="s">
        <v>100</v>
      </c>
      <c r="H61" s="0" t="s">
        <v>55</v>
      </c>
      <c r="I61" s="0" t="s">
        <v>56</v>
      </c>
      <c r="J61" s="0" t="s">
        <v>57</v>
      </c>
      <c r="K61" s="0" t="n">
        <v>4308287.074345</v>
      </c>
      <c r="L61" s="0" t="n">
        <f aca="false">LOG10(K61)</f>
        <v>6.63430463395977</v>
      </c>
      <c r="M61" s="0" t="s">
        <v>126</v>
      </c>
      <c r="N61" s="0" t="n">
        <v>26.31617</v>
      </c>
      <c r="O61" s="0" t="n">
        <f aca="false">K61/N61</f>
        <v>163712.541541759</v>
      </c>
      <c r="R61" s="12" t="s">
        <v>105</v>
      </c>
      <c r="S61" s="12" t="n">
        <v>93206</v>
      </c>
      <c r="AB61" s="17" t="s">
        <v>100</v>
      </c>
      <c r="AC61" s="10" t="n">
        <f aca="false">INDEX($W$10:$W$95, MATCH(AB61,$V$10:$V$95,0))</f>
        <v>38854.99289</v>
      </c>
      <c r="AD61" s="10" t="n">
        <f aca="false">INDEX($Z$10:$Z$95, MATCH(AB61,$V$10:$V$95,0))</f>
        <v>24613.3</v>
      </c>
      <c r="AE61" s="10"/>
      <c r="AF61" s="10" t="n">
        <v>38854.99289</v>
      </c>
      <c r="AG61" s="10" t="n">
        <v>24613.3</v>
      </c>
      <c r="AH61" s="18"/>
      <c r="AI61" s="13" t="s">
        <v>100</v>
      </c>
      <c r="AJ61" s="0" t="n">
        <v>94801.7</v>
      </c>
      <c r="AK61" s="0" t="n">
        <v>8</v>
      </c>
      <c r="AL61" s="6" t="s">
        <v>126</v>
      </c>
      <c r="AM61" s="13"/>
      <c r="AN61" s="17" t="s">
        <v>100</v>
      </c>
      <c r="AO61" s="10" t="n">
        <v>94801.7</v>
      </c>
      <c r="AP61" s="10" t="n">
        <v>8</v>
      </c>
      <c r="AQ61" s="19" t="s">
        <v>126</v>
      </c>
      <c r="AR61" s="10" t="s">
        <v>138</v>
      </c>
      <c r="AS61" s="10" t="n">
        <v>0.125</v>
      </c>
      <c r="AT61" s="11" t="n">
        <f aca="false">AO61*AS61</f>
        <v>11850.2125</v>
      </c>
      <c r="AW61" s="0" t="n">
        <f aca="false">IF(ISNUMBER(AF61),1,0)</f>
        <v>1</v>
      </c>
      <c r="AX61" s="0" t="n">
        <f aca="false">IF(ISNUMBER(AF61),AF61,AT61)</f>
        <v>38854.99289</v>
      </c>
      <c r="AY61" s="0" t="n">
        <f aca="false">IF(ISNUMBER(AG61),AG61,AT61)</f>
        <v>24613.3</v>
      </c>
      <c r="BA61" s="0" t="n">
        <f aca="false">IF(AW61=1,(AF61-AT61),0)</f>
        <v>27004.78039</v>
      </c>
      <c r="BB61" s="0" t="e">
        <f aca="false">IF(AW61=1,(AG61-ats57),0)</f>
        <v>#NAME?</v>
      </c>
      <c r="BD61" s="17" t="s">
        <v>100</v>
      </c>
      <c r="BE61" s="10" t="n">
        <v>38854.99289</v>
      </c>
      <c r="BF61" s="11" t="n">
        <v>24613.3</v>
      </c>
      <c r="BG61" s="17" t="s">
        <v>100</v>
      </c>
      <c r="BH61" s="0" t="s">
        <v>100</v>
      </c>
      <c r="BI61" s="1" t="n">
        <v>13162.04</v>
      </c>
      <c r="BJ61" s="1" t="n">
        <v>7973.314</v>
      </c>
      <c r="BU61" s="1" t="n">
        <f aca="false">AC61-BI61</f>
        <v>25692.95289</v>
      </c>
      <c r="BV61" s="1" t="n">
        <f aca="false">AD61-BJ61</f>
        <v>16639.986</v>
      </c>
      <c r="BW61" s="0" t="n">
        <f aca="false">(BU61/AC61)*100</f>
        <v>66.1252286488322</v>
      </c>
      <c r="BX61" s="0" t="n">
        <f aca="false">(BV61/AD61)*100</f>
        <v>67.6056684800494</v>
      </c>
    </row>
    <row r="62" customFormat="false" ht="12.75" hidden="false" customHeight="true" outlineLevel="0" collapsed="false">
      <c r="C62" s="0" t="n">
        <v>26</v>
      </c>
      <c r="D62" s="0" t="s">
        <v>51</v>
      </c>
      <c r="E62" s="0" t="s">
        <v>52</v>
      </c>
      <c r="F62" s="0" t="s">
        <v>53</v>
      </c>
      <c r="G62" s="13" t="s">
        <v>102</v>
      </c>
      <c r="H62" s="0" t="s">
        <v>55</v>
      </c>
      <c r="I62" s="0" t="s">
        <v>56</v>
      </c>
      <c r="J62" s="0" t="s">
        <v>57</v>
      </c>
      <c r="K62" s="0" t="n">
        <v>8881668.286604</v>
      </c>
      <c r="L62" s="0" t="n">
        <f aca="false">LOG10(K62)</f>
        <v>6.94849454906873</v>
      </c>
      <c r="M62" s="0" t="s">
        <v>72</v>
      </c>
      <c r="N62" s="0" t="n">
        <v>25.67594</v>
      </c>
      <c r="O62" s="0" t="n">
        <f aca="false">K62/N62</f>
        <v>345914.045857873</v>
      </c>
      <c r="R62" s="12" t="s">
        <v>166</v>
      </c>
      <c r="S62" s="12" t="n">
        <v>56370</v>
      </c>
      <c r="AB62" s="17" t="s">
        <v>102</v>
      </c>
      <c r="AC62" s="10" t="n">
        <f aca="false">INDEX($W$10:$W$95, MATCH(AB62,$V$10:$V$95,0))</f>
        <v>247495.45461</v>
      </c>
      <c r="AD62" s="10" t="n">
        <f aca="false">INDEX($Z$10:$Z$95, MATCH(AB62,$V$10:$V$95,0))</f>
        <v>146380.5</v>
      </c>
      <c r="AE62" s="10"/>
      <c r="AF62" s="10" t="n">
        <v>247495.45461</v>
      </c>
      <c r="AG62" s="10" t="n">
        <v>146380.5</v>
      </c>
      <c r="AH62" s="18"/>
      <c r="AI62" s="13" t="s">
        <v>102</v>
      </c>
      <c r="AJ62" s="0" t="n">
        <v>261600.6</v>
      </c>
      <c r="AK62" s="0" t="n">
        <v>16</v>
      </c>
      <c r="AL62" s="6" t="s">
        <v>72</v>
      </c>
      <c r="AM62" s="13"/>
      <c r="AN62" s="17" t="s">
        <v>102</v>
      </c>
      <c r="AO62" s="10" t="n">
        <v>261600.6</v>
      </c>
      <c r="AP62" s="10" t="n">
        <v>16</v>
      </c>
      <c r="AQ62" s="19" t="s">
        <v>72</v>
      </c>
      <c r="AR62" s="10"/>
      <c r="AS62" s="10" t="n">
        <v>0.102</v>
      </c>
      <c r="AT62" s="11" t="n">
        <f aca="false">AO62*AS62</f>
        <v>26683.2612</v>
      </c>
      <c r="AW62" s="0" t="n">
        <f aca="false">IF(ISNUMBER(AF62),1,0)</f>
        <v>1</v>
      </c>
      <c r="AX62" s="0" t="n">
        <f aca="false">IF(ISNUMBER(AF62),AF62,AT62)</f>
        <v>247495.45461</v>
      </c>
      <c r="AY62" s="0" t="n">
        <f aca="false">IF(ISNUMBER(AG62),AG62,AT62)</f>
        <v>146380.5</v>
      </c>
      <c r="BA62" s="0" t="n">
        <f aca="false">IF(AW62=1,(AF62-AT62),0)</f>
        <v>220812.19341</v>
      </c>
      <c r="BB62" s="0" t="e">
        <f aca="false">IF(AW62=1,(AG62-ats57),0)</f>
        <v>#NAME?</v>
      </c>
      <c r="BD62" s="17" t="s">
        <v>102</v>
      </c>
      <c r="BE62" s="10" t="n">
        <v>247495.45461</v>
      </c>
      <c r="BF62" s="11" t="n">
        <v>146380.5</v>
      </c>
      <c r="BG62" s="17" t="s">
        <v>102</v>
      </c>
      <c r="BH62" s="0" t="s">
        <v>102</v>
      </c>
      <c r="BI62" s="1" t="n">
        <v>49188.23</v>
      </c>
      <c r="BJ62" s="1" t="n">
        <v>30993.56</v>
      </c>
      <c r="BU62" s="1" t="n">
        <f aca="false">AC62-BI62</f>
        <v>198307.22461</v>
      </c>
      <c r="BV62" s="1" t="n">
        <f aca="false">AD62-BJ62</f>
        <v>115386.94</v>
      </c>
      <c r="BW62" s="0" t="n">
        <f aca="false">(BU62/AC62)*100</f>
        <v>80.1256026792451</v>
      </c>
      <c r="BX62" s="0" t="n">
        <f aca="false">(BV62/AD62)*100</f>
        <v>78.8267153070252</v>
      </c>
    </row>
    <row r="63" customFormat="false" ht="12.75" hidden="false" customHeight="false" outlineLevel="0" collapsed="false">
      <c r="C63" s="0" t="n">
        <v>47</v>
      </c>
      <c r="D63" s="0" t="s">
        <v>51</v>
      </c>
      <c r="E63" s="0" t="s">
        <v>52</v>
      </c>
      <c r="F63" s="0" t="s">
        <v>53</v>
      </c>
      <c r="G63" s="13" t="s">
        <v>167</v>
      </c>
      <c r="H63" s="0" t="s">
        <v>55</v>
      </c>
      <c r="I63" s="0" t="s">
        <v>56</v>
      </c>
      <c r="J63" s="0" t="s">
        <v>57</v>
      </c>
      <c r="K63" s="0" t="n">
        <v>3824.557624</v>
      </c>
      <c r="L63" s="0" t="n">
        <f aca="false">LOG10(K63)</f>
        <v>3.58258120875333</v>
      </c>
      <c r="M63" s="0" t="s">
        <v>85</v>
      </c>
      <c r="N63" s="0" t="n">
        <v>1</v>
      </c>
      <c r="O63" s="0" t="n">
        <f aca="false">K63/N63</f>
        <v>3824.557624</v>
      </c>
      <c r="AB63" s="17" t="s">
        <v>167</v>
      </c>
      <c r="AC63" s="10" t="e">
        <f aca="false">INDEX($W$10:$W$95, MATCH(AB63,$V$10:$V$95,0))</f>
        <v>#N/A</v>
      </c>
      <c r="AD63" s="10" t="e">
        <f aca="false">INDEX($Z$10:$Z$95, MATCH(AB63,$V$10:$V$95,0))</f>
        <v>#N/A</v>
      </c>
      <c r="AE63" s="10"/>
      <c r="AF63" s="10" t="e">
        <f aca="false">#N/A</f>
        <v>#N/A</v>
      </c>
      <c r="AG63" s="10" t="e">
        <f aca="false">#N/A</f>
        <v>#N/A</v>
      </c>
      <c r="AH63" s="18"/>
      <c r="AI63" s="13" t="s">
        <v>167</v>
      </c>
      <c r="AJ63" s="0" t="n">
        <v>7183.5</v>
      </c>
      <c r="AK63" s="0" t="n">
        <v>3</v>
      </c>
      <c r="AL63" s="6" t="s">
        <v>85</v>
      </c>
      <c r="AM63" s="13"/>
      <c r="AN63" s="17" t="s">
        <v>167</v>
      </c>
      <c r="AO63" s="10" t="n">
        <v>7183.5</v>
      </c>
      <c r="AP63" s="10" t="n">
        <v>3</v>
      </c>
      <c r="AQ63" s="19" t="s">
        <v>85</v>
      </c>
      <c r="AR63" s="10"/>
      <c r="AS63" s="10" t="n">
        <v>0.2</v>
      </c>
      <c r="AT63" s="11" t="n">
        <f aca="false">AO63*AS63</f>
        <v>1436.7</v>
      </c>
      <c r="AW63" s="0" t="n">
        <f aca="false">IF(ISNUMBER(AF63),1,0)</f>
        <v>0</v>
      </c>
      <c r="AX63" s="0" t="n">
        <f aca="false">IF(ISNUMBER(AF63),AF63,AT63)</f>
        <v>1436.7</v>
      </c>
      <c r="AY63" s="0" t="n">
        <f aca="false">IF(ISNUMBER(AG63),AG63,AT63)</f>
        <v>1436.7</v>
      </c>
      <c r="BA63" s="0" t="n">
        <f aca="false">IF(AW63=1,(AF63-AT63),0)</f>
        <v>0</v>
      </c>
      <c r="BB63" s="0" t="n">
        <f aca="false">IF(AW63=1,(AG63-ats57),0)</f>
        <v>0</v>
      </c>
      <c r="BD63" s="17" t="s">
        <v>167</v>
      </c>
      <c r="BE63" s="10" t="n">
        <v>1436.7</v>
      </c>
      <c r="BF63" s="11" t="n">
        <v>1436.7</v>
      </c>
      <c r="BG63" s="17" t="s">
        <v>167</v>
      </c>
      <c r="BI63" s="0"/>
      <c r="BJ63" s="0"/>
      <c r="BU63" s="1" t="e">
        <f aca="false">AC63-BI63</f>
        <v>#N/A</v>
      </c>
      <c r="BV63" s="1" t="e">
        <f aca="false">AD63-BJ63</f>
        <v>#N/A</v>
      </c>
      <c r="BW63" s="0" t="e">
        <f aca="false">(BU63/AC63)*100</f>
        <v>#N/A</v>
      </c>
      <c r="BX63" s="0" t="e">
        <f aca="false">(BV63/AD63)*100</f>
        <v>#N/A</v>
      </c>
    </row>
    <row r="64" customFormat="false" ht="12.75" hidden="false" customHeight="false" outlineLevel="0" collapsed="false">
      <c r="C64" s="0" t="n">
        <v>81</v>
      </c>
      <c r="D64" s="0" t="s">
        <v>51</v>
      </c>
      <c r="E64" s="0" t="s">
        <v>52</v>
      </c>
      <c r="F64" s="0" t="s">
        <v>53</v>
      </c>
      <c r="G64" s="13" t="s">
        <v>168</v>
      </c>
      <c r="H64" s="0" t="s">
        <v>55</v>
      </c>
      <c r="I64" s="0" t="s">
        <v>56</v>
      </c>
      <c r="J64" s="0" t="s">
        <v>57</v>
      </c>
      <c r="K64" s="0" t="n">
        <v>742789.123928</v>
      </c>
      <c r="L64" s="0" t="n">
        <f aca="false">LOG10(K64)</f>
        <v>5.87086553608466</v>
      </c>
      <c r="N64" s="0" t="n">
        <v>1</v>
      </c>
      <c r="O64" s="0" t="n">
        <f aca="false">K64/N64</f>
        <v>742789.123928</v>
      </c>
      <c r="AB64" s="17" t="s">
        <v>168</v>
      </c>
      <c r="AC64" s="10" t="e">
        <f aca="false">INDEX($W$10:$W$95, MATCH(AB64,$V$10:$V$95,0))</f>
        <v>#N/A</v>
      </c>
      <c r="AD64" s="10" t="e">
        <f aca="false">INDEX($Z$10:$Z$95, MATCH(AB64,$V$10:$V$95,0))</f>
        <v>#N/A</v>
      </c>
      <c r="AE64" s="10"/>
      <c r="AF64" s="10" t="e">
        <f aca="false">#N/A</f>
        <v>#N/A</v>
      </c>
      <c r="AG64" s="10" t="e">
        <f aca="false">#N/A</f>
        <v>#N/A</v>
      </c>
      <c r="AH64" s="18"/>
      <c r="AI64" s="13" t="s">
        <v>168</v>
      </c>
      <c r="AJ64" s="0" t="n">
        <v>742789.1</v>
      </c>
      <c r="AK64" s="0" t="n">
        <v>1</v>
      </c>
      <c r="AL64" s="20" t="s">
        <v>168</v>
      </c>
      <c r="AM64" s="13"/>
      <c r="AN64" s="17" t="s">
        <v>168</v>
      </c>
      <c r="AO64" s="10" t="n">
        <v>742789.1</v>
      </c>
      <c r="AP64" s="10" t="n">
        <v>1</v>
      </c>
      <c r="AQ64" s="21" t="s">
        <v>168</v>
      </c>
      <c r="AR64" s="10"/>
      <c r="AS64" s="10" t="n">
        <v>1</v>
      </c>
      <c r="AT64" s="11" t="n">
        <f aca="false">AO64*AS64</f>
        <v>742789.1</v>
      </c>
      <c r="AW64" s="0" t="n">
        <f aca="false">IF(ISNUMBER(AF64),1,0)</f>
        <v>0</v>
      </c>
      <c r="AX64" s="0" t="n">
        <f aca="false">IF(ISNUMBER(AF64),AF64,AT64)</f>
        <v>742789.1</v>
      </c>
      <c r="AY64" s="0" t="n">
        <f aca="false">IF(ISNUMBER(AG64),AG64,AT64)</f>
        <v>742789.1</v>
      </c>
      <c r="BA64" s="0" t="n">
        <f aca="false">IF(AW64=1,(AF64-AT64),0)</f>
        <v>0</v>
      </c>
      <c r="BB64" s="0" t="n">
        <f aca="false">IF(AW64=1,(AG64-ats57),0)</f>
        <v>0</v>
      </c>
      <c r="BD64" s="17" t="s">
        <v>168</v>
      </c>
      <c r="BE64" s="10" t="n">
        <v>742789.1</v>
      </c>
      <c r="BF64" s="11" t="n">
        <v>742789.1</v>
      </c>
      <c r="BG64" s="17" t="s">
        <v>168</v>
      </c>
      <c r="BI64" s="0"/>
      <c r="BJ64" s="0"/>
      <c r="BU64" s="1" t="e">
        <f aca="false">AC64-BI64</f>
        <v>#N/A</v>
      </c>
      <c r="BV64" s="1" t="e">
        <f aca="false">AD64-BJ64</f>
        <v>#N/A</v>
      </c>
      <c r="BW64" s="0" t="e">
        <f aca="false">(BU64/AC64)*100</f>
        <v>#N/A</v>
      </c>
      <c r="BX64" s="0" t="e">
        <f aca="false">(BV64/AD64)*100</f>
        <v>#N/A</v>
      </c>
    </row>
    <row r="65" customFormat="false" ht="15" hidden="false" customHeight="true" outlineLevel="0" collapsed="false">
      <c r="C65" s="0" t="n">
        <v>48</v>
      </c>
      <c r="D65" s="0" t="s">
        <v>51</v>
      </c>
      <c r="E65" s="0" t="s">
        <v>52</v>
      </c>
      <c r="F65" s="0" t="s">
        <v>53</v>
      </c>
      <c r="G65" s="13" t="s">
        <v>104</v>
      </c>
      <c r="H65" s="0" t="s">
        <v>55</v>
      </c>
      <c r="I65" s="0" t="s">
        <v>56</v>
      </c>
      <c r="J65" s="0" t="s">
        <v>57</v>
      </c>
      <c r="K65" s="0" t="n">
        <v>127196.410805</v>
      </c>
      <c r="L65" s="0" t="n">
        <f aca="false">LOG10(K65)</f>
        <v>5.10447485667737</v>
      </c>
      <c r="M65" s="0" t="s">
        <v>85</v>
      </c>
      <c r="N65" s="0" t="n">
        <v>332.5781</v>
      </c>
      <c r="O65" s="0" t="n">
        <f aca="false">K65/N65</f>
        <v>382.455762435951</v>
      </c>
      <c r="AB65" s="17" t="s">
        <v>104</v>
      </c>
      <c r="AC65" s="10" t="n">
        <f aca="false">INDEX($W$10:$W$95, MATCH(AB65,$V$10:$V$95,0))</f>
        <v>3114.6879</v>
      </c>
      <c r="AD65" s="10" t="n">
        <f aca="false">INDEX($Z$10:$Z$95, MATCH(AB65,$V$10:$V$95,0))</f>
        <v>2073.866</v>
      </c>
      <c r="AE65" s="10"/>
      <c r="AF65" s="10" t="n">
        <v>3114.6879</v>
      </c>
      <c r="AG65" s="10" t="n">
        <v>2073.866</v>
      </c>
      <c r="AH65" s="18"/>
      <c r="AI65" s="13" t="s">
        <v>104</v>
      </c>
      <c r="AJ65" s="0" t="n">
        <v>7183.5</v>
      </c>
      <c r="AK65" s="0" t="n">
        <v>3</v>
      </c>
      <c r="AL65" s="6" t="s">
        <v>85</v>
      </c>
      <c r="AM65" s="13"/>
      <c r="AN65" s="17" t="s">
        <v>104</v>
      </c>
      <c r="AO65" s="10" t="n">
        <v>7183.5</v>
      </c>
      <c r="AP65" s="10" t="n">
        <v>3</v>
      </c>
      <c r="AQ65" s="19" t="s">
        <v>85</v>
      </c>
      <c r="AR65" s="10"/>
      <c r="AS65" s="10" t="n">
        <v>0.4</v>
      </c>
      <c r="AT65" s="11" t="n">
        <f aca="false">AO65*AS65</f>
        <v>2873.4</v>
      </c>
      <c r="AW65" s="0" t="n">
        <f aca="false">IF(ISNUMBER(AF65),1,0)</f>
        <v>1</v>
      </c>
      <c r="AX65" s="0" t="n">
        <f aca="false">IF(ISNUMBER(AF65),AF65,AT65)</f>
        <v>3114.6879</v>
      </c>
      <c r="AY65" s="0" t="n">
        <f aca="false">IF(ISNUMBER(AG65),AG65,AT65)</f>
        <v>2073.866</v>
      </c>
      <c r="BA65" s="0" t="n">
        <f aca="false">IF(AW65=1,(AF65-AT65),0)</f>
        <v>241.2879</v>
      </c>
      <c r="BB65" s="0" t="e">
        <f aca="false">IF(AW65=1,(AG65-ats57),0)</f>
        <v>#NAME?</v>
      </c>
      <c r="BD65" s="17" t="s">
        <v>104</v>
      </c>
      <c r="BE65" s="10" t="n">
        <v>3114.6879</v>
      </c>
      <c r="BF65" s="11" t="n">
        <v>2073.866</v>
      </c>
      <c r="BG65" s="17" t="s">
        <v>104</v>
      </c>
      <c r="BH65" s="0" t="s">
        <v>104</v>
      </c>
      <c r="BI65" s="1" t="n">
        <v>703.2053</v>
      </c>
      <c r="BJ65" s="1" t="n">
        <v>484.9336</v>
      </c>
      <c r="BU65" s="1" t="n">
        <f aca="false">AC65-BI65</f>
        <v>2411.4826</v>
      </c>
      <c r="BV65" s="1" t="n">
        <f aca="false">AD65-BJ65</f>
        <v>1588.9324</v>
      </c>
      <c r="BW65" s="0" t="n">
        <f aca="false">(BU65/AC65)*100</f>
        <v>77.422928955418</v>
      </c>
      <c r="BX65" s="0" t="n">
        <f aca="false">(BV65/AD65)*100</f>
        <v>76.6169270338585</v>
      </c>
    </row>
    <row r="66" customFormat="false" ht="15" hidden="false" customHeight="true" outlineLevel="0" collapsed="false">
      <c r="C66" s="0" t="n">
        <v>63</v>
      </c>
      <c r="D66" s="0" t="s">
        <v>51</v>
      </c>
      <c r="E66" s="0" t="s">
        <v>52</v>
      </c>
      <c r="F66" s="0" t="s">
        <v>53</v>
      </c>
      <c r="G66" s="13" t="s">
        <v>169</v>
      </c>
      <c r="H66" s="0" t="s">
        <v>55</v>
      </c>
      <c r="I66" s="0" t="s">
        <v>56</v>
      </c>
      <c r="J66" s="0" t="s">
        <v>57</v>
      </c>
      <c r="K66" s="0" t="n">
        <v>18122.380147</v>
      </c>
      <c r="L66" s="0" t="n">
        <f aca="false">LOG10(K66)</f>
        <v>4.2582152362119</v>
      </c>
      <c r="M66" s="0" t="s">
        <v>68</v>
      </c>
      <c r="N66" s="0" t="n">
        <v>1</v>
      </c>
      <c r="O66" s="0" t="n">
        <f aca="false">K66/N66</f>
        <v>18122.380147</v>
      </c>
      <c r="AB66" s="17" t="s">
        <v>169</v>
      </c>
      <c r="AC66" s="10" t="e">
        <f aca="false">INDEX($W$10:$W$95, MATCH(AB66,$V$10:$V$95,0))</f>
        <v>#N/A</v>
      </c>
      <c r="AD66" s="10" t="e">
        <f aca="false">INDEX($Z$10:$Z$95, MATCH(AB66,$V$10:$V$95,0))</f>
        <v>#N/A</v>
      </c>
      <c r="AE66" s="10"/>
      <c r="AF66" s="10" t="e">
        <f aca="false">#N/A</f>
        <v>#N/A</v>
      </c>
      <c r="AG66" s="10" t="e">
        <f aca="false">#N/A</f>
        <v>#N/A</v>
      </c>
      <c r="AH66" s="18"/>
      <c r="AI66" s="13" t="s">
        <v>169</v>
      </c>
      <c r="AJ66" s="0" t="n">
        <v>1812530.5</v>
      </c>
      <c r="AK66" s="0" t="n">
        <v>3</v>
      </c>
      <c r="AL66" s="6" t="s">
        <v>68</v>
      </c>
      <c r="AM66" s="13"/>
      <c r="AN66" s="17" t="s">
        <v>169</v>
      </c>
      <c r="AO66" s="10" t="n">
        <v>1812530.5</v>
      </c>
      <c r="AP66" s="10" t="n">
        <v>3</v>
      </c>
      <c r="AQ66" s="19" t="s">
        <v>68</v>
      </c>
      <c r="AR66" s="10"/>
      <c r="AS66" s="10" t="n">
        <v>0.34</v>
      </c>
      <c r="AT66" s="11" t="n">
        <f aca="false">AO66*AS66</f>
        <v>616260.37</v>
      </c>
      <c r="AW66" s="0" t="n">
        <f aca="false">IF(ISNUMBER(AF66),1,0)</f>
        <v>0</v>
      </c>
      <c r="AX66" s="0" t="n">
        <f aca="false">IF(ISNUMBER(AF66),AF66,AT66)</f>
        <v>616260.37</v>
      </c>
      <c r="AY66" s="0" t="n">
        <f aca="false">IF(ISNUMBER(AG66),AG66,AT66)</f>
        <v>616260.37</v>
      </c>
      <c r="BA66" s="0" t="n">
        <f aca="false">IF(AW66=1,(AF66-AT66),0)</f>
        <v>0</v>
      </c>
      <c r="BB66" s="0" t="n">
        <f aca="false">IF(AW66=1,(AG66-ats57),0)</f>
        <v>0</v>
      </c>
      <c r="BD66" s="17" t="s">
        <v>169</v>
      </c>
      <c r="BE66" s="10" t="n">
        <v>616260.37</v>
      </c>
      <c r="BF66" s="11" t="n">
        <v>616260.37</v>
      </c>
      <c r="BG66" s="17" t="s">
        <v>169</v>
      </c>
      <c r="BH66" s="0" t="s">
        <v>169</v>
      </c>
      <c r="BI66" s="1" t="s">
        <v>78</v>
      </c>
      <c r="BJ66" s="1" t="n">
        <v>6.592001</v>
      </c>
      <c r="BU66" s="1" t="e">
        <f aca="false">AC66-BI66</f>
        <v>#N/A</v>
      </c>
      <c r="BV66" s="1" t="e">
        <f aca="false">AD66-BJ66</f>
        <v>#N/A</v>
      </c>
      <c r="BW66" s="0" t="e">
        <f aca="false">(BU66/AC66)*100</f>
        <v>#N/A</v>
      </c>
      <c r="BX66" s="0" t="e">
        <f aca="false">(BV66/AD66)*100</f>
        <v>#N/A</v>
      </c>
    </row>
    <row r="67" customFormat="false" ht="12.75" hidden="false" customHeight="false" outlineLevel="0" collapsed="false">
      <c r="C67" s="0" t="n">
        <v>68</v>
      </c>
      <c r="D67" s="0" t="s">
        <v>51</v>
      </c>
      <c r="E67" s="0" t="s">
        <v>52</v>
      </c>
      <c r="F67" s="0" t="s">
        <v>53</v>
      </c>
      <c r="G67" s="13" t="s">
        <v>170</v>
      </c>
      <c r="H67" s="0" t="s">
        <v>55</v>
      </c>
      <c r="I67" s="0" t="s">
        <v>56</v>
      </c>
      <c r="J67" s="0" t="s">
        <v>57</v>
      </c>
      <c r="K67" s="0" t="n">
        <v>8416.360085</v>
      </c>
      <c r="L67" s="0" t="n">
        <f aca="false">LOG10(K67)</f>
        <v>3.9251243080339</v>
      </c>
      <c r="M67" s="0" t="s">
        <v>87</v>
      </c>
      <c r="N67" s="0" t="n">
        <v>1</v>
      </c>
      <c r="O67" s="0" t="n">
        <f aca="false">K67/N67</f>
        <v>8416.360085</v>
      </c>
      <c r="AB67" s="17" t="s">
        <v>170</v>
      </c>
      <c r="AC67" s="10" t="e">
        <f aca="false">INDEX($W$10:$W$95, MATCH(AB67,$V$10:$V$95,0))</f>
        <v>#N/A</v>
      </c>
      <c r="AD67" s="10" t="e">
        <f aca="false">INDEX($Z$10:$Z$95, MATCH(AB67,$V$10:$V$95,0))</f>
        <v>#N/A</v>
      </c>
      <c r="AE67" s="10"/>
      <c r="AF67" s="10" t="e">
        <f aca="false">#N/A</f>
        <v>#N/A</v>
      </c>
      <c r="AG67" s="10" t="e">
        <f aca="false">#N/A</f>
        <v>#N/A</v>
      </c>
      <c r="AH67" s="18"/>
      <c r="AI67" s="13" t="s">
        <v>170</v>
      </c>
      <c r="AJ67" s="0" t="n">
        <v>803480.2</v>
      </c>
      <c r="AK67" s="0" t="n">
        <v>2</v>
      </c>
      <c r="AL67" s="6" t="s">
        <v>87</v>
      </c>
      <c r="AM67" s="13"/>
      <c r="AN67" s="17" t="s">
        <v>170</v>
      </c>
      <c r="AO67" s="10" t="n">
        <v>803480.2</v>
      </c>
      <c r="AP67" s="10" t="n">
        <v>2</v>
      </c>
      <c r="AQ67" s="19" t="s">
        <v>87</v>
      </c>
      <c r="AR67" s="10"/>
      <c r="AS67" s="10" t="n">
        <v>0.6</v>
      </c>
      <c r="AT67" s="11" t="n">
        <f aca="false">AO67*AS67</f>
        <v>482088.12</v>
      </c>
      <c r="AW67" s="0" t="n">
        <f aca="false">IF(ISNUMBER(AF67),1,0)</f>
        <v>0</v>
      </c>
      <c r="AX67" s="0" t="n">
        <f aca="false">IF(ISNUMBER(AF67),AF67,AT67)</f>
        <v>482088.12</v>
      </c>
      <c r="AY67" s="0" t="n">
        <f aca="false">IF(ISNUMBER(AG67),AG67,AT67)</f>
        <v>482088.12</v>
      </c>
      <c r="BA67" s="0" t="n">
        <f aca="false">IF(AW67=1,(AF67-AT67),0)</f>
        <v>0</v>
      </c>
      <c r="BB67" s="0" t="n">
        <f aca="false">IF(AW67=1,(AG67-ats57),0)</f>
        <v>0</v>
      </c>
      <c r="BD67" s="17" t="s">
        <v>170</v>
      </c>
      <c r="BE67" s="10" t="n">
        <v>482088.12</v>
      </c>
      <c r="BF67" s="11" t="n">
        <v>482088.12</v>
      </c>
      <c r="BG67" s="17" t="s">
        <v>170</v>
      </c>
      <c r="BH67" s="0" t="s">
        <v>170</v>
      </c>
      <c r="BI67" s="1" t="n">
        <v>7.190294</v>
      </c>
      <c r="BJ67" s="1" t="n">
        <v>104.9549</v>
      </c>
      <c r="BU67" s="1" t="e">
        <f aca="false">AC67-BI67</f>
        <v>#N/A</v>
      </c>
      <c r="BV67" s="1" t="e">
        <f aca="false">AD67-BJ67</f>
        <v>#N/A</v>
      </c>
      <c r="BW67" s="0" t="e">
        <f aca="false">(BU67/AC67)*100</f>
        <v>#N/A</v>
      </c>
      <c r="BX67" s="0" t="e">
        <f aca="false">(BV67/AD67)*100</f>
        <v>#N/A</v>
      </c>
    </row>
    <row r="68" customFormat="false" ht="12.75" hidden="false" customHeight="true" outlineLevel="0" collapsed="false">
      <c r="C68" s="0" t="n">
        <v>31</v>
      </c>
      <c r="D68" s="0" t="s">
        <v>51</v>
      </c>
      <c r="E68" s="0" t="s">
        <v>52</v>
      </c>
      <c r="F68" s="0" t="s">
        <v>53</v>
      </c>
      <c r="G68" s="13" t="s">
        <v>107</v>
      </c>
      <c r="H68" s="0" t="s">
        <v>55</v>
      </c>
      <c r="I68" s="0" t="s">
        <v>56</v>
      </c>
      <c r="J68" s="0" t="s">
        <v>57</v>
      </c>
      <c r="K68" s="0" t="n">
        <v>91189065.166752</v>
      </c>
      <c r="L68" s="0" t="n">
        <f aca="false">LOG10(K68)</f>
        <v>7.95994276352074</v>
      </c>
      <c r="M68" s="0" t="s">
        <v>72</v>
      </c>
      <c r="N68" s="0" t="n">
        <v>263.6177</v>
      </c>
      <c r="O68" s="0" t="n">
        <f aca="false">K68/N68</f>
        <v>345914.045857892</v>
      </c>
      <c r="R68" s="14" t="s">
        <v>161</v>
      </c>
      <c r="S68" s="12" t="n">
        <v>19488.8</v>
      </c>
      <c r="AB68" s="17" t="s">
        <v>107</v>
      </c>
      <c r="AC68" s="10" t="n">
        <f aca="false">INDEX($W$10:$W$95, MATCH(AB68,$V$10:$V$95,0))</f>
        <v>204570.50472</v>
      </c>
      <c r="AD68" s="10" t="n">
        <f aca="false">INDEX($Z$10:$Z$95, MATCH(AB68,$V$10:$V$95,0))</f>
        <v>193974.2</v>
      </c>
      <c r="AE68" s="10"/>
      <c r="AF68" s="10" t="n">
        <v>204570.50472</v>
      </c>
      <c r="AG68" s="10" t="n">
        <v>193974.2</v>
      </c>
      <c r="AH68" s="18"/>
      <c r="AI68" s="13" t="s">
        <v>107</v>
      </c>
      <c r="AJ68" s="0" t="n">
        <v>261600.6</v>
      </c>
      <c r="AK68" s="0" t="n">
        <v>16</v>
      </c>
      <c r="AL68" s="6" t="s">
        <v>72</v>
      </c>
      <c r="AM68" s="13"/>
      <c r="AN68" s="17" t="s">
        <v>107</v>
      </c>
      <c r="AO68" s="10" t="n">
        <v>261600.6</v>
      </c>
      <c r="AP68" s="10" t="n">
        <v>16</v>
      </c>
      <c r="AQ68" s="19" t="s">
        <v>72</v>
      </c>
      <c r="AR68" s="10"/>
      <c r="AS68" s="10" t="n">
        <v>0.0625</v>
      </c>
      <c r="AT68" s="11" t="n">
        <f aca="false">AO68*AS68</f>
        <v>16350.0375</v>
      </c>
      <c r="AW68" s="0" t="n">
        <f aca="false">IF(ISNUMBER(AF68),1,0)</f>
        <v>1</v>
      </c>
      <c r="AX68" s="0" t="n">
        <f aca="false">IF(ISNUMBER(AF68),AF68,AT68)</f>
        <v>204570.50472</v>
      </c>
      <c r="AY68" s="0" t="n">
        <f aca="false">IF(ISNUMBER(AG68),AG68,AT68)</f>
        <v>193974.2</v>
      </c>
      <c r="BA68" s="0" t="n">
        <f aca="false">IF(AW68=1,(AF68-AT68),0)</f>
        <v>188220.46722</v>
      </c>
      <c r="BB68" s="0" t="e">
        <f aca="false">IF(AW68=1,(AG68-ats57),0)</f>
        <v>#NAME?</v>
      </c>
      <c r="BD68" s="17" t="s">
        <v>107</v>
      </c>
      <c r="BE68" s="10" t="n">
        <v>204570.50472</v>
      </c>
      <c r="BF68" s="11" t="n">
        <v>193974.2</v>
      </c>
      <c r="BG68" s="17" t="s">
        <v>107</v>
      </c>
      <c r="BH68" s="0" t="s">
        <v>107</v>
      </c>
      <c r="BI68" s="1" t="n">
        <v>70492.5</v>
      </c>
      <c r="BJ68" s="1" t="n">
        <v>55352.88</v>
      </c>
      <c r="BU68" s="1" t="n">
        <f aca="false">AC68-BI68</f>
        <v>134078.00472</v>
      </c>
      <c r="BV68" s="1" t="n">
        <f aca="false">AD68-BJ68</f>
        <v>138621.32</v>
      </c>
      <c r="BW68" s="0" t="n">
        <f aca="false">(BU68/AC68)*100</f>
        <v>65.5412200813189</v>
      </c>
      <c r="BX68" s="0" t="n">
        <f aca="false">(BV68/AD68)*100</f>
        <v>71.4637926074705</v>
      </c>
    </row>
    <row r="69" customFormat="false" ht="12.75" hidden="false" customHeight="true" outlineLevel="0" collapsed="false">
      <c r="C69" s="0" t="n">
        <v>54</v>
      </c>
      <c r="D69" s="0" t="s">
        <v>51</v>
      </c>
      <c r="E69" s="0" t="s">
        <v>52</v>
      </c>
      <c r="F69" s="0" t="s">
        <v>53</v>
      </c>
      <c r="G69" s="13" t="s">
        <v>121</v>
      </c>
      <c r="H69" s="0" t="s">
        <v>55</v>
      </c>
      <c r="I69" s="0" t="s">
        <v>56</v>
      </c>
      <c r="J69" s="0" t="s">
        <v>57</v>
      </c>
      <c r="K69" s="0" t="n">
        <v>1957313.821478</v>
      </c>
      <c r="L69" s="0" t="n">
        <f aca="false">LOG10(K69)</f>
        <v>6.29166046286274</v>
      </c>
      <c r="N69" s="0" t="n">
        <v>21411.68</v>
      </c>
      <c r="O69" s="0" t="n">
        <f aca="false">K69/N69</f>
        <v>91.4133697812596</v>
      </c>
      <c r="AB69" s="17" t="s">
        <v>121</v>
      </c>
      <c r="AC69" s="10" t="e">
        <f aca="false">INDEX($W$10:$W$95, MATCH(AB69,$V$10:$V$95,0))</f>
        <v>#N/A</v>
      </c>
      <c r="AD69" s="10" t="e">
        <f aca="false">INDEX($Z$10:$Z$95, MATCH(AB69,$V$10:$V$95,0))</f>
        <v>#N/A</v>
      </c>
      <c r="AE69" s="10"/>
      <c r="AF69" s="10" t="e">
        <f aca="false">#N/A</f>
        <v>#N/A</v>
      </c>
      <c r="AG69" s="10" t="e">
        <f aca="false">#N/A</f>
        <v>#N/A</v>
      </c>
      <c r="AH69" s="18"/>
      <c r="AI69" s="13" t="s">
        <v>121</v>
      </c>
      <c r="AJ69" s="0" t="n">
        <v>803.2</v>
      </c>
      <c r="AK69" s="0" t="n">
        <v>1</v>
      </c>
      <c r="AL69" s="12" t="s">
        <v>121</v>
      </c>
      <c r="AM69" s="13"/>
      <c r="AN69" s="17" t="s">
        <v>121</v>
      </c>
      <c r="AO69" s="10" t="n">
        <v>803.2</v>
      </c>
      <c r="AP69" s="10" t="n">
        <v>1</v>
      </c>
      <c r="AQ69" s="22" t="s">
        <v>121</v>
      </c>
      <c r="AR69" s="10"/>
      <c r="AS69" s="10" t="n">
        <v>1</v>
      </c>
      <c r="AT69" s="11" t="n">
        <f aca="false">AO69*AS69</f>
        <v>803.2</v>
      </c>
      <c r="AW69" s="0" t="n">
        <f aca="false">IF(ISNUMBER(AF69),1,0)</f>
        <v>0</v>
      </c>
      <c r="AX69" s="0" t="n">
        <f aca="false">IF(ISNUMBER(AF69),AF69,AT69)</f>
        <v>803.2</v>
      </c>
      <c r="AY69" s="0" t="n">
        <f aca="false">IF(ISNUMBER(AG69),AG69,AT69)</f>
        <v>803.2</v>
      </c>
      <c r="BA69" s="0" t="n">
        <f aca="false">IF(AW69=1,(AF69-AT69),0)</f>
        <v>0</v>
      </c>
      <c r="BB69" s="0" t="n">
        <f aca="false">IF(AW69=1,(AG69-ats57),0)</f>
        <v>0</v>
      </c>
      <c r="BD69" s="17" t="s">
        <v>121</v>
      </c>
      <c r="BE69" s="10" t="n">
        <v>803.2</v>
      </c>
      <c r="BF69" s="11" t="n">
        <v>803.2</v>
      </c>
      <c r="BG69" s="17" t="s">
        <v>121</v>
      </c>
      <c r="BH69" s="0" t="s">
        <v>121</v>
      </c>
      <c r="BI69" s="1" t="s">
        <v>78</v>
      </c>
      <c r="BJ69" s="1" t="n">
        <v>1426.257</v>
      </c>
      <c r="BU69" s="1" t="e">
        <f aca="false">AC69-BI69</f>
        <v>#N/A</v>
      </c>
      <c r="BV69" s="1" t="e">
        <f aca="false">AD69-BJ69</f>
        <v>#N/A</v>
      </c>
      <c r="BW69" s="0" t="e">
        <f aca="false">(BU69/AC69)*100</f>
        <v>#N/A</v>
      </c>
      <c r="BX69" s="0" t="e">
        <f aca="false">(BV69/AD69)*100</f>
        <v>#N/A</v>
      </c>
    </row>
    <row r="70" customFormat="false" ht="12.75" hidden="false" customHeight="true" outlineLevel="0" collapsed="false">
      <c r="C70" s="0" t="n">
        <v>27</v>
      </c>
      <c r="D70" s="0" t="s">
        <v>51</v>
      </c>
      <c r="E70" s="0" t="s">
        <v>52</v>
      </c>
      <c r="F70" s="0" t="s">
        <v>53</v>
      </c>
      <c r="G70" s="13" t="s">
        <v>109</v>
      </c>
      <c r="H70" s="0" t="s">
        <v>55</v>
      </c>
      <c r="I70" s="0" t="s">
        <v>56</v>
      </c>
      <c r="J70" s="0" t="s">
        <v>57</v>
      </c>
      <c r="K70" s="0" t="n">
        <v>7295856.475633</v>
      </c>
      <c r="L70" s="0" t="n">
        <f aca="false">LOG10(K70)</f>
        <v>6.86307628194677</v>
      </c>
      <c r="M70" s="0" t="s">
        <v>72</v>
      </c>
      <c r="N70" s="0" t="n">
        <v>21.09153</v>
      </c>
      <c r="O70" s="0" t="n">
        <f aca="false">K70/N70</f>
        <v>345914.045857887</v>
      </c>
      <c r="R70" s="14" t="s">
        <v>68</v>
      </c>
      <c r="S70" s="12" t="n">
        <v>1812530.5</v>
      </c>
      <c r="AB70" s="17" t="s">
        <v>109</v>
      </c>
      <c r="AC70" s="10" t="n">
        <f aca="false">INDEX($W$10:$W$95, MATCH(AB70,$V$10:$V$95,0))</f>
        <v>68851.37094</v>
      </c>
      <c r="AD70" s="10" t="n">
        <f aca="false">INDEX($Z$10:$Z$95, MATCH(AB70,$V$10:$V$95,0))</f>
        <v>53269.23</v>
      </c>
      <c r="AE70" s="10"/>
      <c r="AF70" s="10" t="n">
        <v>68851.37094</v>
      </c>
      <c r="AG70" s="10" t="n">
        <v>53269.23</v>
      </c>
      <c r="AH70" s="18"/>
      <c r="AI70" s="13" t="s">
        <v>109</v>
      </c>
      <c r="AJ70" s="0" t="n">
        <v>261600.6</v>
      </c>
      <c r="AK70" s="0" t="n">
        <v>16</v>
      </c>
      <c r="AL70" s="6" t="s">
        <v>72</v>
      </c>
      <c r="AM70" s="13"/>
      <c r="AN70" s="17" t="s">
        <v>109</v>
      </c>
      <c r="AO70" s="10" t="n">
        <v>261600.6</v>
      </c>
      <c r="AP70" s="10" t="n">
        <v>16</v>
      </c>
      <c r="AQ70" s="19" t="s">
        <v>72</v>
      </c>
      <c r="AR70" s="10"/>
      <c r="AS70" s="10" t="n">
        <v>0.06</v>
      </c>
      <c r="AT70" s="11" t="n">
        <f aca="false">AO70*AS70</f>
        <v>15696.036</v>
      </c>
      <c r="AW70" s="0" t="n">
        <f aca="false">IF(ISNUMBER(AF70),1,0)</f>
        <v>1</v>
      </c>
      <c r="AX70" s="0" t="n">
        <f aca="false">IF(ISNUMBER(AF70),AF70,AT70)</f>
        <v>68851.37094</v>
      </c>
      <c r="AY70" s="0" t="n">
        <f aca="false">IF(ISNUMBER(AG70),AG70,AT70)</f>
        <v>53269.23</v>
      </c>
      <c r="BA70" s="0" t="n">
        <f aca="false">IF(AW70=1,(AF70-AT70),0)</f>
        <v>53155.33494</v>
      </c>
      <c r="BB70" s="0" t="e">
        <f aca="false">IF(AW70=1,(AG70-ats57),0)</f>
        <v>#NAME?</v>
      </c>
      <c r="BD70" s="17" t="s">
        <v>109</v>
      </c>
      <c r="BE70" s="10" t="n">
        <v>68851.37094</v>
      </c>
      <c r="BF70" s="11" t="n">
        <v>53269.23</v>
      </c>
      <c r="BG70" s="17" t="s">
        <v>109</v>
      </c>
      <c r="BH70" s="0" t="s">
        <v>109</v>
      </c>
      <c r="BI70" s="1" t="n">
        <v>15582.51</v>
      </c>
      <c r="BJ70" s="1" t="n">
        <v>12042.26</v>
      </c>
      <c r="BU70" s="1" t="n">
        <f aca="false">AC70-BI70</f>
        <v>53268.86094</v>
      </c>
      <c r="BV70" s="1" t="n">
        <f aca="false">AD70-BJ70</f>
        <v>41226.97</v>
      </c>
      <c r="BW70" s="0" t="n">
        <f aca="false">(BU70/AC70)*100</f>
        <v>77.3679016303404</v>
      </c>
      <c r="BX70" s="0" t="n">
        <f aca="false">(BV70/AD70)*100</f>
        <v>77.3935910092937</v>
      </c>
    </row>
    <row r="71" customFormat="false" ht="12.75" hidden="false" customHeight="false" outlineLevel="0" collapsed="false">
      <c r="C71" s="0" t="n">
        <v>55</v>
      </c>
      <c r="D71" s="0" t="s">
        <v>51</v>
      </c>
      <c r="E71" s="0" t="s">
        <v>52</v>
      </c>
      <c r="F71" s="0" t="s">
        <v>53</v>
      </c>
      <c r="G71" s="13" t="s">
        <v>171</v>
      </c>
      <c r="H71" s="0" t="s">
        <v>55</v>
      </c>
      <c r="I71" s="0" t="s">
        <v>56</v>
      </c>
      <c r="J71" s="0" t="s">
        <v>57</v>
      </c>
      <c r="K71" s="0" t="n">
        <v>10307032.658293</v>
      </c>
      <c r="L71" s="0" t="n">
        <f aca="false">LOG10(K71)</f>
        <v>7.01313365212963</v>
      </c>
      <c r="M71" s="0" t="s">
        <v>99</v>
      </c>
      <c r="N71" s="0" t="n">
        <v>1</v>
      </c>
      <c r="O71" s="0" t="n">
        <f aca="false">K71/N71</f>
        <v>10307032.658293</v>
      </c>
      <c r="AB71" s="17" t="s">
        <v>171</v>
      </c>
      <c r="AC71" s="10" t="e">
        <f aca="false">INDEX($W$10:$W$95, MATCH(AB71,$V$10:$V$95,0))</f>
        <v>#N/A</v>
      </c>
      <c r="AD71" s="10" t="e">
        <f aca="false">INDEX($Z$10:$Z$95, MATCH(AB71,$V$10:$V$95,0))</f>
        <v>#N/A</v>
      </c>
      <c r="AE71" s="10"/>
      <c r="AF71" s="10" t="e">
        <f aca="false">#N/A</f>
        <v>#N/A</v>
      </c>
      <c r="AG71" s="10" t="e">
        <f aca="false">#N/A</f>
        <v>#N/A</v>
      </c>
      <c r="AH71" s="18"/>
      <c r="AI71" s="13" t="s">
        <v>171</v>
      </c>
      <c r="AJ71" s="0" t="n">
        <v>90230.7</v>
      </c>
      <c r="AK71" s="0" t="n">
        <v>2</v>
      </c>
      <c r="AL71" s="6" t="s">
        <v>99</v>
      </c>
      <c r="AM71" s="13"/>
      <c r="AN71" s="17" t="s">
        <v>171</v>
      </c>
      <c r="AO71" s="10" t="n">
        <v>90230.7</v>
      </c>
      <c r="AP71" s="10" t="n">
        <v>2</v>
      </c>
      <c r="AQ71" s="19" t="s">
        <v>99</v>
      </c>
      <c r="AR71" s="10"/>
      <c r="AS71" s="10" t="n">
        <v>0.2</v>
      </c>
      <c r="AT71" s="11" t="n">
        <f aca="false">AO71*AS71</f>
        <v>18046.14</v>
      </c>
      <c r="AW71" s="0" t="n">
        <f aca="false">IF(ISNUMBER(AF71),1,0)</f>
        <v>0</v>
      </c>
      <c r="AX71" s="0" t="n">
        <f aca="false">IF(ISNUMBER(AF71),AF71,AT71)</f>
        <v>18046.14</v>
      </c>
      <c r="AY71" s="0" t="n">
        <f aca="false">IF(ISNUMBER(AG71),AG71,AT71)</f>
        <v>18046.14</v>
      </c>
      <c r="BA71" s="0" t="n">
        <f aca="false">IF(AW71=1,(AF71-AT71),0)</f>
        <v>0</v>
      </c>
      <c r="BB71" s="0" t="n">
        <f aca="false">IF(AW71=1,(AG71-ats57),0)</f>
        <v>0</v>
      </c>
      <c r="BD71" s="17" t="s">
        <v>171</v>
      </c>
      <c r="BE71" s="10" t="n">
        <v>18046.14</v>
      </c>
      <c r="BF71" s="11" t="n">
        <v>18046.14</v>
      </c>
      <c r="BG71" s="17" t="s">
        <v>171</v>
      </c>
      <c r="BI71" s="0"/>
      <c r="BJ71" s="0"/>
      <c r="BU71" s="1" t="e">
        <f aca="false">AC71-BI71</f>
        <v>#N/A</v>
      </c>
      <c r="BV71" s="1" t="e">
        <f aca="false">AD71-BJ71</f>
        <v>#N/A</v>
      </c>
      <c r="BW71" s="0" t="e">
        <f aca="false">(BU71/AC71)*100</f>
        <v>#N/A</v>
      </c>
      <c r="BX71" s="0" t="e">
        <f aca="false">(BV71/AD71)*100</f>
        <v>#N/A</v>
      </c>
    </row>
    <row r="72" customFormat="false" ht="12.75" hidden="false" customHeight="true" outlineLevel="0" collapsed="false">
      <c r="C72" s="0" t="n">
        <v>33</v>
      </c>
      <c r="D72" s="0" t="s">
        <v>51</v>
      </c>
      <c r="E72" s="0" t="s">
        <v>52</v>
      </c>
      <c r="F72" s="0" t="s">
        <v>53</v>
      </c>
      <c r="G72" s="13" t="s">
        <v>172</v>
      </c>
      <c r="H72" s="0" t="s">
        <v>55</v>
      </c>
      <c r="I72" s="0" t="s">
        <v>56</v>
      </c>
      <c r="J72" s="0" t="s">
        <v>57</v>
      </c>
      <c r="K72" s="0" t="n">
        <v>3459140.458579</v>
      </c>
      <c r="L72" s="0" t="n">
        <f aca="false">LOG10(K72)</f>
        <v>6.53896819692252</v>
      </c>
      <c r="M72" s="0" t="s">
        <v>72</v>
      </c>
      <c r="N72" s="0" t="n">
        <v>1</v>
      </c>
      <c r="O72" s="0" t="n">
        <f aca="false">K72/N72</f>
        <v>3459140.458579</v>
      </c>
      <c r="R72" s="12" t="s">
        <v>66</v>
      </c>
      <c r="S72" s="12" t="n">
        <v>375230138.3</v>
      </c>
      <c r="AB72" s="17" t="s">
        <v>172</v>
      </c>
      <c r="AC72" s="10" t="e">
        <f aca="false">INDEX($W$10:$W$95, MATCH(AB72,$V$10:$V$95,0))</f>
        <v>#N/A</v>
      </c>
      <c r="AD72" s="10" t="e">
        <f aca="false">INDEX($Z$10:$Z$95, MATCH(AB72,$V$10:$V$95,0))</f>
        <v>#N/A</v>
      </c>
      <c r="AE72" s="10"/>
      <c r="AF72" s="10" t="e">
        <f aca="false">#N/A</f>
        <v>#N/A</v>
      </c>
      <c r="AG72" s="10" t="e">
        <f aca="false">#N/A</f>
        <v>#N/A</v>
      </c>
      <c r="AH72" s="18"/>
      <c r="AI72" s="13" t="s">
        <v>172</v>
      </c>
      <c r="AJ72" s="0" t="n">
        <v>261600.6</v>
      </c>
      <c r="AK72" s="0" t="n">
        <v>16</v>
      </c>
      <c r="AL72" s="6" t="s">
        <v>72</v>
      </c>
      <c r="AM72" s="13"/>
      <c r="AN72" s="17" t="s">
        <v>172</v>
      </c>
      <c r="AO72" s="10" t="n">
        <v>261600.6</v>
      </c>
      <c r="AP72" s="10" t="n">
        <v>16</v>
      </c>
      <c r="AQ72" s="19" t="s">
        <v>72</v>
      </c>
      <c r="AR72" s="10"/>
      <c r="AS72" s="10" t="n">
        <f aca="false">1/64</f>
        <v>0.015625</v>
      </c>
      <c r="AT72" s="11" t="n">
        <f aca="false">AO72*AS72</f>
        <v>4087.509375</v>
      </c>
      <c r="AW72" s="0" t="n">
        <f aca="false">IF(ISNUMBER(AF72),1,0)</f>
        <v>0</v>
      </c>
      <c r="AX72" s="0" t="n">
        <f aca="false">IF(ISNUMBER(AF72),AF72,AT72)</f>
        <v>4087.509375</v>
      </c>
      <c r="AY72" s="0" t="n">
        <f aca="false">IF(ISNUMBER(AG72),AG72,AT72)</f>
        <v>4087.509375</v>
      </c>
      <c r="BA72" s="0" t="n">
        <f aca="false">IF(AW72=1,(AF72-AT72),0)</f>
        <v>0</v>
      </c>
      <c r="BB72" s="0" t="n">
        <f aca="false">IF(AW72=1,(AG72-ats57),0)</f>
        <v>0</v>
      </c>
      <c r="BD72" s="17" t="s">
        <v>172</v>
      </c>
      <c r="BE72" s="10" t="n">
        <v>4087.509375</v>
      </c>
      <c r="BF72" s="11" t="n">
        <v>4087.509375</v>
      </c>
      <c r="BG72" s="17" t="s">
        <v>172</v>
      </c>
      <c r="BI72" s="0"/>
      <c r="BJ72" s="0"/>
      <c r="BU72" s="1" t="e">
        <f aca="false">AC72-BI72</f>
        <v>#N/A</v>
      </c>
      <c r="BV72" s="1" t="e">
        <f aca="false">AD72-BJ72</f>
        <v>#N/A</v>
      </c>
      <c r="BW72" s="0" t="e">
        <f aca="false">(BU72/AC72)*100</f>
        <v>#N/A</v>
      </c>
      <c r="BX72" s="0" t="e">
        <f aca="false">(BV72/AD72)*100</f>
        <v>#N/A</v>
      </c>
    </row>
    <row r="73" customFormat="false" ht="15" hidden="false" customHeight="false" outlineLevel="0" collapsed="false">
      <c r="C73" s="0" t="n">
        <v>52</v>
      </c>
      <c r="D73" s="0" t="s">
        <v>51</v>
      </c>
      <c r="E73" s="0" t="s">
        <v>52</v>
      </c>
      <c r="F73" s="0" t="s">
        <v>53</v>
      </c>
      <c r="G73" s="13" t="s">
        <v>132</v>
      </c>
      <c r="H73" s="0" t="s">
        <v>55</v>
      </c>
      <c r="I73" s="0" t="s">
        <v>56</v>
      </c>
      <c r="J73" s="0" t="s">
        <v>57</v>
      </c>
      <c r="K73" s="0" t="n">
        <v>92498.351463</v>
      </c>
      <c r="L73" s="0" t="n">
        <f aca="false">LOG10(K73)</f>
        <v>4.96613399266441</v>
      </c>
      <c r="N73" s="0" t="n">
        <v>1</v>
      </c>
      <c r="O73" s="0" t="n">
        <f aca="false">K73/N73</f>
        <v>92498.351463</v>
      </c>
      <c r="AB73" s="17" t="s">
        <v>132</v>
      </c>
      <c r="AC73" s="10" t="e">
        <f aca="false">INDEX($W$10:$W$95, MATCH(AB73,$V$10:$V$95,0))</f>
        <v>#N/A</v>
      </c>
      <c r="AD73" s="10" t="e">
        <f aca="false">INDEX($Z$10:$Z$95, MATCH(AB73,$V$10:$V$95,0))</f>
        <v>#N/A</v>
      </c>
      <c r="AE73" s="10"/>
      <c r="AF73" s="10" t="e">
        <f aca="false">#N/A</f>
        <v>#N/A</v>
      </c>
      <c r="AG73" s="10" t="e">
        <f aca="false">#N/A</f>
        <v>#N/A</v>
      </c>
      <c r="AH73" s="18"/>
      <c r="AI73" s="13" t="s">
        <v>132</v>
      </c>
      <c r="AJ73" s="0" t="n">
        <v>1808.5</v>
      </c>
      <c r="AK73" s="0" t="n">
        <v>1</v>
      </c>
      <c r="AL73" s="12" t="s">
        <v>132</v>
      </c>
      <c r="AM73" s="13"/>
      <c r="AN73" s="17" t="s">
        <v>132</v>
      </c>
      <c r="AO73" s="10" t="n">
        <v>1808.5</v>
      </c>
      <c r="AP73" s="10" t="n">
        <v>1</v>
      </c>
      <c r="AQ73" s="22" t="s">
        <v>132</v>
      </c>
      <c r="AR73" s="10"/>
      <c r="AS73" s="10" t="n">
        <v>1</v>
      </c>
      <c r="AT73" s="11" t="n">
        <f aca="false">AO73*AS73</f>
        <v>1808.5</v>
      </c>
      <c r="AW73" s="0" t="n">
        <f aca="false">IF(ISNUMBER(AF73),1,0)</f>
        <v>0</v>
      </c>
      <c r="AX73" s="0" t="n">
        <f aca="false">IF(ISNUMBER(AF73),AF73,AT73)</f>
        <v>1808.5</v>
      </c>
      <c r="AY73" s="0" t="n">
        <f aca="false">IF(ISNUMBER(AG73),AG73,AT73)</f>
        <v>1808.5</v>
      </c>
      <c r="BA73" s="0" t="n">
        <f aca="false">IF(AW73=1,(AF73-AT73),0)</f>
        <v>0</v>
      </c>
      <c r="BB73" s="0" t="n">
        <f aca="false">IF(AW73=1,(AG73-ats57),0)</f>
        <v>0</v>
      </c>
      <c r="BD73" s="17" t="s">
        <v>132</v>
      </c>
      <c r="BE73" s="10" t="n">
        <v>1808.5</v>
      </c>
      <c r="BF73" s="11" t="n">
        <v>1808.5</v>
      </c>
      <c r="BG73" s="17" t="s">
        <v>132</v>
      </c>
      <c r="BI73" s="0"/>
      <c r="BJ73" s="0"/>
      <c r="BU73" s="1" t="e">
        <f aca="false">AC73-BI73</f>
        <v>#N/A</v>
      </c>
      <c r="BV73" s="1" t="e">
        <f aca="false">AD73-BJ73</f>
        <v>#N/A</v>
      </c>
      <c r="BW73" s="0" t="e">
        <f aca="false">(BU73/AC73)*100</f>
        <v>#N/A</v>
      </c>
      <c r="BX73" s="0" t="e">
        <f aca="false">(BV73/AD73)*100</f>
        <v>#N/A</v>
      </c>
    </row>
    <row r="74" customFormat="false" ht="12.75" hidden="false" customHeight="true" outlineLevel="0" collapsed="false">
      <c r="C74" s="0" t="n">
        <v>62</v>
      </c>
      <c r="D74" s="0" t="s">
        <v>51</v>
      </c>
      <c r="E74" s="0" t="s">
        <v>52</v>
      </c>
      <c r="F74" s="0" t="s">
        <v>53</v>
      </c>
      <c r="G74" s="13" t="s">
        <v>149</v>
      </c>
      <c r="H74" s="0" t="s">
        <v>55</v>
      </c>
      <c r="I74" s="0" t="s">
        <v>56</v>
      </c>
      <c r="J74" s="0" t="s">
        <v>57</v>
      </c>
      <c r="K74" s="0" t="n">
        <v>56370.081442</v>
      </c>
      <c r="L74" s="0" t="n">
        <f aca="false">LOG10(K74)</f>
        <v>4.7510486622778</v>
      </c>
      <c r="N74" s="0" t="n">
        <v>1</v>
      </c>
      <c r="O74" s="0" t="n">
        <f aca="false">K74/N74</f>
        <v>56370.081442</v>
      </c>
      <c r="AB74" s="17" t="s">
        <v>149</v>
      </c>
      <c r="AC74" s="10" t="n">
        <f aca="false">INDEX($W$10:$W$95, MATCH(AB74,$V$10:$V$95,0))</f>
        <v>4656.11832</v>
      </c>
      <c r="AD74" s="10" t="n">
        <f aca="false">INDEX($Z$10:$Z$95, MATCH(AB74,$V$10:$V$95,0))</f>
        <v>29239.24</v>
      </c>
      <c r="AE74" s="10"/>
      <c r="AF74" s="10" t="n">
        <v>4656.11832</v>
      </c>
      <c r="AG74" s="10" t="n">
        <v>29239.24</v>
      </c>
      <c r="AH74" s="18"/>
      <c r="AI74" s="13" t="s">
        <v>149</v>
      </c>
      <c r="AJ74" s="0" t="n">
        <v>56370</v>
      </c>
      <c r="AK74" s="0" t="n">
        <v>1</v>
      </c>
      <c r="AL74" s="12" t="s">
        <v>166</v>
      </c>
      <c r="AM74" s="13"/>
      <c r="AN74" s="17" t="s">
        <v>149</v>
      </c>
      <c r="AO74" s="10" t="n">
        <v>56370</v>
      </c>
      <c r="AP74" s="10" t="n">
        <v>1</v>
      </c>
      <c r="AQ74" s="22" t="s">
        <v>166</v>
      </c>
      <c r="AR74" s="10"/>
      <c r="AS74" s="10" t="n">
        <v>1</v>
      </c>
      <c r="AT74" s="11" t="n">
        <f aca="false">AO74*AS74</f>
        <v>56370</v>
      </c>
      <c r="AW74" s="0" t="n">
        <f aca="false">IF(ISNUMBER(AF74),1,0)</f>
        <v>1</v>
      </c>
      <c r="AX74" s="0" t="n">
        <f aca="false">IF(ISNUMBER(AF74),AF74,AT74)</f>
        <v>4656.11832</v>
      </c>
      <c r="AY74" s="0" t="n">
        <f aca="false">IF(ISNUMBER(AG74),AG74,AT74)</f>
        <v>29239.24</v>
      </c>
      <c r="BA74" s="0" t="n">
        <f aca="false">IF(AW74=1,(AF74-AT74),0)</f>
        <v>-51713.88168</v>
      </c>
      <c r="BB74" s="0" t="e">
        <f aca="false">IF(AW74=1,(AG74-ats57),0)</f>
        <v>#NAME?</v>
      </c>
      <c r="BD74" s="17" t="s">
        <v>149</v>
      </c>
      <c r="BE74" s="10" t="n">
        <v>4656.11832</v>
      </c>
      <c r="BF74" s="11" t="n">
        <v>29239.24</v>
      </c>
      <c r="BG74" s="17" t="s">
        <v>149</v>
      </c>
      <c r="BH74" s="0" t="s">
        <v>149</v>
      </c>
      <c r="BI74" s="1" t="n">
        <v>5427.321</v>
      </c>
      <c r="BJ74" s="1" t="n">
        <v>32651.47</v>
      </c>
      <c r="BU74" s="1" t="n">
        <f aca="false">AC74-BI74</f>
        <v>-771.20268</v>
      </c>
      <c r="BV74" s="1" t="n">
        <f aca="false">AD74-BJ74</f>
        <v>-3412.23</v>
      </c>
      <c r="BW74" s="0" t="n">
        <f aca="false">(BU74/AC74)*100</f>
        <v>-16.5632105328457</v>
      </c>
      <c r="BX74" s="0" t="n">
        <f aca="false">(BV74/AD74)*100</f>
        <v>-11.6700365672979</v>
      </c>
    </row>
    <row r="75" customFormat="false" ht="12.75" hidden="false" customHeight="true" outlineLevel="0" collapsed="false">
      <c r="C75" s="0" t="n">
        <v>29</v>
      </c>
      <c r="D75" s="0" t="s">
        <v>51</v>
      </c>
      <c r="E75" s="0" t="s">
        <v>52</v>
      </c>
      <c r="F75" s="0" t="s">
        <v>53</v>
      </c>
      <c r="G75" s="13" t="s">
        <v>111</v>
      </c>
      <c r="H75" s="0" t="s">
        <v>55</v>
      </c>
      <c r="I75" s="0" t="s">
        <v>56</v>
      </c>
      <c r="J75" s="0" t="s">
        <v>57</v>
      </c>
      <c r="K75" s="0" t="n">
        <v>9000157.683873</v>
      </c>
      <c r="L75" s="0" t="n">
        <f aca="false">LOG10(K75)</f>
        <v>6.95425011839888</v>
      </c>
      <c r="M75" s="0" t="s">
        <v>72</v>
      </c>
      <c r="N75" s="0" t="n">
        <v>26.01848</v>
      </c>
      <c r="O75" s="0" t="n">
        <f aca="false">K75/N75</f>
        <v>345914.045857906</v>
      </c>
      <c r="R75" s="12" t="s">
        <v>173</v>
      </c>
      <c r="S75" s="12" t="n">
        <v>20570.6</v>
      </c>
      <c r="AB75" s="17" t="s">
        <v>111</v>
      </c>
      <c r="AC75" s="10" t="n">
        <f aca="false">INDEX($W$10:$W$95, MATCH(AB75,$V$10:$V$95,0))</f>
        <v>8099.26722</v>
      </c>
      <c r="AD75" s="10" t="n">
        <f aca="false">INDEX($Z$10:$Z$95, MATCH(AB75,$V$10:$V$95,0))</f>
        <v>46527.02</v>
      </c>
      <c r="AE75" s="10"/>
      <c r="AF75" s="10" t="n">
        <v>8099.26722</v>
      </c>
      <c r="AG75" s="10" t="n">
        <v>46527.02</v>
      </c>
      <c r="AH75" s="18"/>
      <c r="AI75" s="13" t="s">
        <v>111</v>
      </c>
      <c r="AJ75" s="0" t="n">
        <v>261600.6</v>
      </c>
      <c r="AK75" s="0" t="n">
        <v>16</v>
      </c>
      <c r="AL75" s="6" t="s">
        <v>72</v>
      </c>
      <c r="AM75" s="13"/>
      <c r="AN75" s="17" t="s">
        <v>111</v>
      </c>
      <c r="AO75" s="10" t="n">
        <v>261600.6</v>
      </c>
      <c r="AP75" s="10" t="n">
        <v>16</v>
      </c>
      <c r="AQ75" s="19" t="s">
        <v>72</v>
      </c>
      <c r="AR75" s="10"/>
      <c r="AS75" s="10" t="n">
        <v>0.125</v>
      </c>
      <c r="AT75" s="11" t="n">
        <f aca="false">AO75*AS75</f>
        <v>32700.075</v>
      </c>
      <c r="AW75" s="0" t="n">
        <f aca="false">IF(ISNUMBER(AF75),1,0)</f>
        <v>1</v>
      </c>
      <c r="AX75" s="0" t="n">
        <f aca="false">IF(ISNUMBER(AF75),AF75,AT75)</f>
        <v>8099.26722</v>
      </c>
      <c r="AY75" s="0" t="n">
        <f aca="false">IF(ISNUMBER(AG75),AG75,AT75)</f>
        <v>46527.02</v>
      </c>
      <c r="BA75" s="0" t="n">
        <f aca="false">IF(AW75=1,(AF75-AT75),0)</f>
        <v>-24600.80778</v>
      </c>
      <c r="BB75" s="0" t="e">
        <f aca="false">IF(AW75=1,(AG75-ats57),0)</f>
        <v>#NAME?</v>
      </c>
      <c r="BD75" s="17" t="s">
        <v>111</v>
      </c>
      <c r="BE75" s="10" t="n">
        <v>8099.26722</v>
      </c>
      <c r="BF75" s="11" t="n">
        <v>46527.02</v>
      </c>
      <c r="BG75" s="17" t="s">
        <v>111</v>
      </c>
      <c r="BH75" s="0" t="s">
        <v>111</v>
      </c>
      <c r="BI75" s="1" t="n">
        <v>1356.506</v>
      </c>
      <c r="BJ75" s="1" t="n">
        <v>7720.465</v>
      </c>
      <c r="BU75" s="1" t="n">
        <f aca="false">AC75-BI75</f>
        <v>6742.76122</v>
      </c>
      <c r="BV75" s="1" t="n">
        <f aca="false">AD75-BJ75</f>
        <v>38806.555</v>
      </c>
      <c r="BW75" s="0" t="n">
        <f aca="false">(BU75/AC75)*100</f>
        <v>83.2514971644558</v>
      </c>
      <c r="BX75" s="0" t="n">
        <f aca="false">(BV75/AD75)*100</f>
        <v>83.4064915397547</v>
      </c>
    </row>
    <row r="76" customFormat="false" ht="12.75" hidden="false" customHeight="true" outlineLevel="0" collapsed="false">
      <c r="C76" s="0" t="n">
        <v>38</v>
      </c>
      <c r="D76" s="0" t="s">
        <v>51</v>
      </c>
      <c r="E76" s="0" t="s">
        <v>52</v>
      </c>
      <c r="F76" s="0" t="s">
        <v>53</v>
      </c>
      <c r="G76" s="13" t="s">
        <v>113</v>
      </c>
      <c r="H76" s="0" t="s">
        <v>55</v>
      </c>
      <c r="I76" s="0" t="s">
        <v>56</v>
      </c>
      <c r="J76" s="0" t="s">
        <v>57</v>
      </c>
      <c r="K76" s="0" t="n">
        <v>333594.074975</v>
      </c>
      <c r="L76" s="0" t="n">
        <f aca="false">LOG10(K76)</f>
        <v>5.52321832845097</v>
      </c>
      <c r="M76" s="0" t="s">
        <v>72</v>
      </c>
      <c r="N76" s="0" t="n">
        <v>0.9643843</v>
      </c>
      <c r="O76" s="0" t="n">
        <f aca="false">K76/N76</f>
        <v>345914.045858067</v>
      </c>
      <c r="R76" s="12" t="s">
        <v>168</v>
      </c>
      <c r="S76" s="12" t="n">
        <v>742789.1</v>
      </c>
      <c r="AB76" s="17" t="s">
        <v>113</v>
      </c>
      <c r="AC76" s="10" t="n">
        <f aca="false">INDEX($W$10:$W$95, MATCH(AB76,$V$10:$V$95,0))</f>
        <v>638.52646</v>
      </c>
      <c r="AD76" s="10" t="n">
        <f aca="false">INDEX($Z$10:$Z$95, MATCH(AB76,$V$10:$V$95,0))</f>
        <v>1482.172</v>
      </c>
      <c r="AE76" s="10"/>
      <c r="AF76" s="10" t="n">
        <v>638.52646</v>
      </c>
      <c r="AG76" s="10" t="n">
        <v>1482.172</v>
      </c>
      <c r="AH76" s="18"/>
      <c r="AI76" s="13" t="s">
        <v>113</v>
      </c>
      <c r="AJ76" s="0" t="n">
        <v>261600.6</v>
      </c>
      <c r="AK76" s="0" t="n">
        <v>16</v>
      </c>
      <c r="AL76" s="6" t="s">
        <v>72</v>
      </c>
      <c r="AM76" s="13"/>
      <c r="AN76" s="17" t="s">
        <v>113</v>
      </c>
      <c r="AO76" s="10" t="n">
        <v>261600.6</v>
      </c>
      <c r="AP76" s="10" t="n">
        <v>16</v>
      </c>
      <c r="AQ76" s="19" t="s">
        <v>72</v>
      </c>
      <c r="AR76" s="10"/>
      <c r="AS76" s="10" t="n">
        <v>0.0625</v>
      </c>
      <c r="AT76" s="11" t="n">
        <f aca="false">AO76*AS76</f>
        <v>16350.0375</v>
      </c>
      <c r="AW76" s="0" t="n">
        <f aca="false">IF(ISNUMBER(AF76),1,0)</f>
        <v>1</v>
      </c>
      <c r="AX76" s="0" t="n">
        <f aca="false">IF(ISNUMBER(AF76),AF76,AT76)</f>
        <v>638.52646</v>
      </c>
      <c r="AY76" s="0" t="n">
        <f aca="false">IF(ISNUMBER(AG76),AG76,AT76)</f>
        <v>1482.172</v>
      </c>
      <c r="BA76" s="0" t="n">
        <f aca="false">IF(AW76=1,(AF76-AT76),0)</f>
        <v>-15711.51104</v>
      </c>
      <c r="BB76" s="0" t="e">
        <f aca="false">IF(AW76=1,(AG76-ats57),0)</f>
        <v>#NAME?</v>
      </c>
      <c r="BD76" s="17" t="s">
        <v>113</v>
      </c>
      <c r="BE76" s="10" t="n">
        <v>638.52646</v>
      </c>
      <c r="BF76" s="11" t="n">
        <v>1482.172</v>
      </c>
      <c r="BG76" s="17" t="s">
        <v>113</v>
      </c>
      <c r="BH76" s="0" t="s">
        <v>113</v>
      </c>
      <c r="BI76" s="1" t="n">
        <v>101.9686</v>
      </c>
      <c r="BJ76" s="1" t="n">
        <v>234.8548</v>
      </c>
      <c r="BU76" s="1" t="n">
        <f aca="false">AC76-BI76</f>
        <v>536.55786</v>
      </c>
      <c r="BV76" s="1" t="n">
        <f aca="false">AD76-BJ76</f>
        <v>1247.3172</v>
      </c>
      <c r="BW76" s="0" t="n">
        <f aca="false">(BU76/AC76)*100</f>
        <v>84.0306382917945</v>
      </c>
      <c r="BX76" s="0" t="n">
        <f aca="false">(BV76/AD76)*100</f>
        <v>84.1546865006221</v>
      </c>
    </row>
    <row r="77" customFormat="false" ht="12.75" hidden="false" customHeight="false" outlineLevel="0" collapsed="false">
      <c r="C77" s="0" t="n">
        <v>76</v>
      </c>
      <c r="D77" s="0" t="s">
        <v>51</v>
      </c>
      <c r="E77" s="0" t="s">
        <v>52</v>
      </c>
      <c r="F77" s="0" t="s">
        <v>53</v>
      </c>
      <c r="G77" s="13" t="s">
        <v>174</v>
      </c>
      <c r="H77" s="0" t="s">
        <v>55</v>
      </c>
      <c r="I77" s="0" t="s">
        <v>56</v>
      </c>
      <c r="J77" s="0" t="s">
        <v>57</v>
      </c>
      <c r="K77" s="0" t="n">
        <v>0</v>
      </c>
      <c r="L77" s="0" t="n">
        <v>0</v>
      </c>
      <c r="N77" s="0" t="n">
        <v>1</v>
      </c>
      <c r="O77" s="0" t="n">
        <f aca="false">K77/N77</f>
        <v>0</v>
      </c>
      <c r="AB77" s="17" t="s">
        <v>174</v>
      </c>
      <c r="AC77" s="10" t="e">
        <f aca="false">INDEX($W$10:$W$95, MATCH(AB77,$V$10:$V$95,0))</f>
        <v>#N/A</v>
      </c>
      <c r="AD77" s="10" t="e">
        <f aca="false">INDEX($Z$10:$Z$95, MATCH(AB77,$V$10:$V$95,0))</f>
        <v>#N/A</v>
      </c>
      <c r="AE77" s="10"/>
      <c r="AF77" s="10" t="e">
        <f aca="false">#N/A</f>
        <v>#N/A</v>
      </c>
      <c r="AG77" s="10" t="e">
        <f aca="false">#N/A</f>
        <v>#N/A</v>
      </c>
      <c r="AH77" s="18"/>
      <c r="AI77" s="13" t="s">
        <v>174</v>
      </c>
      <c r="AJ77" s="0" t="e">
        <f aca="false">#N/A</f>
        <v>#N/A</v>
      </c>
      <c r="AK77" s="0" t="n">
        <v>1</v>
      </c>
      <c r="AL77" s="20" t="s">
        <v>174</v>
      </c>
      <c r="AM77" s="13"/>
      <c r="AN77" s="17" t="s">
        <v>174</v>
      </c>
      <c r="AO77" s="10" t="e">
        <f aca="false">#N/A</f>
        <v>#N/A</v>
      </c>
      <c r="AP77" s="10" t="n">
        <v>1</v>
      </c>
      <c r="AQ77" s="21" t="s">
        <v>174</v>
      </c>
      <c r="AR77" s="10"/>
      <c r="AS77" s="10" t="n">
        <v>1</v>
      </c>
      <c r="AT77" s="11" t="e">
        <f aca="false">AO77*AS77</f>
        <v>#N/A</v>
      </c>
      <c r="AW77" s="0" t="n">
        <f aca="false">IF(ISNUMBER(AF77),1,0)</f>
        <v>0</v>
      </c>
      <c r="AX77" s="0" t="e">
        <f aca="false">IF(ISNUMBER(AF77),AF77,AT77)</f>
        <v>#N/A</v>
      </c>
      <c r="AY77" s="0" t="e">
        <f aca="false">IF(ISNUMBER(AG77),AG77,AT77)</f>
        <v>#N/A</v>
      </c>
      <c r="BA77" s="0" t="n">
        <f aca="false">IF(AW77=1,(AF77-AT77),0)</f>
        <v>0</v>
      </c>
      <c r="BB77" s="0" t="n">
        <f aca="false">IF(AW77=1,(AG77-ats57),0)</f>
        <v>0</v>
      </c>
      <c r="BD77" s="17" t="s">
        <v>174</v>
      </c>
      <c r="BE77" s="10" t="e">
        <f aca="false">#N/A</f>
        <v>#N/A</v>
      </c>
      <c r="BF77" s="11" t="e">
        <f aca="false">#N/A</f>
        <v>#N/A</v>
      </c>
      <c r="BG77" s="17" t="s">
        <v>174</v>
      </c>
      <c r="BI77" s="0"/>
      <c r="BJ77" s="0"/>
      <c r="BU77" s="1" t="e">
        <f aca="false">AC77-BI77</f>
        <v>#N/A</v>
      </c>
      <c r="BV77" s="1" t="e">
        <f aca="false">AD77-BJ77</f>
        <v>#N/A</v>
      </c>
      <c r="BW77" s="0" t="e">
        <f aca="false">(BU77/AC77)*100</f>
        <v>#N/A</v>
      </c>
      <c r="BX77" s="0" t="e">
        <f aca="false">(BV77/AD77)*100</f>
        <v>#N/A</v>
      </c>
    </row>
    <row r="78" customFormat="false" ht="12.75" hidden="false" customHeight="true" outlineLevel="0" collapsed="false">
      <c r="C78" s="0" t="n">
        <v>24</v>
      </c>
      <c r="D78" s="0" t="s">
        <v>51</v>
      </c>
      <c r="E78" s="0" t="s">
        <v>52</v>
      </c>
      <c r="F78" s="0" t="s">
        <v>53</v>
      </c>
      <c r="G78" s="13" t="s">
        <v>114</v>
      </c>
      <c r="H78" s="0" t="s">
        <v>55</v>
      </c>
      <c r="I78" s="0" t="s">
        <v>56</v>
      </c>
      <c r="J78" s="0" t="s">
        <v>57</v>
      </c>
      <c r="K78" s="0" t="n">
        <v>21606304.946125</v>
      </c>
      <c r="L78" s="0" t="n">
        <f aca="false">LOG10(K78)</f>
        <v>7.33458050132471</v>
      </c>
      <c r="M78" s="0" t="s">
        <v>58</v>
      </c>
      <c r="N78" s="0" t="n">
        <v>188.6222</v>
      </c>
      <c r="O78" s="0" t="n">
        <f aca="false">K78/N78</f>
        <v>114548.048671498</v>
      </c>
      <c r="R78" s="12" t="s">
        <v>175</v>
      </c>
      <c r="S78" s="12" t="n">
        <v>19997.4</v>
      </c>
      <c r="AB78" s="17" t="s">
        <v>114</v>
      </c>
      <c r="AC78" s="10" t="n">
        <f aca="false">INDEX($W$10:$W$95, MATCH(AB78,$V$10:$V$95,0))</f>
        <v>124595.38234</v>
      </c>
      <c r="AD78" s="10" t="n">
        <f aca="false">INDEX($Z$10:$Z$95, MATCH(AB78,$V$10:$V$95,0))</f>
        <v>112211.8</v>
      </c>
      <c r="AE78" s="10"/>
      <c r="AF78" s="10" t="n">
        <v>124595.38234</v>
      </c>
      <c r="AG78" s="10" t="n">
        <v>112211.8</v>
      </c>
      <c r="AH78" s="18"/>
      <c r="AI78" s="13" t="s">
        <v>114</v>
      </c>
      <c r="AJ78" s="0" t="n">
        <v>23718.1</v>
      </c>
      <c r="AK78" s="0" t="n">
        <v>16</v>
      </c>
      <c r="AL78" s="6" t="s">
        <v>58</v>
      </c>
      <c r="AM78" s="13"/>
      <c r="AN78" s="17" t="s">
        <v>114</v>
      </c>
      <c r="AO78" s="10" t="n">
        <v>23718.1</v>
      </c>
      <c r="AP78" s="10" t="n">
        <v>4</v>
      </c>
      <c r="AQ78" s="19" t="s">
        <v>58</v>
      </c>
      <c r="AR78" s="10"/>
      <c r="AS78" s="10" t="n">
        <v>0.35</v>
      </c>
      <c r="AT78" s="11" t="n">
        <f aca="false">AO78*AS78</f>
        <v>8301.335</v>
      </c>
      <c r="AW78" s="0" t="n">
        <f aca="false">IF(ISNUMBER(AF78),1,0)</f>
        <v>1</v>
      </c>
      <c r="AX78" s="0" t="n">
        <f aca="false">IF(ISNUMBER(AF78),AF78,AT78)</f>
        <v>124595.38234</v>
      </c>
      <c r="AY78" s="0" t="n">
        <f aca="false">IF(ISNUMBER(AG78),AG78,AT78)</f>
        <v>112211.8</v>
      </c>
      <c r="BA78" s="0" t="n">
        <f aca="false">IF(AW78=1,(AF78-AT78),0)</f>
        <v>116294.04734</v>
      </c>
      <c r="BB78" s="0" t="e">
        <f aca="false">IF(AW78=1,(AG78-ats57),0)</f>
        <v>#NAME?</v>
      </c>
      <c r="BD78" s="17" t="s">
        <v>114</v>
      </c>
      <c r="BE78" s="10" t="n">
        <v>124595.38234</v>
      </c>
      <c r="BF78" s="11" t="n">
        <v>112211.8</v>
      </c>
      <c r="BG78" s="17" t="s">
        <v>114</v>
      </c>
      <c r="BH78" s="0" t="s">
        <v>114</v>
      </c>
      <c r="BI78" s="1" t="n">
        <v>23251.6</v>
      </c>
      <c r="BJ78" s="1" t="n">
        <v>21414.49</v>
      </c>
      <c r="BU78" s="1" t="n">
        <f aca="false">AC78-BI78</f>
        <v>101343.78234</v>
      </c>
      <c r="BV78" s="1" t="n">
        <f aca="false">AD78-BJ78</f>
        <v>90797.31</v>
      </c>
      <c r="BW78" s="0" t="n">
        <f aca="false">(BU78/AC78)*100</f>
        <v>81.3383132156935</v>
      </c>
      <c r="BX78" s="0" t="n">
        <f aca="false">(BV78/AD78)*100</f>
        <v>80.9160088332956</v>
      </c>
    </row>
    <row r="79" customFormat="false" ht="15" hidden="false" customHeight="true" outlineLevel="0" collapsed="false">
      <c r="C79" s="0" t="n">
        <v>51</v>
      </c>
      <c r="D79" s="0" t="s">
        <v>51</v>
      </c>
      <c r="E79" s="0" t="s">
        <v>52</v>
      </c>
      <c r="F79" s="0" t="s">
        <v>53</v>
      </c>
      <c r="G79" s="13" t="s">
        <v>116</v>
      </c>
      <c r="H79" s="0" t="s">
        <v>55</v>
      </c>
      <c r="I79" s="0" t="s">
        <v>56</v>
      </c>
      <c r="J79" s="0" t="s">
        <v>57</v>
      </c>
      <c r="K79" s="0" t="n">
        <v>16387233.391062</v>
      </c>
      <c r="L79" s="0" t="n">
        <f aca="false">LOG10(K79)</f>
        <v>7.21450563908518</v>
      </c>
      <c r="M79" s="0" t="s">
        <v>59</v>
      </c>
      <c r="N79" s="0" t="n">
        <v>62.95772</v>
      </c>
      <c r="O79" s="0" t="n">
        <f aca="false">K79/N79</f>
        <v>260289.498905964</v>
      </c>
      <c r="AB79" s="17" t="s">
        <v>116</v>
      </c>
      <c r="AC79" s="10" t="n">
        <f aca="false">INDEX($W$10:$W$95, MATCH(AB79,$V$10:$V$95,0))</f>
        <v>181995.72683</v>
      </c>
      <c r="AD79" s="10" t="n">
        <f aca="false">INDEX($Z$10:$Z$95, MATCH(AB79,$V$10:$V$95,0))</f>
        <v>112396.1</v>
      </c>
      <c r="AE79" s="10"/>
      <c r="AF79" s="10" t="n">
        <v>181995.72683</v>
      </c>
      <c r="AG79" s="10" t="n">
        <v>112396.1</v>
      </c>
      <c r="AH79" s="18"/>
      <c r="AI79" s="13" t="s">
        <v>116</v>
      </c>
      <c r="AJ79" s="0" t="n">
        <v>138910.7</v>
      </c>
      <c r="AK79" s="0" t="n">
        <v>3</v>
      </c>
      <c r="AL79" s="6" t="s">
        <v>59</v>
      </c>
      <c r="AM79" s="13"/>
      <c r="AN79" s="17" t="s">
        <v>116</v>
      </c>
      <c r="AO79" s="10" t="n">
        <v>138910.7</v>
      </c>
      <c r="AP79" s="10" t="n">
        <v>3</v>
      </c>
      <c r="AQ79" s="19" t="s">
        <v>59</v>
      </c>
      <c r="AR79" s="10"/>
      <c r="AS79" s="10" t="n">
        <v>0.33</v>
      </c>
      <c r="AT79" s="11" t="n">
        <f aca="false">AO79*AS79</f>
        <v>45840.531</v>
      </c>
      <c r="AW79" s="0" t="n">
        <f aca="false">IF(ISNUMBER(AF79),1,0)</f>
        <v>1</v>
      </c>
      <c r="AX79" s="0" t="n">
        <f aca="false">IF(ISNUMBER(AF79),AF79,AT79)</f>
        <v>181995.72683</v>
      </c>
      <c r="AY79" s="0" t="n">
        <f aca="false">IF(ISNUMBER(AG79),AG79,AT79)</f>
        <v>112396.1</v>
      </c>
      <c r="BA79" s="0" t="n">
        <f aca="false">IF(AW79=1,(AF79-AT79),0)</f>
        <v>136155.19583</v>
      </c>
      <c r="BB79" s="0" t="e">
        <f aca="false">IF(AW79=1,(AG79-ats57),0)</f>
        <v>#NAME?</v>
      </c>
      <c r="BD79" s="17" t="s">
        <v>116</v>
      </c>
      <c r="BE79" s="10" t="n">
        <v>181995.72683</v>
      </c>
      <c r="BF79" s="11" t="n">
        <v>112396.1</v>
      </c>
      <c r="BG79" s="17" t="s">
        <v>116</v>
      </c>
      <c r="BH79" s="0" t="s">
        <v>116</v>
      </c>
      <c r="BI79" s="1" t="n">
        <v>31172.33</v>
      </c>
      <c r="BJ79" s="1" t="n">
        <v>19137.47</v>
      </c>
      <c r="BU79" s="1" t="n">
        <f aca="false">AC79-BI79</f>
        <v>150823.39683</v>
      </c>
      <c r="BV79" s="1" t="n">
        <f aca="false">AD79-BJ79</f>
        <v>93258.63</v>
      </c>
      <c r="BW79" s="0" t="n">
        <f aca="false">(BU79/AC79)*100</f>
        <v>82.8719440049723</v>
      </c>
      <c r="BX79" s="0" t="n">
        <f aca="false">(BV79/AD79)*100</f>
        <v>82.9731903509108</v>
      </c>
    </row>
    <row r="80" customFormat="false" ht="12.75" hidden="false" customHeight="true" outlineLevel="0" collapsed="false">
      <c r="C80" s="0" t="n">
        <v>43</v>
      </c>
      <c r="D80" s="0" t="s">
        <v>51</v>
      </c>
      <c r="E80" s="0" t="s">
        <v>52</v>
      </c>
      <c r="F80" s="0" t="s">
        <v>53</v>
      </c>
      <c r="G80" s="13" t="s">
        <v>117</v>
      </c>
      <c r="H80" s="0" t="s">
        <v>55</v>
      </c>
      <c r="I80" s="0" t="s">
        <v>56</v>
      </c>
      <c r="J80" s="0" t="s">
        <v>57</v>
      </c>
      <c r="K80" s="0" t="n">
        <v>20712613.889311</v>
      </c>
      <c r="L80" s="0" t="n">
        <f aca="false">LOG10(K80)</f>
        <v>7.31623490942321</v>
      </c>
      <c r="M80" s="0" t="s">
        <v>96</v>
      </c>
      <c r="N80" s="0" t="n">
        <v>1895.566</v>
      </c>
      <c r="O80" s="0" t="n">
        <f aca="false">K80/N80</f>
        <v>10926.8756082938</v>
      </c>
      <c r="R80" s="12" t="s">
        <v>90</v>
      </c>
      <c r="S80" s="12" t="n">
        <v>60250373.3</v>
      </c>
      <c r="AB80" s="17" t="s">
        <v>117</v>
      </c>
      <c r="AC80" s="10" t="n">
        <f aca="false">INDEX($W$10:$W$95, MATCH(AB80,$V$10:$V$95,0))</f>
        <v>17226.46154</v>
      </c>
      <c r="AD80" s="10" t="n">
        <f aca="false">INDEX($Z$10:$Z$95, MATCH(AB80,$V$10:$V$95,0))</f>
        <v>63961.88</v>
      </c>
      <c r="AE80" s="10"/>
      <c r="AF80" s="10" t="n">
        <v>17226.46154</v>
      </c>
      <c r="AG80" s="10" t="n">
        <v>63961.88</v>
      </c>
      <c r="AH80" s="18"/>
      <c r="AI80" s="13" t="s">
        <v>117</v>
      </c>
      <c r="AJ80" s="0" t="n">
        <v>18788.6</v>
      </c>
      <c r="AK80" s="0" t="n">
        <v>3</v>
      </c>
      <c r="AL80" s="6" t="s">
        <v>96</v>
      </c>
      <c r="AM80" s="13"/>
      <c r="AN80" s="17" t="s">
        <v>117</v>
      </c>
      <c r="AO80" s="10" t="n">
        <v>18788.6</v>
      </c>
      <c r="AP80" s="10" t="n">
        <v>4</v>
      </c>
      <c r="AQ80" s="19" t="s">
        <v>96</v>
      </c>
      <c r="AR80" s="10"/>
      <c r="AS80" s="10" t="n">
        <v>0.3</v>
      </c>
      <c r="AT80" s="11" t="n">
        <f aca="false">AO80*AS80</f>
        <v>5636.58</v>
      </c>
      <c r="AW80" s="0" t="n">
        <f aca="false">IF(ISNUMBER(AF80),1,0)</f>
        <v>1</v>
      </c>
      <c r="AX80" s="0" t="n">
        <f aca="false">IF(ISNUMBER(AF80),AF80,AT80)</f>
        <v>17226.46154</v>
      </c>
      <c r="AY80" s="0" t="n">
        <f aca="false">IF(ISNUMBER(AG80),AG80,AT80)</f>
        <v>63961.88</v>
      </c>
      <c r="BA80" s="0" t="n">
        <f aca="false">IF(AW80=1,(AF80-AT80),0)</f>
        <v>11589.88154</v>
      </c>
      <c r="BB80" s="0" t="e">
        <f aca="false">IF(AW80=1,(AG80-ats57),0)</f>
        <v>#NAME?</v>
      </c>
      <c r="BD80" s="17" t="s">
        <v>117</v>
      </c>
      <c r="BE80" s="10" t="n">
        <v>17226.46154</v>
      </c>
      <c r="BF80" s="11" t="n">
        <v>63961.88</v>
      </c>
      <c r="BG80" s="17" t="s">
        <v>117</v>
      </c>
      <c r="BH80" s="0" t="s">
        <v>117</v>
      </c>
      <c r="BI80" s="1" t="n">
        <v>3906.694</v>
      </c>
      <c r="BJ80" s="1" t="n">
        <v>14275.81</v>
      </c>
      <c r="BU80" s="1" t="n">
        <f aca="false">AC80-BI80</f>
        <v>13319.76754</v>
      </c>
      <c r="BV80" s="1" t="n">
        <f aca="false">AD80-BJ80</f>
        <v>49686.07</v>
      </c>
      <c r="BW80" s="0" t="n">
        <f aca="false">(BU80/AC80)*100</f>
        <v>77.3215527116313</v>
      </c>
      <c r="BX80" s="0" t="n">
        <f aca="false">(BV80/AD80)*100</f>
        <v>77.6807529734898</v>
      </c>
    </row>
    <row r="81" customFormat="false" ht="12.75" hidden="false" customHeight="false" outlineLevel="0" collapsed="false">
      <c r="C81" s="0" t="n">
        <v>44</v>
      </c>
      <c r="D81" s="0" t="s">
        <v>51</v>
      </c>
      <c r="E81" s="0" t="s">
        <v>52</v>
      </c>
      <c r="F81" s="0" t="s">
        <v>53</v>
      </c>
      <c r="G81" s="13" t="s">
        <v>119</v>
      </c>
      <c r="H81" s="0" t="s">
        <v>55</v>
      </c>
      <c r="I81" s="0" t="s">
        <v>56</v>
      </c>
      <c r="J81" s="0" t="s">
        <v>57</v>
      </c>
      <c r="K81" s="0" t="n">
        <v>763607.874497</v>
      </c>
      <c r="L81" s="0" t="n">
        <f aca="false">LOG10(K81)</f>
        <v>5.88287039828758</v>
      </c>
      <c r="M81" s="0" t="s">
        <v>96</v>
      </c>
      <c r="N81" s="0" t="n">
        <v>69.88346</v>
      </c>
      <c r="O81" s="0" t="n">
        <f aca="false">K81/N81</f>
        <v>10926.8756082913</v>
      </c>
      <c r="AB81" s="17" t="s">
        <v>119</v>
      </c>
      <c r="AC81" s="10" t="n">
        <f aca="false">INDEX($W$10:$W$95, MATCH(AB81,$V$10:$V$95,0))</f>
        <v>3484.86403</v>
      </c>
      <c r="AD81" s="10" t="n">
        <f aca="false">INDEX($Z$10:$Z$95, MATCH(AB81,$V$10:$V$95,0))</f>
        <v>4276.54</v>
      </c>
      <c r="AE81" s="10"/>
      <c r="AF81" s="10" t="n">
        <v>3484.86403</v>
      </c>
      <c r="AG81" s="10" t="n">
        <v>4276.54</v>
      </c>
      <c r="AH81" s="18"/>
      <c r="AI81" s="13" t="s">
        <v>119</v>
      </c>
      <c r="AJ81" s="0" t="n">
        <v>18788.6</v>
      </c>
      <c r="AK81" s="0" t="n">
        <v>3</v>
      </c>
      <c r="AL81" s="6" t="s">
        <v>96</v>
      </c>
      <c r="AM81" s="13"/>
      <c r="AN81" s="17" t="s">
        <v>119</v>
      </c>
      <c r="AO81" s="10" t="n">
        <v>18788.6</v>
      </c>
      <c r="AP81" s="10" t="n">
        <v>4</v>
      </c>
      <c r="AQ81" s="19" t="s">
        <v>96</v>
      </c>
      <c r="AR81" s="10"/>
      <c r="AS81" s="10" t="n">
        <v>0.1</v>
      </c>
      <c r="AT81" s="11" t="n">
        <f aca="false">AO81*AS81</f>
        <v>1878.86</v>
      </c>
      <c r="AW81" s="0" t="n">
        <f aca="false">IF(ISNUMBER(AF81),1,0)</f>
        <v>1</v>
      </c>
      <c r="AX81" s="0" t="n">
        <f aca="false">IF(ISNUMBER(AF81),AF81,AT81)</f>
        <v>3484.86403</v>
      </c>
      <c r="AY81" s="0" t="n">
        <f aca="false">IF(ISNUMBER(AG81),AG81,AT81)</f>
        <v>4276.54</v>
      </c>
      <c r="BA81" s="0" t="n">
        <f aca="false">IF(AW81=1,(AF81-AT81),0)</f>
        <v>1606.00403</v>
      </c>
      <c r="BB81" s="0" t="e">
        <f aca="false">IF(AW81=1,(AG81-ats57),0)</f>
        <v>#NAME?</v>
      </c>
      <c r="BD81" s="17" t="s">
        <v>119</v>
      </c>
      <c r="BE81" s="10" t="n">
        <v>3484.86403</v>
      </c>
      <c r="BF81" s="11" t="n">
        <v>4276.54</v>
      </c>
      <c r="BG81" s="17" t="s">
        <v>119</v>
      </c>
      <c r="BH81" s="0" t="s">
        <v>119</v>
      </c>
      <c r="BI81" s="1" t="n">
        <v>788.3884</v>
      </c>
      <c r="BJ81" s="1" t="n">
        <v>984.4502</v>
      </c>
      <c r="BU81" s="1" t="n">
        <f aca="false">AC81-BI81</f>
        <v>2696.47563</v>
      </c>
      <c r="BV81" s="1" t="n">
        <f aca="false">AD81-BJ81</f>
        <v>3292.0898</v>
      </c>
      <c r="BW81" s="0" t="n">
        <f aca="false">(BU81/AC81)*100</f>
        <v>77.3767816129113</v>
      </c>
      <c r="BX81" s="0" t="n">
        <f aca="false">(BV81/AD81)*100</f>
        <v>76.9802176525883</v>
      </c>
    </row>
    <row r="82" customFormat="false" ht="12.75" hidden="false" customHeight="true" outlineLevel="0" collapsed="false">
      <c r="C82" s="0" t="n">
        <v>35</v>
      </c>
      <c r="D82" s="0" t="s">
        <v>51</v>
      </c>
      <c r="E82" s="0" t="s">
        <v>52</v>
      </c>
      <c r="F82" s="0" t="s">
        <v>53</v>
      </c>
      <c r="G82" s="13" t="s">
        <v>176</v>
      </c>
      <c r="H82" s="0" t="s">
        <v>55</v>
      </c>
      <c r="I82" s="0" t="s">
        <v>56</v>
      </c>
      <c r="J82" s="0" t="s">
        <v>57</v>
      </c>
      <c r="K82" s="0" t="n">
        <v>4890598.504008</v>
      </c>
      <c r="L82" s="0" t="n">
        <f aca="false">LOG10(K82)</f>
        <v>6.68936201067427</v>
      </c>
      <c r="M82" s="0" t="s">
        <v>72</v>
      </c>
      <c r="N82" s="0" t="n">
        <v>14.13819</v>
      </c>
      <c r="O82" s="0" t="n">
        <f aca="false">K82/N82</f>
        <v>345914.045857921</v>
      </c>
      <c r="R82" s="12" t="s">
        <v>177</v>
      </c>
      <c r="S82" s="12" t="n">
        <v>903571.9</v>
      </c>
      <c r="AB82" s="17" t="s">
        <v>176</v>
      </c>
      <c r="AC82" s="10" t="e">
        <f aca="false">INDEX($W$10:$W$95, MATCH(AB82,$V$10:$V$95,0))</f>
        <v>#N/A</v>
      </c>
      <c r="AD82" s="10" t="e">
        <f aca="false">INDEX($Z$10:$Z$95, MATCH(AB82,$V$10:$V$95,0))</f>
        <v>#N/A</v>
      </c>
      <c r="AE82" s="10"/>
      <c r="AF82" s="10" t="e">
        <f aca="false">#N/A</f>
        <v>#N/A</v>
      </c>
      <c r="AG82" s="10" t="e">
        <f aca="false">#N/A</f>
        <v>#N/A</v>
      </c>
      <c r="AH82" s="18"/>
      <c r="AI82" s="13" t="s">
        <v>176</v>
      </c>
      <c r="AJ82" s="0" t="n">
        <v>261600.6</v>
      </c>
      <c r="AK82" s="0" t="n">
        <v>16</v>
      </c>
      <c r="AL82" s="6" t="s">
        <v>72</v>
      </c>
      <c r="AM82" s="13"/>
      <c r="AN82" s="17" t="s">
        <v>176</v>
      </c>
      <c r="AO82" s="10" t="n">
        <v>261600.6</v>
      </c>
      <c r="AP82" s="10" t="n">
        <v>16</v>
      </c>
      <c r="AQ82" s="19" t="s">
        <v>72</v>
      </c>
      <c r="AR82" s="10"/>
      <c r="AS82" s="10" t="n">
        <v>0.0625</v>
      </c>
      <c r="AT82" s="11" t="n">
        <f aca="false">AO82*AS82</f>
        <v>16350.0375</v>
      </c>
      <c r="AW82" s="0" t="n">
        <f aca="false">IF(ISNUMBER(AF82),1,0)</f>
        <v>0</v>
      </c>
      <c r="AX82" s="0" t="n">
        <f aca="false">IF(ISNUMBER(AF82),AF82,AT82)</f>
        <v>16350.0375</v>
      </c>
      <c r="AY82" s="0" t="n">
        <f aca="false">IF(ISNUMBER(AG82),AG82,AT82)</f>
        <v>16350.0375</v>
      </c>
      <c r="BA82" s="0" t="n">
        <f aca="false">IF(AW82=1,(AF82-AT82),0)</f>
        <v>0</v>
      </c>
      <c r="BB82" s="0" t="n">
        <f aca="false">IF(AW82=1,(AG82-ats57),0)</f>
        <v>0</v>
      </c>
      <c r="BD82" s="17" t="s">
        <v>176</v>
      </c>
      <c r="BE82" s="10" t="n">
        <v>16350.0375</v>
      </c>
      <c r="BF82" s="11" t="n">
        <v>16350.0375</v>
      </c>
      <c r="BG82" s="17" t="s">
        <v>176</v>
      </c>
      <c r="BH82" s="0" t="s">
        <v>176</v>
      </c>
      <c r="BI82" s="1" t="s">
        <v>78</v>
      </c>
      <c r="BJ82" s="1" t="n">
        <v>2041.195</v>
      </c>
      <c r="BU82" s="1" t="e">
        <f aca="false">AC82-BI82</f>
        <v>#N/A</v>
      </c>
      <c r="BV82" s="1" t="e">
        <f aca="false">AD82-BJ82</f>
        <v>#N/A</v>
      </c>
      <c r="BW82" s="0" t="e">
        <f aca="false">(BU82/AC82)*100</f>
        <v>#N/A</v>
      </c>
      <c r="BX82" s="0" t="e">
        <f aca="false">(BV82/AD82)*100</f>
        <v>#N/A</v>
      </c>
    </row>
    <row r="83" customFormat="false" ht="12.75" hidden="false" customHeight="true" outlineLevel="0" collapsed="false">
      <c r="C83" s="0" t="n">
        <v>6</v>
      </c>
      <c r="D83" s="0" t="s">
        <v>51</v>
      </c>
      <c r="E83" s="0" t="s">
        <v>52</v>
      </c>
      <c r="F83" s="0" t="s">
        <v>53</v>
      </c>
      <c r="G83" s="13" t="s">
        <v>122</v>
      </c>
      <c r="H83" s="0" t="s">
        <v>55</v>
      </c>
      <c r="I83" s="0" t="s">
        <v>56</v>
      </c>
      <c r="J83" s="0" t="s">
        <v>57</v>
      </c>
      <c r="K83" s="0" t="n">
        <v>9746221.79071</v>
      </c>
      <c r="L83" s="0" t="n">
        <f aca="false">LOG10(K83)</f>
        <v>6.98883629021637</v>
      </c>
      <c r="M83" s="0" t="s">
        <v>126</v>
      </c>
      <c r="N83" s="0" t="n">
        <v>59.53253</v>
      </c>
      <c r="O83" s="0" t="n">
        <f aca="false">K83/N83</f>
        <v>163712.541541742</v>
      </c>
      <c r="R83" s="14" t="s">
        <v>71</v>
      </c>
      <c r="S83" s="12" t="n">
        <v>4837.6</v>
      </c>
      <c r="AB83" s="17" t="s">
        <v>122</v>
      </c>
      <c r="AC83" s="10" t="n">
        <f aca="false">INDEX($W$10:$W$95, MATCH(AB83,$V$10:$V$95,0))</f>
        <v>3907.97403</v>
      </c>
      <c r="AD83" s="10" t="n">
        <f aca="false">INDEX($Z$10:$Z$95, MATCH(AB83,$V$10:$V$95,0))</f>
        <v>27265.45</v>
      </c>
      <c r="AE83" s="10"/>
      <c r="AF83" s="10" t="n">
        <v>3907.97403</v>
      </c>
      <c r="AG83" s="10" t="n">
        <v>27265.45</v>
      </c>
      <c r="AH83" s="18"/>
      <c r="AI83" s="13" t="s">
        <v>122</v>
      </c>
      <c r="AJ83" s="0" t="n">
        <v>94801.7</v>
      </c>
      <c r="AK83" s="0" t="n">
        <v>8</v>
      </c>
      <c r="AL83" s="6" t="s">
        <v>126</v>
      </c>
      <c r="AM83" s="13"/>
      <c r="AN83" s="17" t="s">
        <v>122</v>
      </c>
      <c r="AO83" s="10" t="n">
        <v>94801.7</v>
      </c>
      <c r="AP83" s="10" t="n">
        <v>8</v>
      </c>
      <c r="AQ83" s="19" t="s">
        <v>126</v>
      </c>
      <c r="AR83" s="10" t="s">
        <v>178</v>
      </c>
      <c r="AS83" s="10" t="n">
        <v>0.25</v>
      </c>
      <c r="AT83" s="11" t="n">
        <f aca="false">AO83*AS83</f>
        <v>23700.425</v>
      </c>
      <c r="AW83" s="0" t="n">
        <f aca="false">IF(ISNUMBER(AF83),1,0)</f>
        <v>1</v>
      </c>
      <c r="AX83" s="0" t="n">
        <f aca="false">IF(ISNUMBER(AF83),AF83,AT83)</f>
        <v>3907.97403</v>
      </c>
      <c r="AY83" s="0" t="n">
        <f aca="false">IF(ISNUMBER(AG83),AG83,AT83)</f>
        <v>27265.45</v>
      </c>
      <c r="BA83" s="0" t="n">
        <f aca="false">IF(AW83=1,(AF83-AT83),0)</f>
        <v>-19792.45097</v>
      </c>
      <c r="BB83" s="0" t="e">
        <f aca="false">IF(AW83=1,(AG83-ats57),0)</f>
        <v>#NAME?</v>
      </c>
      <c r="BD83" s="17" t="s">
        <v>122</v>
      </c>
      <c r="BE83" s="10" t="n">
        <v>3907.97403</v>
      </c>
      <c r="BF83" s="11" t="n">
        <v>27265.45</v>
      </c>
      <c r="BG83" s="17" t="s">
        <v>122</v>
      </c>
      <c r="BH83" s="0" t="s">
        <v>122</v>
      </c>
      <c r="BI83" s="1" t="n">
        <v>884.7114</v>
      </c>
      <c r="BJ83" s="1" t="n">
        <v>6149.424</v>
      </c>
      <c r="BU83" s="1" t="n">
        <f aca="false">AC83-BI83</f>
        <v>3023.26263</v>
      </c>
      <c r="BV83" s="1" t="n">
        <f aca="false">AD83-BJ83</f>
        <v>21116.026</v>
      </c>
      <c r="BW83" s="0" t="n">
        <f aca="false">(BU83/AC83)*100</f>
        <v>77.3613797530789</v>
      </c>
      <c r="BX83" s="0" t="n">
        <f aca="false">(BV83/AD83)*100</f>
        <v>77.4460938660466</v>
      </c>
    </row>
    <row r="84" customFormat="false" ht="12.75" hidden="false" customHeight="true" outlineLevel="0" collapsed="false">
      <c r="C84" s="0" t="n">
        <v>57</v>
      </c>
      <c r="D84" s="0" t="s">
        <v>51</v>
      </c>
      <c r="E84" s="0" t="s">
        <v>52</v>
      </c>
      <c r="F84" s="0" t="s">
        <v>53</v>
      </c>
      <c r="G84" s="13" t="s">
        <v>179</v>
      </c>
      <c r="H84" s="0" t="s">
        <v>55</v>
      </c>
      <c r="I84" s="0" t="s">
        <v>56</v>
      </c>
      <c r="J84" s="0" t="s">
        <v>57</v>
      </c>
      <c r="K84" s="0" t="n">
        <v>1316900.338047</v>
      </c>
      <c r="L84" s="0" t="n">
        <f aca="false">LOG10(K84)</f>
        <v>6.11955290915009</v>
      </c>
      <c r="N84" s="0" t="n">
        <v>1</v>
      </c>
      <c r="O84" s="0" t="n">
        <f aca="false">K84/N84</f>
        <v>1316900.338047</v>
      </c>
      <c r="AB84" s="17" t="s">
        <v>179</v>
      </c>
      <c r="AC84" s="10" t="e">
        <f aca="false">INDEX($W$10:$W$95, MATCH(AB84,$V$10:$V$95,0))</f>
        <v>#N/A</v>
      </c>
      <c r="AD84" s="10" t="e">
        <f aca="false">INDEX($Z$10:$Z$95, MATCH(AB84,$V$10:$V$95,0))</f>
        <v>#N/A</v>
      </c>
      <c r="AE84" s="10"/>
      <c r="AF84" s="10" t="e">
        <f aca="false">#N/A</f>
        <v>#N/A</v>
      </c>
      <c r="AG84" s="10" t="e">
        <f aca="false">#N/A</f>
        <v>#N/A</v>
      </c>
      <c r="AH84" s="18"/>
      <c r="AI84" s="13" t="s">
        <v>179</v>
      </c>
      <c r="AJ84" s="0" t="n">
        <v>19997.4</v>
      </c>
      <c r="AK84" s="0" t="n">
        <v>1</v>
      </c>
      <c r="AL84" s="12" t="s">
        <v>175</v>
      </c>
      <c r="AM84" s="13"/>
      <c r="AN84" s="17" t="s">
        <v>179</v>
      </c>
      <c r="AO84" s="10" t="n">
        <v>19997.4</v>
      </c>
      <c r="AP84" s="10" t="n">
        <v>1</v>
      </c>
      <c r="AQ84" s="22" t="s">
        <v>175</v>
      </c>
      <c r="AR84" s="10"/>
      <c r="AS84" s="10" t="n">
        <v>0.6</v>
      </c>
      <c r="AT84" s="11" t="n">
        <f aca="false">AO84*AS84</f>
        <v>11998.44</v>
      </c>
      <c r="AW84" s="0" t="n">
        <f aca="false">IF(ISNUMBER(AF84),1,0)</f>
        <v>0</v>
      </c>
      <c r="AX84" s="0" t="n">
        <f aca="false">IF(ISNUMBER(AF84),AF84,AT84)</f>
        <v>11998.44</v>
      </c>
      <c r="AY84" s="0" t="n">
        <f aca="false">IF(ISNUMBER(AG84),AG84,AT84)</f>
        <v>11998.44</v>
      </c>
      <c r="BA84" s="0" t="n">
        <f aca="false">IF(AW84=1,(AF84-AT84),0)</f>
        <v>0</v>
      </c>
      <c r="BB84" s="0" t="n">
        <f aca="false">IF(AW84=1,(AG84-ats57),0)</f>
        <v>0</v>
      </c>
      <c r="BD84" s="17" t="s">
        <v>179</v>
      </c>
      <c r="BE84" s="10" t="n">
        <v>11998.44</v>
      </c>
      <c r="BF84" s="11" t="n">
        <v>11998.44</v>
      </c>
      <c r="BG84" s="17" t="s">
        <v>179</v>
      </c>
      <c r="BI84" s="0"/>
      <c r="BJ84" s="0"/>
      <c r="BU84" s="1" t="e">
        <f aca="false">AC84-BI84</f>
        <v>#N/A</v>
      </c>
      <c r="BV84" s="1" t="e">
        <f aca="false">AD84-BJ84</f>
        <v>#N/A</v>
      </c>
      <c r="BW84" s="0" t="e">
        <f aca="false">(BU84/AC84)*100</f>
        <v>#N/A</v>
      </c>
      <c r="BX84" s="0" t="e">
        <f aca="false">(BV84/AD84)*100</f>
        <v>#N/A</v>
      </c>
    </row>
    <row r="85" customFormat="false" ht="12.75" hidden="false" customHeight="true" outlineLevel="0" collapsed="false">
      <c r="C85" s="0" t="n">
        <v>36</v>
      </c>
      <c r="D85" s="0" t="s">
        <v>51</v>
      </c>
      <c r="E85" s="0" t="s">
        <v>52</v>
      </c>
      <c r="F85" s="0" t="s">
        <v>53</v>
      </c>
      <c r="G85" s="13" t="s">
        <v>124</v>
      </c>
      <c r="H85" s="0" t="s">
        <v>55</v>
      </c>
      <c r="I85" s="0" t="s">
        <v>56</v>
      </c>
      <c r="J85" s="0" t="s">
        <v>57</v>
      </c>
      <c r="K85" s="0" t="n">
        <v>24638.222573</v>
      </c>
      <c r="L85" s="0" t="n">
        <f aca="false">LOG10(K85)</f>
        <v>4.39160937416685</v>
      </c>
      <c r="M85" s="0" t="s">
        <v>72</v>
      </c>
      <c r="N85" s="0" t="n">
        <v>0.07122643</v>
      </c>
      <c r="O85" s="0" t="n">
        <f aca="false">K85/N85</f>
        <v>345914.045853484</v>
      </c>
      <c r="R85" s="12" t="s">
        <v>165</v>
      </c>
      <c r="S85" s="12" t="n">
        <v>2494086.8</v>
      </c>
      <c r="AB85" s="17" t="s">
        <v>124</v>
      </c>
      <c r="AC85" s="10" t="n">
        <f aca="false">INDEX($W$10:$W$95, MATCH(AB85,$V$10:$V$95,0))</f>
        <v>385.52398</v>
      </c>
      <c r="AD85" s="10" t="n">
        <f aca="false">INDEX($Z$10:$Z$95, MATCH(AB85,$V$10:$V$95,0))</f>
        <v>294.3212</v>
      </c>
      <c r="AE85" s="10"/>
      <c r="AF85" s="10" t="n">
        <v>385.52398</v>
      </c>
      <c r="AG85" s="10" t="n">
        <v>294.3212</v>
      </c>
      <c r="AH85" s="18"/>
      <c r="AI85" s="13" t="s">
        <v>124</v>
      </c>
      <c r="AJ85" s="0" t="n">
        <v>261600.6</v>
      </c>
      <c r="AK85" s="0" t="n">
        <v>16</v>
      </c>
      <c r="AL85" s="6" t="s">
        <v>72</v>
      </c>
      <c r="AM85" s="13"/>
      <c r="AN85" s="17" t="s">
        <v>124</v>
      </c>
      <c r="AO85" s="10" t="n">
        <v>261600.6</v>
      </c>
      <c r="AP85" s="10" t="n">
        <v>16</v>
      </c>
      <c r="AQ85" s="19" t="s">
        <v>72</v>
      </c>
      <c r="AR85" s="10"/>
      <c r="AS85" s="10" t="n">
        <v>0.0625</v>
      </c>
      <c r="AT85" s="11" t="n">
        <f aca="false">AO85*AS85</f>
        <v>16350.0375</v>
      </c>
      <c r="AW85" s="0" t="n">
        <f aca="false">IF(ISNUMBER(AF85),1,0)</f>
        <v>1</v>
      </c>
      <c r="AX85" s="0" t="n">
        <f aca="false">IF(ISNUMBER(AF85),AF85,AT85)</f>
        <v>385.52398</v>
      </c>
      <c r="AY85" s="0" t="n">
        <f aca="false">IF(ISNUMBER(AG85),AG85,AT85)</f>
        <v>294.3212</v>
      </c>
      <c r="BA85" s="0" t="n">
        <f aca="false">IF(AW85=1,(AF85-AT85),0)</f>
        <v>-15964.51352</v>
      </c>
      <c r="BB85" s="0" t="e">
        <f aca="false">IF(AW85=1,(AG85-ats57),0)</f>
        <v>#NAME?</v>
      </c>
      <c r="BD85" s="17" t="s">
        <v>124</v>
      </c>
      <c r="BE85" s="10" t="n">
        <v>385.52398</v>
      </c>
      <c r="BF85" s="11" t="n">
        <v>294.3212</v>
      </c>
      <c r="BG85" s="17" t="s">
        <v>124</v>
      </c>
      <c r="BH85" s="0" t="s">
        <v>124</v>
      </c>
      <c r="BI85" s="1" t="n">
        <v>64.60992</v>
      </c>
      <c r="BJ85" s="1" t="n">
        <v>49.09152</v>
      </c>
      <c r="BU85" s="1" t="n">
        <f aca="false">AC85-BI85</f>
        <v>320.91406</v>
      </c>
      <c r="BV85" s="1" t="n">
        <f aca="false">AD85-BJ85</f>
        <v>245.22968</v>
      </c>
      <c r="BW85" s="0" t="n">
        <f aca="false">(BU85/AC85)*100</f>
        <v>83.241011363288</v>
      </c>
      <c r="BX85" s="0" t="n">
        <f aca="false">(BV85/AD85)*100</f>
        <v>83.3204267990209</v>
      </c>
    </row>
    <row r="86" customFormat="false" ht="12.75" hidden="false" customHeight="true" outlineLevel="0" collapsed="false">
      <c r="C86" s="0" t="n">
        <v>14</v>
      </c>
      <c r="D86" s="0" t="s">
        <v>51</v>
      </c>
      <c r="E86" s="0" t="s">
        <v>52</v>
      </c>
      <c r="F86" s="0" t="s">
        <v>53</v>
      </c>
      <c r="G86" s="13" t="s">
        <v>128</v>
      </c>
      <c r="H86" s="0" t="s">
        <v>55</v>
      </c>
      <c r="I86" s="0" t="s">
        <v>56</v>
      </c>
      <c r="J86" s="0" t="s">
        <v>57</v>
      </c>
      <c r="K86" s="0" t="n">
        <v>5003.225042</v>
      </c>
      <c r="L86" s="0" t="n">
        <f aca="false">LOG10(K86)</f>
        <v>3.69925003762271</v>
      </c>
      <c r="M86" s="0" t="s">
        <v>71</v>
      </c>
      <c r="N86" s="0" t="n">
        <v>3.232621</v>
      </c>
      <c r="O86" s="0" t="n">
        <f aca="false">K86/N86</f>
        <v>1547.73016756372</v>
      </c>
      <c r="R86" s="12" t="s">
        <v>136</v>
      </c>
      <c r="S86" s="12" t="n">
        <v>126222.4</v>
      </c>
      <c r="AB86" s="17" t="s">
        <v>128</v>
      </c>
      <c r="AC86" s="10" t="n">
        <f aca="false">INDEX($W$10:$W$95, MATCH(AB86,$V$10:$V$95,0))</f>
        <v>0</v>
      </c>
      <c r="AD86" s="10" t="n">
        <f aca="false">INDEX($Z$10:$Z$95, MATCH(AB86,$V$10:$V$95,0))</f>
        <v>8.784575</v>
      </c>
      <c r="AE86" s="10"/>
      <c r="AF86" s="10" t="n">
        <v>0</v>
      </c>
      <c r="AG86" s="10" t="n">
        <v>8.784575</v>
      </c>
      <c r="AH86" s="18"/>
      <c r="AI86" s="13" t="s">
        <v>128</v>
      </c>
      <c r="AJ86" s="0" t="n">
        <v>4837.6</v>
      </c>
      <c r="AK86" s="0" t="n">
        <v>3</v>
      </c>
      <c r="AL86" s="6" t="s">
        <v>71</v>
      </c>
      <c r="AM86" s="13"/>
      <c r="AN86" s="17" t="s">
        <v>128</v>
      </c>
      <c r="AO86" s="10" t="n">
        <v>4837.6</v>
      </c>
      <c r="AP86" s="10" t="n">
        <v>3</v>
      </c>
      <c r="AQ86" s="19" t="s">
        <v>71</v>
      </c>
      <c r="AR86" s="10"/>
      <c r="AS86" s="10" t="n">
        <v>0.47</v>
      </c>
      <c r="AT86" s="11" t="n">
        <f aca="false">AO86*AS86</f>
        <v>2273.672</v>
      </c>
      <c r="AW86" s="0" t="n">
        <f aca="false">IF(ISNUMBER(AF86),1,0)</f>
        <v>1</v>
      </c>
      <c r="AX86" s="0" t="n">
        <f aca="false">IF(ISNUMBER(AF86),AF86,AT86)</f>
        <v>0</v>
      </c>
      <c r="AY86" s="0" t="n">
        <f aca="false">IF(ISNUMBER(AG86),AG86,AT86)</f>
        <v>8.784575</v>
      </c>
      <c r="BA86" s="0" t="n">
        <f aca="false">IF(AW86=1,(AF86-AT86),0)</f>
        <v>-2273.672</v>
      </c>
      <c r="BB86" s="0" t="e">
        <f aca="false">IF(AW86=1,(AG86-ats57),0)</f>
        <v>#NAME?</v>
      </c>
      <c r="BD86" s="17" t="s">
        <v>128</v>
      </c>
      <c r="BE86" s="10" t="n">
        <v>0</v>
      </c>
      <c r="BF86" s="11" t="n">
        <v>8.784575</v>
      </c>
      <c r="BG86" s="17" t="s">
        <v>128</v>
      </c>
      <c r="BH86" s="0" t="s">
        <v>128</v>
      </c>
      <c r="BI86" s="1" t="s">
        <v>78</v>
      </c>
      <c r="BJ86" s="1" t="n">
        <v>1.520769</v>
      </c>
      <c r="BU86" s="1" t="e">
        <f aca="false">AC86-BI86</f>
        <v>#VALUE!</v>
      </c>
      <c r="BV86" s="1" t="n">
        <f aca="false">AD86-BJ86</f>
        <v>7.263806</v>
      </c>
      <c r="BW86" s="0" t="e">
        <f aca="false">(BU86/AC86)*100</f>
        <v>#VALUE!</v>
      </c>
      <c r="BX86" s="0" t="n">
        <f aca="false">(BV86/AD86)*100</f>
        <v>82.6881892407999</v>
      </c>
    </row>
    <row r="87" customFormat="false" ht="12.75" hidden="false" customHeight="true" outlineLevel="0" collapsed="false">
      <c r="C87" s="0" t="n">
        <v>58</v>
      </c>
      <c r="D87" s="0" t="s">
        <v>51</v>
      </c>
      <c r="E87" s="0" t="s">
        <v>52</v>
      </c>
      <c r="F87" s="0" t="s">
        <v>53</v>
      </c>
      <c r="G87" s="13" t="s">
        <v>180</v>
      </c>
      <c r="H87" s="0" t="s">
        <v>55</v>
      </c>
      <c r="I87" s="0" t="s">
        <v>56</v>
      </c>
      <c r="J87" s="0" t="s">
        <v>57</v>
      </c>
      <c r="K87" s="0" t="n">
        <v>1316900.338047</v>
      </c>
      <c r="L87" s="0" t="n">
        <f aca="false">LOG10(K87)</f>
        <v>6.11955290915009</v>
      </c>
      <c r="N87" s="0" t="n">
        <v>1</v>
      </c>
      <c r="O87" s="0" t="n">
        <f aca="false">K87/N87</f>
        <v>1316900.338047</v>
      </c>
      <c r="AB87" s="17" t="s">
        <v>180</v>
      </c>
      <c r="AC87" s="10" t="e">
        <f aca="false">INDEX($W$10:$W$95, MATCH(AB87,$V$10:$V$95,0))</f>
        <v>#N/A</v>
      </c>
      <c r="AD87" s="10" t="e">
        <f aca="false">INDEX($Z$10:$Z$95, MATCH(AB87,$V$10:$V$95,0))</f>
        <v>#N/A</v>
      </c>
      <c r="AE87" s="10"/>
      <c r="AF87" s="10" t="e">
        <f aca="false">#N/A</f>
        <v>#N/A</v>
      </c>
      <c r="AG87" s="10" t="e">
        <f aca="false">#N/A</f>
        <v>#N/A</v>
      </c>
      <c r="AH87" s="18"/>
      <c r="AI87" s="13" t="s">
        <v>180</v>
      </c>
      <c r="AJ87" s="0" t="n">
        <v>19997.4</v>
      </c>
      <c r="AK87" s="0" t="n">
        <v>1</v>
      </c>
      <c r="AL87" s="12" t="s">
        <v>175</v>
      </c>
      <c r="AM87" s="13"/>
      <c r="AN87" s="17" t="s">
        <v>180</v>
      </c>
      <c r="AO87" s="10" t="n">
        <v>19997.4</v>
      </c>
      <c r="AP87" s="10" t="n">
        <v>1</v>
      </c>
      <c r="AQ87" s="22" t="s">
        <v>175</v>
      </c>
      <c r="AR87" s="10"/>
      <c r="AS87" s="10" t="n">
        <v>0.4</v>
      </c>
      <c r="AT87" s="11" t="n">
        <f aca="false">AO87*AS87</f>
        <v>7998.96</v>
      </c>
      <c r="AW87" s="0" t="n">
        <f aca="false">IF(ISNUMBER(AF87),1,0)</f>
        <v>0</v>
      </c>
      <c r="AX87" s="0" t="n">
        <f aca="false">IF(ISNUMBER(AF87),AF87,AT87)</f>
        <v>7998.96</v>
      </c>
      <c r="AY87" s="0" t="n">
        <f aca="false">IF(ISNUMBER(AG87),AG87,AT87)</f>
        <v>7998.96</v>
      </c>
      <c r="BA87" s="0" t="n">
        <f aca="false">IF(AW87=1,(AF87-AT87),0)</f>
        <v>0</v>
      </c>
      <c r="BB87" s="0" t="n">
        <f aca="false">IF(AW87=1,(AG87-ats57),0)</f>
        <v>0</v>
      </c>
      <c r="BD87" s="17" t="s">
        <v>180</v>
      </c>
      <c r="BE87" s="10" t="n">
        <v>7998.96</v>
      </c>
      <c r="BF87" s="11" t="n">
        <v>7998.96</v>
      </c>
      <c r="BG87" s="17" t="s">
        <v>180</v>
      </c>
      <c r="BI87" s="0"/>
      <c r="BJ87" s="0"/>
      <c r="BU87" s="1" t="e">
        <f aca="false">AC87-BI87</f>
        <v>#N/A</v>
      </c>
      <c r="BV87" s="1" t="e">
        <f aca="false">AD87-BJ87</f>
        <v>#N/A</v>
      </c>
      <c r="BW87" s="0" t="e">
        <f aca="false">(BU87/AC87)*100</f>
        <v>#N/A</v>
      </c>
      <c r="BX87" s="0" t="e">
        <f aca="false">(BV87/AD87)*100</f>
        <v>#N/A</v>
      </c>
    </row>
    <row r="88" customFormat="false" ht="12.75" hidden="false" customHeight="true" outlineLevel="0" collapsed="false">
      <c r="C88" s="0" t="n">
        <v>30</v>
      </c>
      <c r="D88" s="0" t="s">
        <v>51</v>
      </c>
      <c r="E88" s="0" t="s">
        <v>52</v>
      </c>
      <c r="F88" s="0" t="s">
        <v>53</v>
      </c>
      <c r="G88" s="13" t="s">
        <v>131</v>
      </c>
      <c r="H88" s="0" t="s">
        <v>55</v>
      </c>
      <c r="I88" s="0" t="s">
        <v>56</v>
      </c>
      <c r="J88" s="0" t="s">
        <v>57</v>
      </c>
      <c r="K88" s="0" t="n">
        <v>101577.486609</v>
      </c>
      <c r="L88" s="0" t="n">
        <f aca="false">LOG10(K88)</f>
        <v>5.00679746262384</v>
      </c>
      <c r="M88" s="0" t="s">
        <v>72</v>
      </c>
      <c r="N88" s="0" t="n">
        <v>0.2936495</v>
      </c>
      <c r="O88" s="0" t="n">
        <f aca="false">K88/N88</f>
        <v>345914.045857391</v>
      </c>
      <c r="R88" s="14" t="s">
        <v>87</v>
      </c>
      <c r="S88" s="12" t="n">
        <v>803480.2</v>
      </c>
      <c r="AB88" s="17" t="s">
        <v>131</v>
      </c>
      <c r="AC88" s="10" t="n">
        <f aca="false">INDEX($W$10:$W$95, MATCH(AB88,$V$10:$V$95,0))</f>
        <v>466.91954</v>
      </c>
      <c r="AD88" s="10" t="n">
        <f aca="false">INDEX($Z$10:$Z$95, MATCH(AB88,$V$10:$V$95,0))</f>
        <v>503.4236</v>
      </c>
      <c r="AE88" s="10"/>
      <c r="AF88" s="10" t="n">
        <v>466.91954</v>
      </c>
      <c r="AG88" s="10" t="n">
        <v>503.4236</v>
      </c>
      <c r="AH88" s="18"/>
      <c r="AI88" s="13" t="s">
        <v>131</v>
      </c>
      <c r="AJ88" s="0" t="n">
        <v>261600.6</v>
      </c>
      <c r="AK88" s="0" t="n">
        <v>16</v>
      </c>
      <c r="AL88" s="6" t="s">
        <v>72</v>
      </c>
      <c r="AM88" s="13"/>
      <c r="AN88" s="17" t="s">
        <v>131</v>
      </c>
      <c r="AO88" s="10" t="n">
        <v>261600.6</v>
      </c>
      <c r="AP88" s="10" t="n">
        <v>16</v>
      </c>
      <c r="AQ88" s="19" t="s">
        <v>72</v>
      </c>
      <c r="AR88" s="10"/>
      <c r="AS88" s="10" t="n">
        <v>0.0625</v>
      </c>
      <c r="AT88" s="11" t="n">
        <f aca="false">AO88*AS88</f>
        <v>16350.0375</v>
      </c>
      <c r="AW88" s="0" t="n">
        <f aca="false">IF(ISNUMBER(AF88),1,0)</f>
        <v>1</v>
      </c>
      <c r="AX88" s="0" t="n">
        <f aca="false">IF(ISNUMBER(AF88),AF88,AT88)</f>
        <v>466.91954</v>
      </c>
      <c r="AY88" s="0" t="n">
        <f aca="false">IF(ISNUMBER(AG88),AG88,AT88)</f>
        <v>503.4236</v>
      </c>
      <c r="BA88" s="0" t="n">
        <f aca="false">IF(AW88=1,(AF88-AT88),0)</f>
        <v>-15883.11796</v>
      </c>
      <c r="BB88" s="0" t="e">
        <f aca="false">IF(AW88=1,(AG88-ats57),0)</f>
        <v>#NAME?</v>
      </c>
      <c r="BD88" s="17" t="s">
        <v>131</v>
      </c>
      <c r="BE88" s="10" t="n">
        <v>466.91954</v>
      </c>
      <c r="BF88" s="11" t="n">
        <v>503.4236</v>
      </c>
      <c r="BG88" s="17" t="s">
        <v>131</v>
      </c>
      <c r="BH88" s="0" t="s">
        <v>131</v>
      </c>
      <c r="BI88" s="1" t="n">
        <v>80.10105</v>
      </c>
      <c r="BJ88" s="1" t="n">
        <v>85.54734</v>
      </c>
      <c r="BU88" s="1" t="n">
        <f aca="false">AC88-BI88</f>
        <v>386.81849</v>
      </c>
      <c r="BV88" s="1" t="n">
        <f aca="false">AD88-BJ88</f>
        <v>417.87626</v>
      </c>
      <c r="BW88" s="0" t="n">
        <f aca="false">(BU88/AC88)*100</f>
        <v>82.8447852064619</v>
      </c>
      <c r="BX88" s="0" t="n">
        <f aca="false">(BV88/AD88)*100</f>
        <v>83.0068872416788</v>
      </c>
    </row>
    <row r="89" customFormat="false" ht="12.75" hidden="false" customHeight="true" outlineLevel="0" collapsed="false">
      <c r="C89" s="0" t="n">
        <v>3</v>
      </c>
      <c r="D89" s="0" t="s">
        <v>51</v>
      </c>
      <c r="E89" s="0" t="s">
        <v>52</v>
      </c>
      <c r="F89" s="0" t="s">
        <v>53</v>
      </c>
      <c r="G89" s="13" t="s">
        <v>133</v>
      </c>
      <c r="H89" s="0" t="s">
        <v>55</v>
      </c>
      <c r="I89" s="0" t="s">
        <v>56</v>
      </c>
      <c r="J89" s="0" t="s">
        <v>57</v>
      </c>
      <c r="K89" s="0" t="n">
        <v>11166037.770858</v>
      </c>
      <c r="L89" s="0" t="n">
        <f aca="false">LOG10(K89)</f>
        <v>7.04789909258547</v>
      </c>
      <c r="N89" s="0" t="n">
        <v>360.9118</v>
      </c>
      <c r="O89" s="0" t="n">
        <f aca="false">K89/N89</f>
        <v>30938.4114646792</v>
      </c>
      <c r="R89" s="12" t="s">
        <v>181</v>
      </c>
      <c r="S89" s="12" t="n">
        <v>32303.9</v>
      </c>
      <c r="AB89" s="17" t="s">
        <v>133</v>
      </c>
      <c r="AC89" s="10" t="n">
        <f aca="false">INDEX($W$10:$W$95, MATCH(AB89,$V$10:$V$95,0))</f>
        <v>80218.80689</v>
      </c>
      <c r="AD89" s="10" t="n">
        <f aca="false">INDEX($Z$10:$Z$95, MATCH(AB89,$V$10:$V$95,0))</f>
        <v>94196.38</v>
      </c>
      <c r="AE89" s="10"/>
      <c r="AF89" s="10" t="n">
        <v>80218.80689</v>
      </c>
      <c r="AG89" s="10" t="n">
        <v>94196.38</v>
      </c>
      <c r="AH89" s="18"/>
      <c r="AI89" s="13" t="s">
        <v>133</v>
      </c>
      <c r="AJ89" s="0" t="n">
        <v>32303.9</v>
      </c>
      <c r="AK89" s="0" t="n">
        <v>1</v>
      </c>
      <c r="AL89" s="12" t="s">
        <v>181</v>
      </c>
      <c r="AM89" s="13"/>
      <c r="AN89" s="17" t="s">
        <v>133</v>
      </c>
      <c r="AO89" s="10" t="n">
        <v>32303.9</v>
      </c>
      <c r="AP89" s="10" t="n">
        <v>1</v>
      </c>
      <c r="AQ89" s="22" t="s">
        <v>181</v>
      </c>
      <c r="AR89" s="10"/>
      <c r="AS89" s="10" t="n">
        <v>1</v>
      </c>
      <c r="AT89" s="11" t="n">
        <f aca="false">AO89*AS89</f>
        <v>32303.9</v>
      </c>
      <c r="AW89" s="0" t="n">
        <f aca="false">IF(ISNUMBER(AF89),1,0)</f>
        <v>1</v>
      </c>
      <c r="AX89" s="0" t="n">
        <f aca="false">IF(ISNUMBER(AF89),AF89,AT89)</f>
        <v>80218.80689</v>
      </c>
      <c r="AY89" s="0" t="n">
        <f aca="false">IF(ISNUMBER(AG89),AG89,AT89)</f>
        <v>94196.38</v>
      </c>
      <c r="BA89" s="0" t="n">
        <f aca="false">IF(AW89=1,(AF89-AT89),0)</f>
        <v>47914.90689</v>
      </c>
      <c r="BB89" s="0" t="e">
        <f aca="false">IF(AW89=1,(AG89-ats57),0)</f>
        <v>#NAME?</v>
      </c>
      <c r="BD89" s="17" t="s">
        <v>133</v>
      </c>
      <c r="BE89" s="10" t="n">
        <v>80218.80689</v>
      </c>
      <c r="BF89" s="11" t="n">
        <v>94196.38</v>
      </c>
      <c r="BG89" s="17" t="s">
        <v>133</v>
      </c>
      <c r="BH89" s="0" t="s">
        <v>133</v>
      </c>
      <c r="BI89" s="1" t="n">
        <v>16002.21</v>
      </c>
      <c r="BJ89" s="1" t="n">
        <v>18628.48</v>
      </c>
      <c r="BU89" s="1" t="n">
        <f aca="false">AC89-BI89</f>
        <v>64216.59689</v>
      </c>
      <c r="BV89" s="1" t="n">
        <f aca="false">AD89-BJ89</f>
        <v>75567.9</v>
      </c>
      <c r="BW89" s="0" t="n">
        <f aca="false">(BU89/AC89)*100</f>
        <v>80.051797551735</v>
      </c>
      <c r="BX89" s="0" t="n">
        <f aca="false">(BV89/AD89)*100</f>
        <v>80.2237835466713</v>
      </c>
    </row>
    <row r="90" customFormat="false" ht="12.75" hidden="false" customHeight="true" outlineLevel="0" collapsed="false">
      <c r="C90" s="0" t="n">
        <v>7</v>
      </c>
      <c r="D90" s="0" t="s">
        <v>51</v>
      </c>
      <c r="E90" s="0" t="s">
        <v>52</v>
      </c>
      <c r="F90" s="0" t="s">
        <v>53</v>
      </c>
      <c r="G90" s="13" t="s">
        <v>135</v>
      </c>
      <c r="H90" s="0" t="s">
        <v>55</v>
      </c>
      <c r="I90" s="0" t="s">
        <v>56</v>
      </c>
      <c r="J90" s="0" t="s">
        <v>57</v>
      </c>
      <c r="K90" s="0" t="n">
        <v>6899902.446462</v>
      </c>
      <c r="L90" s="0" t="n">
        <f aca="false">LOG10(K90)</f>
        <v>6.83884295055425</v>
      </c>
      <c r="M90" s="0" t="s">
        <v>126</v>
      </c>
      <c r="N90" s="0" t="n">
        <v>42.14645</v>
      </c>
      <c r="O90" s="0" t="n">
        <f aca="false">K90/N90</f>
        <v>163712.541541743</v>
      </c>
      <c r="R90" s="12" t="s">
        <v>159</v>
      </c>
      <c r="S90" s="12" t="n">
        <v>20.8</v>
      </c>
      <c r="AB90" s="17" t="s">
        <v>135</v>
      </c>
      <c r="AC90" s="10" t="n">
        <f aca="false">INDEX($W$10:$W$95, MATCH(AB90,$V$10:$V$95,0))</f>
        <v>35892.08921</v>
      </c>
      <c r="AD90" s="10" t="n">
        <f aca="false">INDEX($Z$10:$Z$95, MATCH(AB90,$V$10:$V$95,0))</f>
        <v>28408.69</v>
      </c>
      <c r="AE90" s="10"/>
      <c r="AF90" s="10" t="n">
        <v>35892.08921</v>
      </c>
      <c r="AG90" s="10" t="n">
        <v>28408.69</v>
      </c>
      <c r="AH90" s="18"/>
      <c r="AI90" s="13" t="s">
        <v>135</v>
      </c>
      <c r="AJ90" s="0" t="n">
        <v>94801.7</v>
      </c>
      <c r="AK90" s="0" t="n">
        <v>8</v>
      </c>
      <c r="AL90" s="6" t="s">
        <v>126</v>
      </c>
      <c r="AM90" s="13"/>
      <c r="AN90" s="17" t="s">
        <v>135</v>
      </c>
      <c r="AO90" s="10" t="n">
        <v>94801.7</v>
      </c>
      <c r="AP90" s="10" t="n">
        <v>8</v>
      </c>
      <c r="AQ90" s="19" t="s">
        <v>126</v>
      </c>
      <c r="AR90" s="10" t="s">
        <v>138</v>
      </c>
      <c r="AS90" s="10" t="n">
        <v>0.19</v>
      </c>
      <c r="AT90" s="11" t="n">
        <f aca="false">AO90*AS90</f>
        <v>18012.323</v>
      </c>
      <c r="AW90" s="0" t="n">
        <f aca="false">IF(ISNUMBER(AF90),1,0)</f>
        <v>1</v>
      </c>
      <c r="AX90" s="0" t="n">
        <f aca="false">IF(ISNUMBER(AF90),AF90,AT90)</f>
        <v>35892.08921</v>
      </c>
      <c r="AY90" s="0" t="n">
        <f aca="false">IF(ISNUMBER(AG90),AG90,AT90)</f>
        <v>28408.69</v>
      </c>
      <c r="BA90" s="0" t="n">
        <f aca="false">IF(AW90=1,(AF90-AT90),0)</f>
        <v>17879.76621</v>
      </c>
      <c r="BB90" s="0" t="e">
        <f aca="false">IF(AW90=1,(AG90-ats57),0)</f>
        <v>#NAME?</v>
      </c>
      <c r="BD90" s="17" t="s">
        <v>135</v>
      </c>
      <c r="BE90" s="10" t="n">
        <v>35892.08921</v>
      </c>
      <c r="BF90" s="11" t="n">
        <v>28408.69</v>
      </c>
      <c r="BG90" s="17" t="s">
        <v>135</v>
      </c>
      <c r="BH90" s="0" t="s">
        <v>135</v>
      </c>
      <c r="BI90" s="1" t="n">
        <v>10899.61</v>
      </c>
      <c r="BJ90" s="1" t="n">
        <v>8701.063</v>
      </c>
      <c r="BU90" s="1" t="n">
        <f aca="false">AC90-BI90</f>
        <v>24992.47921</v>
      </c>
      <c r="BV90" s="1" t="n">
        <f aca="false">AD90-BJ90</f>
        <v>19707.627</v>
      </c>
      <c r="BW90" s="0" t="n">
        <f aca="false">(BU90/AC90)*100</f>
        <v>69.6322776413828</v>
      </c>
      <c r="BX90" s="0" t="n">
        <f aca="false">(BV90/AD90)*100</f>
        <v>69.3718260152087</v>
      </c>
    </row>
    <row r="91" customFormat="false" ht="12.75" hidden="false" customHeight="true" outlineLevel="0" collapsed="false">
      <c r="C91" s="0" t="n">
        <v>37</v>
      </c>
      <c r="D91" s="0" t="s">
        <v>51</v>
      </c>
      <c r="E91" s="0" t="s">
        <v>52</v>
      </c>
      <c r="F91" s="0" t="s">
        <v>53</v>
      </c>
      <c r="G91" s="13" t="s">
        <v>137</v>
      </c>
      <c r="H91" s="0" t="s">
        <v>55</v>
      </c>
      <c r="I91" s="0" t="s">
        <v>56</v>
      </c>
      <c r="J91" s="0" t="s">
        <v>57</v>
      </c>
      <c r="K91" s="0" t="n">
        <v>207067.053529</v>
      </c>
      <c r="L91" s="0" t="n">
        <f aca="false">LOG10(K91)</f>
        <v>5.31611100372781</v>
      </c>
      <c r="M91" s="0" t="s">
        <v>72</v>
      </c>
      <c r="N91" s="0" t="n">
        <v>0.5986084</v>
      </c>
      <c r="O91" s="0" t="n">
        <f aca="false">K91/N91</f>
        <v>345914.045858695</v>
      </c>
      <c r="R91" s="12" t="s">
        <v>108</v>
      </c>
      <c r="S91" s="12" t="n">
        <v>914795.7</v>
      </c>
      <c r="AB91" s="17" t="s">
        <v>137</v>
      </c>
      <c r="AC91" s="10" t="n">
        <f aca="false">INDEX($W$10:$W$95, MATCH(AB91,$V$10:$V$95,0))</f>
        <v>6193.66775</v>
      </c>
      <c r="AD91" s="10" t="n">
        <f aca="false">INDEX($Z$10:$Z$95, MATCH(AB91,$V$10:$V$95,0))</f>
        <v>8081.057</v>
      </c>
      <c r="AE91" s="10"/>
      <c r="AF91" s="10" t="n">
        <v>6193.66775</v>
      </c>
      <c r="AG91" s="10" t="n">
        <v>8081.057</v>
      </c>
      <c r="AH91" s="18"/>
      <c r="AI91" s="13" t="s">
        <v>137</v>
      </c>
      <c r="AJ91" s="0" t="n">
        <v>261600.6</v>
      </c>
      <c r="AK91" s="0" t="n">
        <v>16</v>
      </c>
      <c r="AL91" s="6" t="s">
        <v>72</v>
      </c>
      <c r="AM91" s="13"/>
      <c r="AN91" s="17" t="s">
        <v>137</v>
      </c>
      <c r="AO91" s="10" t="n">
        <v>261600.6</v>
      </c>
      <c r="AP91" s="10" t="n">
        <v>16</v>
      </c>
      <c r="AQ91" s="19" t="s">
        <v>72</v>
      </c>
      <c r="AR91" s="10"/>
      <c r="AS91" s="10" t="n">
        <v>0.0625</v>
      </c>
      <c r="AT91" s="11" t="n">
        <f aca="false">AO91*AS91</f>
        <v>16350.0375</v>
      </c>
      <c r="AW91" s="0" t="n">
        <f aca="false">IF(ISNUMBER(AF91),1,0)</f>
        <v>1</v>
      </c>
      <c r="AX91" s="0" t="n">
        <f aca="false">IF(ISNUMBER(AF91),AF91,AT91)</f>
        <v>6193.66775</v>
      </c>
      <c r="AY91" s="0" t="n">
        <f aca="false">IF(ISNUMBER(AG91),AG91,AT91)</f>
        <v>8081.057</v>
      </c>
      <c r="BA91" s="0" t="n">
        <f aca="false">IF(AW91=1,(AF91-AT91),0)</f>
        <v>-10156.36975</v>
      </c>
      <c r="BB91" s="0" t="e">
        <f aca="false">IF(AW91=1,(AG91-ats57),0)</f>
        <v>#NAME?</v>
      </c>
      <c r="BD91" s="17" t="s">
        <v>137</v>
      </c>
      <c r="BE91" s="10" t="n">
        <v>6193.66775</v>
      </c>
      <c r="BF91" s="11" t="n">
        <v>8081.057</v>
      </c>
      <c r="BG91" s="17" t="s">
        <v>137</v>
      </c>
      <c r="BH91" s="0" t="s">
        <v>137</v>
      </c>
      <c r="BI91" s="1" t="n">
        <v>1550.814</v>
      </c>
      <c r="BJ91" s="1" t="n">
        <v>1628.542</v>
      </c>
      <c r="BU91" s="1" t="n">
        <f aca="false">AC91-BI91</f>
        <v>4642.85375</v>
      </c>
      <c r="BV91" s="1" t="n">
        <f aca="false">AD91-BJ91</f>
        <v>6452.515</v>
      </c>
      <c r="BW91" s="0" t="n">
        <f aca="false">(BU91/AC91)*100</f>
        <v>74.9612981742522</v>
      </c>
      <c r="BX91" s="0" t="n">
        <f aca="false">(BV91/AD91)*100</f>
        <v>79.8474135252356</v>
      </c>
    </row>
    <row r="92" customFormat="false" ht="12.75" hidden="false" customHeight="true" outlineLevel="0" collapsed="false">
      <c r="C92" s="0" t="n">
        <v>5</v>
      </c>
      <c r="D92" s="0" t="s">
        <v>51</v>
      </c>
      <c r="E92" s="0" t="s">
        <v>52</v>
      </c>
      <c r="F92" s="0" t="s">
        <v>53</v>
      </c>
      <c r="G92" s="13" t="s">
        <v>141</v>
      </c>
      <c r="H92" s="0" t="s">
        <v>55</v>
      </c>
      <c r="I92" s="0" t="s">
        <v>56</v>
      </c>
      <c r="J92" s="0" t="s">
        <v>57</v>
      </c>
      <c r="K92" s="0" t="n">
        <v>2521223.890631</v>
      </c>
      <c r="L92" s="0" t="n">
        <f aca="false">LOG10(K92)</f>
        <v>6.40161141376377</v>
      </c>
      <c r="M92" s="0" t="s">
        <v>126</v>
      </c>
      <c r="N92" s="0" t="n">
        <v>15.40031</v>
      </c>
      <c r="O92" s="0" t="n">
        <f aca="false">K92/N92</f>
        <v>163712.541541761</v>
      </c>
      <c r="R92" s="14" t="s">
        <v>126</v>
      </c>
      <c r="S92" s="12" t="n">
        <v>94801.7</v>
      </c>
      <c r="AB92" s="17" t="s">
        <v>141</v>
      </c>
      <c r="AC92" s="10" t="n">
        <f aca="false">INDEX($W$10:$W$95, MATCH(AB92,$V$10:$V$95,0))</f>
        <v>12347.10863</v>
      </c>
      <c r="AD92" s="10" t="n">
        <f aca="false">INDEX($Z$10:$Z$95, MATCH(AB92,$V$10:$V$95,0))</f>
        <v>16904.84</v>
      </c>
      <c r="AE92" s="10"/>
      <c r="AF92" s="10" t="n">
        <v>12347.10863</v>
      </c>
      <c r="AG92" s="10" t="n">
        <v>16904.84</v>
      </c>
      <c r="AH92" s="18"/>
      <c r="AI92" s="13" t="s">
        <v>141</v>
      </c>
      <c r="AJ92" s="0" t="n">
        <v>94801.7</v>
      </c>
      <c r="AK92" s="0" t="n">
        <v>8</v>
      </c>
      <c r="AL92" s="6" t="s">
        <v>126</v>
      </c>
      <c r="AM92" s="13"/>
      <c r="AN92" s="17" t="s">
        <v>141</v>
      </c>
      <c r="AO92" s="10" t="n">
        <v>94801.7</v>
      </c>
      <c r="AP92" s="10" t="n">
        <v>8</v>
      </c>
      <c r="AQ92" s="19" t="s">
        <v>126</v>
      </c>
      <c r="AR92" s="10" t="s">
        <v>138</v>
      </c>
      <c r="AS92" s="10" t="n">
        <v>0.12</v>
      </c>
      <c r="AT92" s="11" t="n">
        <f aca="false">AO92*AS92</f>
        <v>11376.204</v>
      </c>
      <c r="AW92" s="0" t="n">
        <f aca="false">IF(ISNUMBER(AF92),1,0)</f>
        <v>1</v>
      </c>
      <c r="AX92" s="0" t="n">
        <f aca="false">IF(ISNUMBER(AF92),AF92,AT92)</f>
        <v>12347.10863</v>
      </c>
      <c r="AY92" s="0" t="n">
        <f aca="false">IF(ISNUMBER(AG92),AG92,AT92)</f>
        <v>16904.84</v>
      </c>
      <c r="BA92" s="0" t="n">
        <f aca="false">IF(AW92=1,(AF92-AT92),0)</f>
        <v>970.904630000001</v>
      </c>
      <c r="BB92" s="0" t="e">
        <f aca="false">IF(AW92=1,(AG92-ats57),0)</f>
        <v>#NAME?</v>
      </c>
      <c r="BD92" s="17" t="s">
        <v>141</v>
      </c>
      <c r="BE92" s="10" t="n">
        <v>12347.10863</v>
      </c>
      <c r="BF92" s="11" t="n">
        <v>16904.84</v>
      </c>
      <c r="BG92" s="17" t="s">
        <v>141</v>
      </c>
      <c r="BH92" s="0" t="s">
        <v>141</v>
      </c>
      <c r="BI92" s="1" t="n">
        <v>3688.797</v>
      </c>
      <c r="BJ92" s="1" t="n">
        <v>5102.282</v>
      </c>
      <c r="BU92" s="1" t="n">
        <f aca="false">AC92-BI92</f>
        <v>8658.31163</v>
      </c>
      <c r="BV92" s="1" t="n">
        <f aca="false">AD92-BJ92</f>
        <v>11802.558</v>
      </c>
      <c r="BW92" s="0" t="n">
        <f aca="false">(BU92/AC92)*100</f>
        <v>70.1242038882102</v>
      </c>
      <c r="BX92" s="0" t="n">
        <f aca="false">(BV92/AD92)*100</f>
        <v>69.8176261946283</v>
      </c>
    </row>
    <row r="93" customFormat="false" ht="15" hidden="false" customHeight="true" outlineLevel="0" collapsed="false">
      <c r="C93" s="0" t="n">
        <v>49</v>
      </c>
      <c r="D93" s="0" t="s">
        <v>51</v>
      </c>
      <c r="E93" s="0" t="s">
        <v>52</v>
      </c>
      <c r="F93" s="0" t="s">
        <v>53</v>
      </c>
      <c r="G93" s="13" t="s">
        <v>143</v>
      </c>
      <c r="H93" s="0" t="s">
        <v>55</v>
      </c>
      <c r="I93" s="0" t="s">
        <v>56</v>
      </c>
      <c r="J93" s="0" t="s">
        <v>57</v>
      </c>
      <c r="K93" s="0" t="n">
        <v>35454058.674932</v>
      </c>
      <c r="L93" s="0" t="n">
        <f aca="false">LOG10(K93)</f>
        <v>7.54966595910247</v>
      </c>
      <c r="M93" s="0" t="s">
        <v>59</v>
      </c>
      <c r="N93" s="0" t="n">
        <v>136.2101</v>
      </c>
      <c r="O93" s="0" t="n">
        <f aca="false">K93/N93</f>
        <v>260289.498905969</v>
      </c>
      <c r="AB93" s="17" t="s">
        <v>143</v>
      </c>
      <c r="AC93" s="10" t="n">
        <f aca="false">INDEX($W$10:$W$95, MATCH(AB93,$V$10:$V$95,0))</f>
        <v>128678.71575</v>
      </c>
      <c r="AD93" s="10" t="n">
        <f aca="false">INDEX($Z$10:$Z$95, MATCH(AB93,$V$10:$V$95,0))</f>
        <v>235363.4</v>
      </c>
      <c r="AE93" s="10"/>
      <c r="AF93" s="10" t="n">
        <v>128678.71575</v>
      </c>
      <c r="AG93" s="10" t="n">
        <v>235363.4</v>
      </c>
      <c r="AH93" s="18"/>
      <c r="AI93" s="13" t="s">
        <v>143</v>
      </c>
      <c r="AJ93" s="0" t="n">
        <v>138910.7</v>
      </c>
      <c r="AK93" s="0" t="n">
        <v>3</v>
      </c>
      <c r="AL93" s="6" t="s">
        <v>59</v>
      </c>
      <c r="AM93" s="13"/>
      <c r="AN93" s="17" t="s">
        <v>143</v>
      </c>
      <c r="AO93" s="10" t="n">
        <v>138910.7</v>
      </c>
      <c r="AP93" s="10" t="n">
        <v>3</v>
      </c>
      <c r="AQ93" s="19" t="s">
        <v>59</v>
      </c>
      <c r="AR93" s="10"/>
      <c r="AS93" s="10" t="n">
        <v>0.33</v>
      </c>
      <c r="AT93" s="11" t="n">
        <f aca="false">AO93*AS93</f>
        <v>45840.531</v>
      </c>
      <c r="AW93" s="0" t="n">
        <f aca="false">IF(ISNUMBER(AF93),1,0)</f>
        <v>1</v>
      </c>
      <c r="AX93" s="0" t="n">
        <f aca="false">IF(ISNUMBER(AF93),AF93,AT93)</f>
        <v>128678.71575</v>
      </c>
      <c r="AY93" s="0" t="n">
        <f aca="false">IF(ISNUMBER(AG93),AG93,AT93)</f>
        <v>235363.4</v>
      </c>
      <c r="BA93" s="0" t="n">
        <f aca="false">IF(AW93=1,(AF93-AT93),0)</f>
        <v>82838.18475</v>
      </c>
      <c r="BB93" s="0" t="e">
        <f aca="false">IF(AW93=1,(AG93-ats57),0)</f>
        <v>#NAME?</v>
      </c>
      <c r="BD93" s="17" t="s">
        <v>143</v>
      </c>
      <c r="BE93" s="10" t="n">
        <v>128678.71575</v>
      </c>
      <c r="BF93" s="11" t="n">
        <v>235363.4</v>
      </c>
      <c r="BG93" s="17" t="s">
        <v>143</v>
      </c>
      <c r="BH93" s="0" t="s">
        <v>143</v>
      </c>
      <c r="BI93" s="1" t="n">
        <v>20917.71</v>
      </c>
      <c r="BJ93" s="1" t="n">
        <v>38453.39</v>
      </c>
      <c r="BU93" s="1" t="n">
        <f aca="false">AC93-BI93</f>
        <v>107761.00575</v>
      </c>
      <c r="BV93" s="1" t="n">
        <f aca="false">AD93-BJ93</f>
        <v>196910.01</v>
      </c>
      <c r="BW93" s="0" t="n">
        <f aca="false">(BU93/AC93)*100</f>
        <v>83.7442347181647</v>
      </c>
      <c r="BX93" s="0" t="n">
        <f aca="false">(BV93/AD93)*100</f>
        <v>83.662119938784</v>
      </c>
    </row>
    <row r="94" customFormat="false" ht="12.75" hidden="false" customHeight="true" outlineLevel="0" collapsed="false">
      <c r="C94" s="0" t="n">
        <v>8</v>
      </c>
      <c r="D94" s="0" t="s">
        <v>51</v>
      </c>
      <c r="E94" s="0" t="s">
        <v>52</v>
      </c>
      <c r="F94" s="0" t="s">
        <v>53</v>
      </c>
      <c r="G94" s="13" t="s">
        <v>146</v>
      </c>
      <c r="H94" s="0" t="s">
        <v>55</v>
      </c>
      <c r="I94" s="0" t="s">
        <v>56</v>
      </c>
      <c r="J94" s="0" t="s">
        <v>57</v>
      </c>
      <c r="K94" s="0" t="n">
        <v>1724708.350891</v>
      </c>
      <c r="L94" s="0" t="n">
        <f aca="false">LOG10(K94)</f>
        <v>6.23671566618764</v>
      </c>
      <c r="M94" s="0" t="s">
        <v>126</v>
      </c>
      <c r="N94" s="0" t="n">
        <v>10.53498</v>
      </c>
      <c r="O94" s="0" t="n">
        <f aca="false">K94/N94</f>
        <v>163712.541541702</v>
      </c>
      <c r="R94" s="14" t="s">
        <v>58</v>
      </c>
      <c r="S94" s="12" t="n">
        <v>23718.1</v>
      </c>
      <c r="AB94" s="17" t="s">
        <v>146</v>
      </c>
      <c r="AC94" s="10" t="n">
        <f aca="false">INDEX($W$10:$W$95, MATCH(AB94,$V$10:$V$95,0))</f>
        <v>21423.01856</v>
      </c>
      <c r="AD94" s="10" t="n">
        <f aca="false">INDEX($Z$10:$Z$95, MATCH(AB94,$V$10:$V$95,0))</f>
        <v>12709.5</v>
      </c>
      <c r="AE94" s="10"/>
      <c r="AF94" s="10" t="n">
        <v>21423.01856</v>
      </c>
      <c r="AG94" s="10" t="n">
        <v>12709.5</v>
      </c>
      <c r="AH94" s="18"/>
      <c r="AI94" s="13" t="s">
        <v>146</v>
      </c>
      <c r="AJ94" s="0" t="n">
        <v>94801.7</v>
      </c>
      <c r="AK94" s="0" t="n">
        <v>8</v>
      </c>
      <c r="AL94" s="6" t="s">
        <v>126</v>
      </c>
      <c r="AM94" s="13"/>
      <c r="AN94" s="17" t="s">
        <v>146</v>
      </c>
      <c r="AO94" s="10" t="n">
        <v>94801.7</v>
      </c>
      <c r="AP94" s="10" t="n">
        <v>8</v>
      </c>
      <c r="AQ94" s="19" t="s">
        <v>126</v>
      </c>
      <c r="AR94" s="10" t="s">
        <v>129</v>
      </c>
      <c r="AS94" s="10" t="n">
        <v>0.06</v>
      </c>
      <c r="AT94" s="11" t="n">
        <f aca="false">AO94*AS94</f>
        <v>5688.102</v>
      </c>
      <c r="AW94" s="0" t="n">
        <f aca="false">IF(ISNUMBER(AF94),1,0)</f>
        <v>1</v>
      </c>
      <c r="AX94" s="0" t="n">
        <f aca="false">IF(ISNUMBER(AF94),AF94,AT94)</f>
        <v>21423.01856</v>
      </c>
      <c r="AY94" s="0" t="n">
        <f aca="false">IF(ISNUMBER(AG94),AG94,AT94)</f>
        <v>12709.5</v>
      </c>
      <c r="BA94" s="0" t="n">
        <f aca="false">IF(AW94=1,(AF94-AT94),0)</f>
        <v>15734.91656</v>
      </c>
      <c r="BB94" s="0" t="e">
        <f aca="false">IF(AW94=1,(AG94-ats57),0)</f>
        <v>#NAME?</v>
      </c>
      <c r="BD94" s="17" t="s">
        <v>146</v>
      </c>
      <c r="BE94" s="10" t="n">
        <v>21423.01856</v>
      </c>
      <c r="BF94" s="11" t="n">
        <v>12709.5</v>
      </c>
      <c r="BG94" s="17" t="s">
        <v>146</v>
      </c>
      <c r="BH94" s="0" t="s">
        <v>146</v>
      </c>
      <c r="BI94" s="1" t="n">
        <v>7034.94</v>
      </c>
      <c r="BJ94" s="1" t="n">
        <v>4277.432</v>
      </c>
      <c r="BU94" s="1" t="n">
        <f aca="false">AC94-BI94</f>
        <v>14388.07856</v>
      </c>
      <c r="BV94" s="1" t="n">
        <f aca="false">AD94-BJ94</f>
        <v>8432.068</v>
      </c>
      <c r="BW94" s="0" t="n">
        <f aca="false">(BU94/AC94)*100</f>
        <v>67.1617705026159</v>
      </c>
      <c r="BX94" s="0" t="n">
        <f aca="false">(BV94/AD94)*100</f>
        <v>66.3446083638223</v>
      </c>
    </row>
    <row r="95" customFormat="false" ht="12.75" hidden="false" customHeight="true" outlineLevel="0" collapsed="false">
      <c r="C95" s="0" t="n">
        <v>41</v>
      </c>
      <c r="D95" s="0" t="s">
        <v>51</v>
      </c>
      <c r="E95" s="0" t="s">
        <v>52</v>
      </c>
      <c r="F95" s="0" t="s">
        <v>53</v>
      </c>
      <c r="G95" s="13" t="s">
        <v>148</v>
      </c>
      <c r="H95" s="0" t="s">
        <v>55</v>
      </c>
      <c r="I95" s="0" t="s">
        <v>56</v>
      </c>
      <c r="J95" s="0" t="s">
        <v>57</v>
      </c>
      <c r="K95" s="0" t="n">
        <v>6560423.824364</v>
      </c>
      <c r="L95" s="0" t="n">
        <f aca="false">LOG10(K95)</f>
        <v>6.8169318970947</v>
      </c>
      <c r="N95" s="0" t="n">
        <v>224.5294</v>
      </c>
      <c r="O95" s="0" t="n">
        <f aca="false">K95/N95</f>
        <v>29218.5514429914</v>
      </c>
      <c r="R95" s="12" t="s">
        <v>164</v>
      </c>
      <c r="S95" s="12" t="n">
        <v>31842.8</v>
      </c>
      <c r="AB95" s="17" t="s">
        <v>148</v>
      </c>
      <c r="AC95" s="10" t="n">
        <f aca="false">INDEX($W$10:$W$95, MATCH(AB95,$V$10:$V$95,0))</f>
        <v>88958.13655</v>
      </c>
      <c r="AD95" s="10" t="n">
        <f aca="false">INDEX($Z$10:$Z$95, MATCH(AB95,$V$10:$V$95,0))</f>
        <v>40350.41</v>
      </c>
      <c r="AE95" s="10"/>
      <c r="AF95" s="10" t="n">
        <v>88958.13655</v>
      </c>
      <c r="AG95" s="10" t="n">
        <v>40350.41</v>
      </c>
      <c r="AH95" s="18"/>
      <c r="AI95" s="13" t="s">
        <v>148</v>
      </c>
      <c r="AJ95" s="0" t="n">
        <v>30212.8</v>
      </c>
      <c r="AK95" s="0" t="n">
        <v>1</v>
      </c>
      <c r="AL95" s="20" t="s">
        <v>75</v>
      </c>
      <c r="AM95" s="13"/>
      <c r="AN95" s="17" t="s">
        <v>148</v>
      </c>
      <c r="AO95" s="10" t="n">
        <v>30212.8</v>
      </c>
      <c r="AP95" s="10" t="n">
        <v>1</v>
      </c>
      <c r="AQ95" s="21" t="s">
        <v>75</v>
      </c>
      <c r="AR95" s="10"/>
      <c r="AS95" s="10" t="n">
        <v>1</v>
      </c>
      <c r="AT95" s="11" t="n">
        <f aca="false">AO95*AS95</f>
        <v>30212.8</v>
      </c>
      <c r="AW95" s="0" t="n">
        <f aca="false">IF(ISNUMBER(AF95),1,0)</f>
        <v>1</v>
      </c>
      <c r="AX95" s="0" t="n">
        <f aca="false">IF(ISNUMBER(AF95),AF95,AT95)</f>
        <v>88958.13655</v>
      </c>
      <c r="AY95" s="0" t="n">
        <f aca="false">IF(ISNUMBER(AG95),AG95,AT95)</f>
        <v>40350.41</v>
      </c>
      <c r="BA95" s="0" t="n">
        <f aca="false">IF(AW95=1,(AF95-AT95),0)</f>
        <v>58745.33655</v>
      </c>
      <c r="BB95" s="0" t="e">
        <f aca="false">IF(AW95=1,(AG95-ats57),0)</f>
        <v>#NAME?</v>
      </c>
      <c r="BD95" s="17" t="s">
        <v>148</v>
      </c>
      <c r="BE95" s="10" t="n">
        <v>88958.13655</v>
      </c>
      <c r="BF95" s="11" t="n">
        <v>40350.41</v>
      </c>
      <c r="BG95" s="17" t="s">
        <v>148</v>
      </c>
      <c r="BH95" s="0" t="s">
        <v>148</v>
      </c>
      <c r="BI95" s="1" t="n">
        <v>26542.68</v>
      </c>
      <c r="BJ95" s="1" t="n">
        <v>12255.33</v>
      </c>
      <c r="BU95" s="1" t="n">
        <f aca="false">AC95-BI95</f>
        <v>62415.45655</v>
      </c>
      <c r="BV95" s="1" t="n">
        <f aca="false">AD95-BJ95</f>
        <v>28095.08</v>
      </c>
      <c r="BW95" s="0" t="n">
        <f aca="false">(BU95/AC95)*100</f>
        <v>70.1627293136009</v>
      </c>
      <c r="BX95" s="0" t="n">
        <f aca="false">(BV95/AD95)*100</f>
        <v>69.627743559483</v>
      </c>
    </row>
    <row r="96" customFormat="false" ht="12.75" hidden="false" customHeight="false" outlineLevel="0" collapsed="false">
      <c r="C96" s="0" t="n">
        <v>78</v>
      </c>
      <c r="D96" s="0" t="s">
        <v>51</v>
      </c>
      <c r="E96" s="0" t="s">
        <v>52</v>
      </c>
      <c r="F96" s="0" t="s">
        <v>53</v>
      </c>
      <c r="G96" s="13" t="s">
        <v>177</v>
      </c>
      <c r="H96" s="0" t="s">
        <v>55</v>
      </c>
      <c r="I96" s="0" t="s">
        <v>56</v>
      </c>
      <c r="J96" s="0" t="s">
        <v>57</v>
      </c>
      <c r="K96" s="0" t="n">
        <v>903571.980459</v>
      </c>
      <c r="L96" s="0" t="n">
        <f aca="false">LOG10(K96)</f>
        <v>5.95596275509393</v>
      </c>
      <c r="N96" s="0" t="n">
        <v>1</v>
      </c>
      <c r="O96" s="0" t="n">
        <f aca="false">K96/N96</f>
        <v>903571.980459</v>
      </c>
      <c r="AB96" s="17" t="s">
        <v>177</v>
      </c>
      <c r="AC96" s="10" t="e">
        <f aca="false">INDEX($W$10:$W$95, MATCH(AB96,$V$10:$V$95,0))</f>
        <v>#N/A</v>
      </c>
      <c r="AD96" s="10" t="e">
        <f aca="false">INDEX($Z$10:$Z$95, MATCH(AB96,$V$10:$V$95,0))</f>
        <v>#N/A</v>
      </c>
      <c r="AE96" s="10"/>
      <c r="AF96" s="10" t="e">
        <f aca="false">#N/A</f>
        <v>#N/A</v>
      </c>
      <c r="AG96" s="10" t="e">
        <f aca="false">#N/A</f>
        <v>#N/A</v>
      </c>
      <c r="AH96" s="18"/>
      <c r="AI96" s="13" t="s">
        <v>177</v>
      </c>
      <c r="AJ96" s="0" t="n">
        <v>903571.9</v>
      </c>
      <c r="AK96" s="0" t="n">
        <v>1</v>
      </c>
      <c r="AL96" s="20" t="s">
        <v>177</v>
      </c>
      <c r="AM96" s="13"/>
      <c r="AN96" s="17" t="s">
        <v>177</v>
      </c>
      <c r="AO96" s="10" t="n">
        <v>903571.9</v>
      </c>
      <c r="AP96" s="10" t="n">
        <v>1</v>
      </c>
      <c r="AQ96" s="21" t="s">
        <v>177</v>
      </c>
      <c r="AR96" s="10"/>
      <c r="AS96" s="10" t="n">
        <v>1</v>
      </c>
      <c r="AT96" s="11" t="n">
        <f aca="false">AO96*AS96</f>
        <v>903571.9</v>
      </c>
      <c r="AW96" s="0" t="n">
        <f aca="false">IF(ISNUMBER(AF96),1,0)</f>
        <v>0</v>
      </c>
      <c r="AX96" s="0" t="n">
        <f aca="false">IF(ISNUMBER(AF96),AF96,AT96)</f>
        <v>903571.9</v>
      </c>
      <c r="AY96" s="0" t="n">
        <f aca="false">IF(ISNUMBER(AG96),AG96,AT96)</f>
        <v>903571.9</v>
      </c>
      <c r="BA96" s="0" t="n">
        <f aca="false">IF(AW96=1,(AF96-AT96),0)</f>
        <v>0</v>
      </c>
      <c r="BB96" s="0" t="n">
        <f aca="false">IF(AW96=1,(AG96-ats57),0)</f>
        <v>0</v>
      </c>
      <c r="BD96" s="17" t="s">
        <v>177</v>
      </c>
      <c r="BE96" s="10" t="n">
        <v>903571.9</v>
      </c>
      <c r="BF96" s="11" t="n">
        <v>903571.9</v>
      </c>
      <c r="BG96" s="17" t="s">
        <v>177</v>
      </c>
      <c r="BU96" s="1" t="e">
        <f aca="false">AC96-BI96</f>
        <v>#N/A</v>
      </c>
      <c r="BV96" s="1" t="e">
        <f aca="false">AD96-BJ96</f>
        <v>#N/A</v>
      </c>
      <c r="BW96" s="0" t="e">
        <f aca="false">(BU96/AC96)*100</f>
        <v>#N/A</v>
      </c>
      <c r="BX96" s="0" t="e">
        <f aca="false">(BV96/AD96)*100</f>
        <v>#N/A</v>
      </c>
    </row>
    <row r="97" customFormat="false" ht="12.75" hidden="false" customHeight="false" outlineLevel="0" collapsed="false">
      <c r="C97" s="0" t="n">
        <v>72</v>
      </c>
      <c r="D97" s="0" t="s">
        <v>51</v>
      </c>
      <c r="E97" s="0" t="s">
        <v>52</v>
      </c>
      <c r="F97" s="0" t="s">
        <v>53</v>
      </c>
      <c r="G97" s="13" t="s">
        <v>162</v>
      </c>
      <c r="H97" s="0" t="s">
        <v>55</v>
      </c>
      <c r="I97" s="0" t="s">
        <v>56</v>
      </c>
      <c r="J97" s="0" t="s">
        <v>57</v>
      </c>
      <c r="K97" s="0" t="n">
        <v>527309.679439</v>
      </c>
      <c r="L97" s="0" t="n">
        <f aca="false">LOG10(K97)</f>
        <v>5.72206574343153</v>
      </c>
      <c r="N97" s="0" t="n">
        <v>1</v>
      </c>
      <c r="O97" s="0" t="n">
        <f aca="false">K97/N97</f>
        <v>527309.679439</v>
      </c>
      <c r="AB97" s="17" t="s">
        <v>162</v>
      </c>
      <c r="AC97" s="10" t="e">
        <f aca="false">INDEX($W$10:$W$95, MATCH(AB97,$V$10:$V$95,0))</f>
        <v>#N/A</v>
      </c>
      <c r="AD97" s="10" t="e">
        <f aca="false">INDEX($Z$10:$Z$95, MATCH(AB97,$V$10:$V$95,0))</f>
        <v>#N/A</v>
      </c>
      <c r="AE97" s="10"/>
      <c r="AF97" s="10" t="e">
        <f aca="false">#N/A</f>
        <v>#N/A</v>
      </c>
      <c r="AG97" s="10" t="e">
        <f aca="false">#N/A</f>
        <v>#N/A</v>
      </c>
      <c r="AH97" s="18"/>
      <c r="AI97" s="13" t="s">
        <v>162</v>
      </c>
      <c r="AJ97" s="0" t="n">
        <v>527309.6</v>
      </c>
      <c r="AK97" s="0" t="n">
        <v>1</v>
      </c>
      <c r="AL97" s="20" t="s">
        <v>162</v>
      </c>
      <c r="AM97" s="13"/>
      <c r="AN97" s="17" t="s">
        <v>162</v>
      </c>
      <c r="AO97" s="10" t="n">
        <v>527309.6</v>
      </c>
      <c r="AP97" s="10" t="n">
        <v>1</v>
      </c>
      <c r="AQ97" s="21" t="s">
        <v>162</v>
      </c>
      <c r="AR97" s="10"/>
      <c r="AS97" s="10" t="n">
        <v>1</v>
      </c>
      <c r="AT97" s="11" t="n">
        <f aca="false">AO97*AS97</f>
        <v>527309.6</v>
      </c>
      <c r="AW97" s="0" t="n">
        <f aca="false">IF(ISNUMBER(AF97),1,0)</f>
        <v>0</v>
      </c>
      <c r="AX97" s="0" t="n">
        <f aca="false">IF(ISNUMBER(AF97),AF97,AT97)</f>
        <v>527309.6</v>
      </c>
      <c r="AY97" s="0" t="n">
        <f aca="false">IF(ISNUMBER(AG97),AG97,AT97)</f>
        <v>527309.6</v>
      </c>
      <c r="BA97" s="0" t="n">
        <f aca="false">IF(AW97=1,(AF97-AT97),0)</f>
        <v>0</v>
      </c>
      <c r="BB97" s="0" t="n">
        <f aca="false">IF(AW97=1,(AG97-ats57),0)</f>
        <v>0</v>
      </c>
      <c r="BD97" s="17" t="s">
        <v>162</v>
      </c>
      <c r="BE97" s="10" t="n">
        <v>527309.6</v>
      </c>
      <c r="BF97" s="11" t="n">
        <v>527309.6</v>
      </c>
      <c r="BG97" s="17" t="s">
        <v>162</v>
      </c>
      <c r="BU97" s="1" t="e">
        <f aca="false">AC97-BI97</f>
        <v>#N/A</v>
      </c>
      <c r="BV97" s="1" t="e">
        <f aca="false">AD97-BJ97</f>
        <v>#N/A</v>
      </c>
      <c r="BW97" s="0" t="e">
        <f aca="false">(BU97/AC97)*100</f>
        <v>#N/A</v>
      </c>
      <c r="BX97" s="0" t="e">
        <f aca="false">(BV97/AD97)*100</f>
        <v>#N/A</v>
      </c>
    </row>
    <row r="98" customFormat="false" ht="12.75" hidden="false" customHeight="false" outlineLevel="0" collapsed="false">
      <c r="C98" s="0" t="n">
        <v>82</v>
      </c>
      <c r="D98" s="0" t="s">
        <v>51</v>
      </c>
      <c r="E98" s="0" t="s">
        <v>52</v>
      </c>
      <c r="F98" s="0" t="s">
        <v>53</v>
      </c>
      <c r="G98" s="13" t="s">
        <v>123</v>
      </c>
      <c r="H98" s="0" t="s">
        <v>55</v>
      </c>
      <c r="I98" s="0" t="s">
        <v>56</v>
      </c>
      <c r="J98" s="0" t="s">
        <v>57</v>
      </c>
      <c r="K98" s="0" t="n">
        <v>562723.720864</v>
      </c>
      <c r="L98" s="0" t="n">
        <f aca="false">LOG10(K98)</f>
        <v>5.75029522264148</v>
      </c>
      <c r="N98" s="0" t="n">
        <v>30</v>
      </c>
      <c r="O98" s="0" t="n">
        <f aca="false">K98/N98</f>
        <v>18757.4573621333</v>
      </c>
      <c r="AB98" s="17" t="s">
        <v>123</v>
      </c>
      <c r="AC98" s="10" t="e">
        <f aca="false">INDEX($W$10:$W$95, MATCH(AB98,$V$10:$V$95,0))</f>
        <v>#N/A</v>
      </c>
      <c r="AD98" s="10" t="e">
        <f aca="false">INDEX($Z$10:$Z$95, MATCH(AB98,$V$10:$V$95,0))</f>
        <v>#N/A</v>
      </c>
      <c r="AE98" s="10"/>
      <c r="AF98" s="10" t="e">
        <f aca="false">#N/A</f>
        <v>#N/A</v>
      </c>
      <c r="AG98" s="10" t="e">
        <f aca="false">#N/A</f>
        <v>#N/A</v>
      </c>
      <c r="AH98" s="18"/>
      <c r="AI98" s="13" t="s">
        <v>123</v>
      </c>
      <c r="AJ98" s="0" t="n">
        <v>562723.7</v>
      </c>
      <c r="AK98" s="0" t="n">
        <v>1</v>
      </c>
      <c r="AL98" s="20" t="s">
        <v>123</v>
      </c>
      <c r="AM98" s="13"/>
      <c r="AN98" s="17" t="s">
        <v>123</v>
      </c>
      <c r="AO98" s="10" t="n">
        <v>562723.7</v>
      </c>
      <c r="AP98" s="10" t="n">
        <v>1</v>
      </c>
      <c r="AQ98" s="21" t="s">
        <v>123</v>
      </c>
      <c r="AR98" s="10"/>
      <c r="AS98" s="10" t="n">
        <v>1</v>
      </c>
      <c r="AT98" s="11" t="n">
        <f aca="false">AO98*AS98</f>
        <v>562723.7</v>
      </c>
      <c r="AW98" s="0" t="n">
        <f aca="false">IF(ISNUMBER(AF98),1,0)</f>
        <v>0</v>
      </c>
      <c r="AX98" s="0" t="n">
        <f aca="false">IF(ISNUMBER(AF98),AF98,AT98)</f>
        <v>562723.7</v>
      </c>
      <c r="AY98" s="0" t="n">
        <f aca="false">IF(ISNUMBER(AG98),AG98,AT98)</f>
        <v>562723.7</v>
      </c>
      <c r="BA98" s="0" t="n">
        <f aca="false">IF(AW98=1,(AF98-AT98),0)</f>
        <v>0</v>
      </c>
      <c r="BB98" s="0" t="n">
        <f aca="false">IF(AW98=1,(AG98-ats57),0)</f>
        <v>0</v>
      </c>
      <c r="BD98" s="17" t="s">
        <v>123</v>
      </c>
      <c r="BE98" s="10" t="n">
        <v>562723.7</v>
      </c>
      <c r="BF98" s="11" t="n">
        <v>562723.7</v>
      </c>
      <c r="BG98" s="17" t="s">
        <v>123</v>
      </c>
      <c r="BU98" s="1" t="e">
        <f aca="false">AC98-BI98</f>
        <v>#N/A</v>
      </c>
      <c r="BV98" s="1" t="e">
        <f aca="false">AD98-BJ98</f>
        <v>#N/A</v>
      </c>
      <c r="BW98" s="0" t="e">
        <f aca="false">(BU98/AC98)*100</f>
        <v>#N/A</v>
      </c>
      <c r="BX98" s="0" t="e">
        <f aca="false">(BV98/AD98)*100</f>
        <v>#N/A</v>
      </c>
    </row>
    <row r="99" customFormat="false" ht="12.75" hidden="false" customHeight="false" outlineLevel="0" collapsed="false">
      <c r="C99" s="0" t="n">
        <v>83</v>
      </c>
      <c r="D99" s="0" t="s">
        <v>51</v>
      </c>
      <c r="E99" s="0" t="s">
        <v>52</v>
      </c>
      <c r="F99" s="0" t="s">
        <v>53</v>
      </c>
      <c r="G99" s="13" t="s">
        <v>134</v>
      </c>
      <c r="H99" s="0" t="s">
        <v>55</v>
      </c>
      <c r="I99" s="0" t="s">
        <v>56</v>
      </c>
      <c r="J99" s="0" t="s">
        <v>57</v>
      </c>
      <c r="K99" s="0" t="n">
        <v>2228999.914508</v>
      </c>
      <c r="L99" s="0" t="n">
        <f aca="false">LOG10(K99)</f>
        <v>6.34811005182312</v>
      </c>
      <c r="N99" s="0" t="n">
        <v>30</v>
      </c>
      <c r="O99" s="0" t="n">
        <f aca="false">K99/N99</f>
        <v>74299.9971502667</v>
      </c>
      <c r="AB99" s="25" t="s">
        <v>134</v>
      </c>
      <c r="AC99" s="26" t="e">
        <f aca="false">INDEX($W$10:$W$95, MATCH(AB99,$V$10:$V$95,0))</f>
        <v>#N/A</v>
      </c>
      <c r="AD99" s="26" t="e">
        <f aca="false">INDEX($Z$10:$Z$95, MATCH(AB99,$V$10:$V$95,0))</f>
        <v>#N/A</v>
      </c>
      <c r="AE99" s="26"/>
      <c r="AF99" s="26" t="e">
        <f aca="false">#N/A</f>
        <v>#N/A</v>
      </c>
      <c r="AG99" s="26" t="e">
        <f aca="false">#N/A</f>
        <v>#N/A</v>
      </c>
      <c r="AH99" s="27"/>
      <c r="AI99" s="13" t="s">
        <v>134</v>
      </c>
      <c r="AJ99" s="0" t="n">
        <v>2228999.9</v>
      </c>
      <c r="AK99" s="0" t="n">
        <v>1</v>
      </c>
      <c r="AL99" s="20" t="s">
        <v>134</v>
      </c>
      <c r="AM99" s="13"/>
      <c r="AN99" s="25" t="s">
        <v>134</v>
      </c>
      <c r="AO99" s="26" t="n">
        <v>2228999.9</v>
      </c>
      <c r="AP99" s="26" t="n">
        <v>1</v>
      </c>
      <c r="AQ99" s="28" t="s">
        <v>134</v>
      </c>
      <c r="AR99" s="26"/>
      <c r="AS99" s="26" t="n">
        <v>1</v>
      </c>
      <c r="AT99" s="29" t="n">
        <f aca="false">AO99*AS99</f>
        <v>2228999.9</v>
      </c>
      <c r="AW99" s="0" t="n">
        <f aca="false">IF(ISNUMBER(AF99),1,0)</f>
        <v>0</v>
      </c>
      <c r="AX99" s="0" t="n">
        <f aca="false">IF(ISNUMBER(AF99),AF99,AT99)</f>
        <v>2228999.9</v>
      </c>
      <c r="AY99" s="0" t="n">
        <f aca="false">IF(ISNUMBER(AG99),AG99,AT99)</f>
        <v>2228999.9</v>
      </c>
      <c r="BA99" s="0" t="n">
        <f aca="false">IF(AW99=1,(AF99-AT99),0)</f>
        <v>0</v>
      </c>
      <c r="BB99" s="0" t="n">
        <f aca="false">IF(AW99=1,(AG99-ats57),0)</f>
        <v>0</v>
      </c>
      <c r="BD99" s="25" t="s">
        <v>134</v>
      </c>
      <c r="BE99" s="26" t="n">
        <v>2228999.9</v>
      </c>
      <c r="BF99" s="29" t="n">
        <v>2228999.9</v>
      </c>
      <c r="BG99" s="25" t="s">
        <v>134</v>
      </c>
      <c r="BU99" s="1" t="e">
        <f aca="false">AC99-BI99</f>
        <v>#N/A</v>
      </c>
      <c r="BV99" s="1" t="e">
        <f aca="false">AD99-BJ99</f>
        <v>#N/A</v>
      </c>
      <c r="BW99" s="0" t="e">
        <f aca="false">(BU99/AC99)*100</f>
        <v>#N/A</v>
      </c>
      <c r="BX99" s="0" t="e">
        <f aca="false">(BV99/AD99)*100</f>
        <v>#N/A</v>
      </c>
    </row>
  </sheetData>
  <conditionalFormatting sqref="AW10:AW99">
    <cfRule type="cellIs" priority="2" operator="greaterThan" aboveAverage="0" equalAverage="0" bottom="0" percent="0" rank="0" text="" dxfId="0">
      <formula>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3"/>
  <sheetViews>
    <sheetView windowProtection="false" showFormulas="false" showGridLines="true" showRowColHeaders="true" showZeros="true" rightToLeft="false" tabSelected="false" showOutlineSymbols="true" defaultGridColor="true" view="normal" topLeftCell="S82" colorId="64" zoomScale="100" zoomScaleNormal="100" zoomScalePageLayoutView="100" workbookViewId="0">
      <selection pane="topLeft" activeCell="Q15" activeCellId="0" sqref="Q15"/>
    </sheetView>
  </sheetViews>
  <sheetFormatPr defaultRowHeight="12.75"/>
  <cols>
    <col collapsed="false" hidden="false" max="2" min="1" style="0" width="8.36734693877551"/>
    <col collapsed="false" hidden="false" max="3" min="3" style="30" width="8.77551020408163"/>
    <col collapsed="false" hidden="false" max="4" min="4" style="31" width="8.77551020408163"/>
    <col collapsed="false" hidden="false" max="11" min="5" style="0" width="8.36734693877551"/>
    <col collapsed="false" hidden="false" max="12" min="12" style="0" width="9.98979591836735"/>
    <col collapsed="false" hidden="false" max="14" min="13" style="0" width="8.36734693877551"/>
    <col collapsed="false" hidden="false" max="15" min="15" style="0" width="25.2448979591837"/>
    <col collapsed="false" hidden="false" max="16" min="16" style="0" width="8.36734693877551"/>
    <col collapsed="false" hidden="false" max="18" min="17" style="0" width="31.3163265306122"/>
    <col collapsed="false" hidden="false" max="19" min="19" style="0" width="28.3469387755102"/>
    <col collapsed="false" hidden="false" max="20" min="20" style="0" width="11.7448979591837"/>
    <col collapsed="false" hidden="false" max="1025" min="21" style="0" width="8.36734693877551"/>
  </cols>
  <sheetData>
    <row r="1" customFormat="false" ht="12.75" hidden="false" customHeight="false" outlineLevel="0" collapsed="false">
      <c r="A1" s="4" t="s">
        <v>15</v>
      </c>
      <c r="B1" s="4" t="s">
        <v>15</v>
      </c>
      <c r="C1" s="32" t="s">
        <v>182</v>
      </c>
      <c r="D1" s="33" t="s">
        <v>183</v>
      </c>
      <c r="E1" s="10"/>
      <c r="F1" s="21" t="s">
        <v>184</v>
      </c>
      <c r="G1" s="10"/>
      <c r="H1" s="10"/>
      <c r="I1" s="10"/>
      <c r="J1" s="10" t="s">
        <v>16</v>
      </c>
      <c r="K1" s="11"/>
      <c r="L1" s="34" t="s">
        <v>185</v>
      </c>
      <c r="M1" s="35" t="s">
        <v>17</v>
      </c>
      <c r="N1" s="6" t="s">
        <v>186</v>
      </c>
      <c r="O1" s="0" t="s">
        <v>18</v>
      </c>
      <c r="Q1" s="0" t="s">
        <v>187</v>
      </c>
      <c r="S1" s="0" t="s">
        <v>19</v>
      </c>
      <c r="U1" s="36"/>
      <c r="W1" s="0" t="s">
        <v>188</v>
      </c>
    </row>
    <row r="2" customFormat="false" ht="12.75" hidden="false" customHeight="false" outlineLevel="0" collapsed="false">
      <c r="A2" s="10" t="s">
        <v>25</v>
      </c>
      <c r="B2" s="10" t="s">
        <v>26</v>
      </c>
      <c r="C2" s="37" t="s">
        <v>189</v>
      </c>
      <c r="D2" s="33" t="s">
        <v>190</v>
      </c>
      <c r="E2" s="10" t="s">
        <v>191</v>
      </c>
      <c r="F2" s="10" t="s">
        <v>27</v>
      </c>
      <c r="G2" s="10"/>
      <c r="H2" s="10" t="s">
        <v>28</v>
      </c>
      <c r="I2" s="10"/>
      <c r="J2" s="10" t="s">
        <v>192</v>
      </c>
      <c r="K2" s="11"/>
      <c r="L2" s="38" t="s">
        <v>193</v>
      </c>
      <c r="M2" s="35" t="s">
        <v>30</v>
      </c>
      <c r="N2" s="6" t="s">
        <v>17</v>
      </c>
      <c r="O2" s="0" t="s">
        <v>31</v>
      </c>
      <c r="Q2" s="0" t="s">
        <v>194</v>
      </c>
      <c r="S2" s="0" t="s">
        <v>195</v>
      </c>
      <c r="U2" s="36"/>
      <c r="X2" s="0" t="s">
        <v>196</v>
      </c>
      <c r="Y2" s="0" t="s">
        <v>197</v>
      </c>
    </row>
    <row r="3" customFormat="false" ht="12.75" hidden="false" customHeight="false" outlineLevel="0" collapsed="false">
      <c r="A3" s="10" t="s">
        <v>198</v>
      </c>
      <c r="B3" s="10" t="s">
        <v>198</v>
      </c>
      <c r="C3" s="37" t="s">
        <v>199</v>
      </c>
      <c r="D3" s="37" t="s">
        <v>199</v>
      </c>
      <c r="E3" s="10"/>
      <c r="F3" s="10"/>
      <c r="G3" s="10"/>
      <c r="H3" s="10"/>
      <c r="I3" s="10"/>
      <c r="J3" s="10"/>
      <c r="K3" s="11"/>
      <c r="M3" s="35" t="s">
        <v>44</v>
      </c>
      <c r="U3" s="36"/>
    </row>
    <row r="4" customFormat="false" ht="12.75" hidden="false" customHeight="false" outlineLevel="0" collapsed="false">
      <c r="A4" s="10" t="e">
        <f aca="false">#N/A</f>
        <v>#N/A</v>
      </c>
      <c r="B4" s="10" t="e">
        <f aca="false">#N/A</f>
        <v>#N/A</v>
      </c>
      <c r="C4" s="39" t="e">
        <f aca="false">IF((A4&gt;K4),1,0)</f>
        <v>#N/A</v>
      </c>
      <c r="D4" s="31" t="e">
        <f aca="false">IF((B4&gt;KK4),1,0)</f>
        <v>#N/A</v>
      </c>
      <c r="E4" s="40" t="s">
        <v>62</v>
      </c>
      <c r="F4" s="10" t="n">
        <v>15062593.3</v>
      </c>
      <c r="G4" s="10" t="n">
        <v>1</v>
      </c>
      <c r="H4" s="21" t="s">
        <v>62</v>
      </c>
      <c r="I4" s="10"/>
      <c r="J4" s="10" t="n">
        <v>1</v>
      </c>
      <c r="K4" s="11" t="n">
        <f aca="false">F4*J4</f>
        <v>15062593.3</v>
      </c>
      <c r="M4" s="0" t="n">
        <v>0</v>
      </c>
      <c r="O4" s="0" t="n">
        <f aca="false">IF(AND(ISNUMBER(A4),ISNUMBER(N4)),A4,K4)</f>
        <v>15062593.3</v>
      </c>
      <c r="P4" s="0" t="e">
        <f aca="false">IF(ISNUMBER(#REF!),#REF!,#REF!)</f>
        <v>#REF!</v>
      </c>
      <c r="S4" s="0" t="n">
        <f aca="false">IF(M4=1,(K4-A4),0)</f>
        <v>0</v>
      </c>
      <c r="T4" s="0" t="n">
        <f aca="false">IF(M4=1,(K4-B4),0)</f>
        <v>0</v>
      </c>
      <c r="U4" s="21" t="s">
        <v>62</v>
      </c>
      <c r="V4" s="17" t="s">
        <v>62</v>
      </c>
    </row>
    <row r="5" customFormat="false" ht="12.75" hidden="false" customHeight="false" outlineLevel="0" collapsed="false">
      <c r="A5" s="10" t="e">
        <f aca="false">#N/A</f>
        <v>#N/A</v>
      </c>
      <c r="B5" s="10" t="e">
        <f aca="false">#N/A</f>
        <v>#N/A</v>
      </c>
      <c r="C5" s="39" t="e">
        <f aca="false">IF((A5&gt;K5),1,0)</f>
        <v>#N/A</v>
      </c>
      <c r="D5" s="31" t="e">
        <f aca="false">IF((B5&gt;KK5),1,0)</f>
        <v>#N/A</v>
      </c>
      <c r="E5" s="40" t="s">
        <v>64</v>
      </c>
      <c r="F5" s="10" t="n">
        <v>6025037.3</v>
      </c>
      <c r="G5" s="10" t="n">
        <v>1</v>
      </c>
      <c r="H5" s="21" t="s">
        <v>64</v>
      </c>
      <c r="I5" s="10"/>
      <c r="J5" s="10" t="n">
        <v>1</v>
      </c>
      <c r="K5" s="11" t="n">
        <f aca="false">F5*J5</f>
        <v>6025037.3</v>
      </c>
      <c r="M5" s="0" t="n">
        <v>0</v>
      </c>
      <c r="O5" s="0" t="n">
        <f aca="false">IF(AND(ISNUMBER(A5),ISNUMBER(N5)),A5,K5)</f>
        <v>6025037.3</v>
      </c>
      <c r="P5" s="0" t="e">
        <f aca="false">IF(ISNUMBER(#REF!),#REF!,#REF!)</f>
        <v>#REF!</v>
      </c>
      <c r="S5" s="0" t="n">
        <f aca="false">IF(M5=1,(K5-A5),0)</f>
        <v>0</v>
      </c>
      <c r="T5" s="0" t="n">
        <f aca="false">IF(M5=1,(K5-B5),0)</f>
        <v>0</v>
      </c>
      <c r="U5" s="21" t="s">
        <v>64</v>
      </c>
      <c r="V5" s="17" t="s">
        <v>64</v>
      </c>
    </row>
    <row r="6" customFormat="false" ht="12.75" hidden="false" customHeight="false" outlineLevel="0" collapsed="false">
      <c r="A6" s="10" t="e">
        <f aca="false">#N/A</f>
        <v>#N/A</v>
      </c>
      <c r="B6" s="10" t="e">
        <f aca="false">#N/A</f>
        <v>#N/A</v>
      </c>
      <c r="C6" s="39" t="e">
        <f aca="false">IF((A6&gt;K6),1,0)</f>
        <v>#N/A</v>
      </c>
      <c r="D6" s="31" t="e">
        <f aca="false">IF((B6&gt;KK6),1,0)</f>
        <v>#N/A</v>
      </c>
      <c r="E6" s="40" t="s">
        <v>66</v>
      </c>
      <c r="F6" s="10" t="n">
        <v>375230138.3</v>
      </c>
      <c r="G6" s="10" t="n">
        <v>1</v>
      </c>
      <c r="H6" s="21" t="s">
        <v>66</v>
      </c>
      <c r="I6" s="10"/>
      <c r="J6" s="10" t="n">
        <v>1</v>
      </c>
      <c r="K6" s="11" t="n">
        <f aca="false">F6*J6</f>
        <v>375230138.3</v>
      </c>
      <c r="M6" s="0" t="n">
        <v>0</v>
      </c>
      <c r="O6" s="0" t="n">
        <f aca="false">IF(AND(ISNUMBER(A6),ISNUMBER(N6)),A6,K6)</f>
        <v>375230138.3</v>
      </c>
      <c r="P6" s="0" t="e">
        <f aca="false">IF(ISNUMBER(#REF!),#REF!,#REF!)</f>
        <v>#REF!</v>
      </c>
      <c r="S6" s="0" t="n">
        <f aca="false">IF(M6=1,(K6-A6),0)</f>
        <v>0</v>
      </c>
      <c r="T6" s="0" t="n">
        <f aca="false">IF(M6=1,(K6-B6),0)</f>
        <v>0</v>
      </c>
      <c r="U6" s="21" t="s">
        <v>66</v>
      </c>
      <c r="V6" s="17" t="s">
        <v>66</v>
      </c>
    </row>
    <row r="7" customFormat="false" ht="12.75" hidden="false" customHeight="false" outlineLevel="0" collapsed="false">
      <c r="A7" s="10" t="e">
        <f aca="false">#N/A</f>
        <v>#N/A</v>
      </c>
      <c r="B7" s="10" t="e">
        <f aca="false">#N/A</f>
        <v>#N/A</v>
      </c>
      <c r="C7" s="39" t="e">
        <f aca="false">IF((A7&gt;K7),1,0)</f>
        <v>#N/A</v>
      </c>
      <c r="D7" s="31" t="e">
        <f aca="false">IF((B7&gt;KK7),1,0)</f>
        <v>#N/A</v>
      </c>
      <c r="E7" s="41" t="s">
        <v>68</v>
      </c>
      <c r="F7" s="10" t="n">
        <v>1812530.5</v>
      </c>
      <c r="G7" s="10" t="n">
        <v>3</v>
      </c>
      <c r="H7" s="19" t="s">
        <v>68</v>
      </c>
      <c r="I7" s="10"/>
      <c r="J7" s="42" t="n">
        <v>0.85</v>
      </c>
      <c r="K7" s="11" t="n">
        <f aca="false">F7*J7</f>
        <v>1540650.925</v>
      </c>
      <c r="M7" s="0" t="n">
        <v>0</v>
      </c>
      <c r="O7" s="0" t="n">
        <f aca="false">IF(AND(ISNUMBER(A7),ISNUMBER(N7)),A7,K7)</f>
        <v>1540650.925</v>
      </c>
      <c r="P7" s="0" t="e">
        <f aca="false">IF(ISNUMBER(#REF!),#REF!,#REF!)</f>
        <v>#REF!</v>
      </c>
      <c r="S7" s="0" t="n">
        <f aca="false">IF(M7=1,(K7-A7),0)</f>
        <v>0</v>
      </c>
      <c r="T7" s="0" t="n">
        <f aca="false">IF(M7=1,(K7-B7),0)</f>
        <v>0</v>
      </c>
      <c r="U7" s="19" t="s">
        <v>68</v>
      </c>
      <c r="V7" s="17" t="s">
        <v>68</v>
      </c>
    </row>
    <row r="8" customFormat="false" ht="12.75" hidden="false" customHeight="false" outlineLevel="0" collapsed="false">
      <c r="A8" s="10" t="e">
        <f aca="false">#N/A</f>
        <v>#N/A</v>
      </c>
      <c r="B8" s="10" t="e">
        <f aca="false">#N/A</f>
        <v>#N/A</v>
      </c>
      <c r="C8" s="39" t="e">
        <f aca="false">IF((A8&gt;K8),1,0)</f>
        <v>#N/A</v>
      </c>
      <c r="D8" s="31" t="e">
        <f aca="false">IF((B8&gt;KK8),1,0)</f>
        <v>#N/A</v>
      </c>
      <c r="E8" s="40" t="s">
        <v>101</v>
      </c>
      <c r="F8" s="10" t="n">
        <v>1812530.5</v>
      </c>
      <c r="G8" s="10" t="n">
        <v>3</v>
      </c>
      <c r="H8" s="19" t="s">
        <v>68</v>
      </c>
      <c r="I8" s="10"/>
      <c r="J8" s="42" t="n">
        <v>0.1</v>
      </c>
      <c r="K8" s="11" t="n">
        <f aca="false">F8*J8</f>
        <v>181253.05</v>
      </c>
      <c r="M8" s="0" t="n">
        <v>0</v>
      </c>
      <c r="O8" s="0" t="n">
        <f aca="false">IF(AND(ISNUMBER(A8),ISNUMBER(N8)),A8,K8)</f>
        <v>181253.05</v>
      </c>
      <c r="S8" s="0" t="n">
        <f aca="false">IF(M8=1,(K8-A8),0)</f>
        <v>0</v>
      </c>
      <c r="T8" s="0" t="n">
        <f aca="false">IF(M8=1,(K8-B8),0)</f>
        <v>0</v>
      </c>
      <c r="U8" s="19" t="s">
        <v>68</v>
      </c>
      <c r="V8" s="17" t="s">
        <v>101</v>
      </c>
      <c r="W8" s="0" t="s">
        <v>101</v>
      </c>
      <c r="X8" s="1"/>
      <c r="Y8" s="1" t="n">
        <v>8.271649</v>
      </c>
    </row>
    <row r="9" customFormat="false" ht="12.75" hidden="false" customHeight="false" outlineLevel="0" collapsed="false">
      <c r="A9" s="10" t="e">
        <f aca="false">#N/A</f>
        <v>#N/A</v>
      </c>
      <c r="B9" s="10" t="e">
        <f aca="false">#N/A</f>
        <v>#N/A</v>
      </c>
      <c r="C9" s="39" t="e">
        <f aca="false">IF((A9&gt;K9),1,0)</f>
        <v>#N/A</v>
      </c>
      <c r="D9" s="31" t="e">
        <f aca="false">IF((B9&gt;KK9),1,0)</f>
        <v>#N/A</v>
      </c>
      <c r="E9" s="40" t="s">
        <v>169</v>
      </c>
      <c r="F9" s="10" t="n">
        <v>1812530.5</v>
      </c>
      <c r="G9" s="10" t="n">
        <v>3</v>
      </c>
      <c r="H9" s="19" t="s">
        <v>68</v>
      </c>
      <c r="I9" s="10"/>
      <c r="J9" s="42" t="n">
        <v>0.05</v>
      </c>
      <c r="K9" s="11" t="n">
        <f aca="false">F9*J9</f>
        <v>90626.525</v>
      </c>
      <c r="L9" s="0" t="n">
        <f aca="false">SUM(J7:J9)</f>
        <v>1</v>
      </c>
      <c r="M9" s="0" t="n">
        <v>0</v>
      </c>
      <c r="O9" s="0" t="n">
        <f aca="false">IF(AND(ISNUMBER(A9),ISNUMBER(N9)),A9,K9)</f>
        <v>90626.525</v>
      </c>
      <c r="S9" s="0" t="n">
        <f aca="false">IF(M9=1,(K9-A9),0)</f>
        <v>0</v>
      </c>
      <c r="T9" s="0" t="n">
        <f aca="false">IF(M9=1,(K9-B9),0)</f>
        <v>0</v>
      </c>
      <c r="U9" s="19" t="s">
        <v>68</v>
      </c>
      <c r="V9" s="17" t="s">
        <v>169</v>
      </c>
      <c r="W9" s="0" t="s">
        <v>169</v>
      </c>
      <c r="X9" s="1"/>
      <c r="Y9" s="1" t="n">
        <v>6.592001</v>
      </c>
    </row>
    <row r="10" customFormat="false" ht="15" hidden="false" customHeight="false" outlineLevel="0" collapsed="false">
      <c r="A10" s="10" t="n">
        <v>4656.11832</v>
      </c>
      <c r="B10" s="10" t="n">
        <v>29239.24</v>
      </c>
      <c r="C10" s="39" t="n">
        <f aca="false">IF((A10&gt;K10),1,0)</f>
        <v>0</v>
      </c>
      <c r="D10" s="31" t="n">
        <f aca="false">IF((B10&gt;KK10),1,0)</f>
        <v>1</v>
      </c>
      <c r="E10" s="40" t="s">
        <v>149</v>
      </c>
      <c r="F10" s="10" t="n">
        <v>56370</v>
      </c>
      <c r="G10" s="10" t="n">
        <v>1</v>
      </c>
      <c r="H10" s="22" t="s">
        <v>166</v>
      </c>
      <c r="I10" s="10"/>
      <c r="J10" s="10" t="n">
        <v>1</v>
      </c>
      <c r="K10" s="11" t="n">
        <f aca="false">F10*J10</f>
        <v>56370</v>
      </c>
      <c r="M10" s="0" t="n">
        <v>1</v>
      </c>
      <c r="N10" s="0" t="n">
        <v>1</v>
      </c>
      <c r="O10" s="0" t="n">
        <f aca="false">IF(AND(ISNUMBER(A10),ISNUMBER(N10)),A10,K10)</f>
        <v>4656.11832</v>
      </c>
      <c r="S10" s="0" t="n">
        <f aca="false">IF(M10=1,(K10-A10),0)</f>
        <v>51713.88168</v>
      </c>
      <c r="T10" s="0" t="n">
        <f aca="false">IF(M10=1,(K10-B10),0)</f>
        <v>27130.76</v>
      </c>
      <c r="U10" s="22" t="s">
        <v>166</v>
      </c>
      <c r="V10" s="17" t="s">
        <v>149</v>
      </c>
      <c r="W10" s="0" t="s">
        <v>149</v>
      </c>
      <c r="X10" s="1" t="n">
        <v>5427.321</v>
      </c>
      <c r="Y10" s="1" t="n">
        <v>32651.47</v>
      </c>
    </row>
    <row r="11" customFormat="false" ht="15" hidden="false" customHeight="false" outlineLevel="0" collapsed="false">
      <c r="A11" s="10" t="e">
        <f aca="false">#N/A</f>
        <v>#N/A</v>
      </c>
      <c r="B11" s="10" t="e">
        <f aca="false">#N/A</f>
        <v>#N/A</v>
      </c>
      <c r="C11" s="39" t="e">
        <f aca="false">IF((A11&gt;K11),1,0)</f>
        <v>#N/A</v>
      </c>
      <c r="D11" s="31" t="e">
        <f aca="false">IF((B11&gt;KK11),1,0)</f>
        <v>#N/A</v>
      </c>
      <c r="E11" s="40" t="s">
        <v>74</v>
      </c>
      <c r="F11" s="10" t="n">
        <v>5035438.6</v>
      </c>
      <c r="G11" s="10" t="n">
        <v>1</v>
      </c>
      <c r="H11" s="22" t="s">
        <v>74</v>
      </c>
      <c r="I11" s="10"/>
      <c r="J11" s="10" t="n">
        <v>1</v>
      </c>
      <c r="K11" s="11" t="n">
        <f aca="false">F11*J11</f>
        <v>5035438.6</v>
      </c>
      <c r="M11" s="0" t="n">
        <v>0</v>
      </c>
      <c r="O11" s="0" t="n">
        <f aca="false">IF(AND(ISNUMBER(A11),ISNUMBER(N11)),A11,K11)</f>
        <v>5035438.6</v>
      </c>
      <c r="S11" s="0" t="n">
        <f aca="false">IF(M11=1,(K11-A11),0)</f>
        <v>0</v>
      </c>
      <c r="T11" s="0" t="n">
        <f aca="false">IF(M11=1,(K11-B11),0)</f>
        <v>0</v>
      </c>
      <c r="U11" s="22" t="s">
        <v>74</v>
      </c>
      <c r="V11" s="17" t="s">
        <v>74</v>
      </c>
    </row>
    <row r="12" customFormat="false" ht="12.75" hidden="false" customHeight="false" outlineLevel="0" collapsed="false">
      <c r="A12" s="10" t="e">
        <f aca="false">#N/A</f>
        <v>#N/A</v>
      </c>
      <c r="B12" s="10" t="e">
        <f aca="false">#N/A</f>
        <v>#N/A</v>
      </c>
      <c r="C12" s="39" t="e">
        <f aca="false">IF((A12&gt;K12),1,0)</f>
        <v>#N/A</v>
      </c>
      <c r="D12" s="31" t="e">
        <f aca="false">IF((B12&gt;KK12),1,0)</f>
        <v>#N/A</v>
      </c>
      <c r="E12" s="40" t="s">
        <v>147</v>
      </c>
      <c r="F12" s="23" t="n">
        <v>20570</v>
      </c>
      <c r="G12" s="10" t="n">
        <v>1</v>
      </c>
      <c r="H12" s="21" t="s">
        <v>173</v>
      </c>
      <c r="I12" s="10"/>
      <c r="J12" s="10" t="n">
        <v>1</v>
      </c>
      <c r="K12" s="11" t="n">
        <f aca="false">F12*J12</f>
        <v>20570</v>
      </c>
      <c r="M12" s="0" t="n">
        <v>0</v>
      </c>
      <c r="O12" s="0" t="n">
        <f aca="false">IF(AND(ISNUMBER(A12),ISNUMBER(N12)),A12,K12)</f>
        <v>20570</v>
      </c>
      <c r="S12" s="0" t="n">
        <f aca="false">IF(M12=1,(K12-A12),0)</f>
        <v>0</v>
      </c>
      <c r="T12" s="0" t="n">
        <f aca="false">IF(M12=1,(K12-B12),0)</f>
        <v>0</v>
      </c>
      <c r="U12" s="21" t="s">
        <v>173</v>
      </c>
      <c r="V12" s="17" t="s">
        <v>147</v>
      </c>
      <c r="W12" s="0" t="s">
        <v>147</v>
      </c>
      <c r="X12" s="1" t="n">
        <v>3071.857</v>
      </c>
      <c r="Y12" s="1" t="n">
        <v>6114.67</v>
      </c>
    </row>
    <row r="13" customFormat="false" ht="12.75" hidden="false" customHeight="false" outlineLevel="0" collapsed="false">
      <c r="A13" s="10" t="e">
        <f aca="false">#N/A</f>
        <v>#N/A</v>
      </c>
      <c r="B13" s="10" t="e">
        <f aca="false">#N/A</f>
        <v>#N/A</v>
      </c>
      <c r="C13" s="39" t="e">
        <f aca="false">IF((A13&gt;K13),1,0)</f>
        <v>#N/A</v>
      </c>
      <c r="D13" s="31" t="e">
        <f aca="false">IF((B13&gt;KK13),1,0)</f>
        <v>#N/A</v>
      </c>
      <c r="E13" s="41" t="s">
        <v>87</v>
      </c>
      <c r="F13" s="10" t="n">
        <v>803480.2</v>
      </c>
      <c r="G13" s="10" t="n">
        <v>2</v>
      </c>
      <c r="H13" s="19" t="s">
        <v>87</v>
      </c>
      <c r="I13" s="10"/>
      <c r="J13" s="42" t="n">
        <v>0.9</v>
      </c>
      <c r="K13" s="11" t="n">
        <f aca="false">F13*J13</f>
        <v>723132.18</v>
      </c>
      <c r="L13" s="0" t="n">
        <f aca="false">SUM(J13:J14)</f>
        <v>1</v>
      </c>
      <c r="M13" s="0" t="n">
        <v>0</v>
      </c>
      <c r="O13" s="0" t="n">
        <f aca="false">IF(AND(ISNUMBER(A13),ISNUMBER(N13)),A13,K13)</f>
        <v>723132.18</v>
      </c>
      <c r="S13" s="0" t="n">
        <f aca="false">IF(M13=1,(K13-A13),0)</f>
        <v>0</v>
      </c>
      <c r="T13" s="0" t="n">
        <f aca="false">IF(M13=1,(K13-B13),0)</f>
        <v>0</v>
      </c>
      <c r="U13" s="19" t="s">
        <v>87</v>
      </c>
      <c r="V13" s="17" t="s">
        <v>87</v>
      </c>
      <c r="W13" s="0" t="s">
        <v>87</v>
      </c>
      <c r="X13" s="1" t="n">
        <v>1999.274</v>
      </c>
      <c r="Y13" s="1" t="n">
        <v>364.4217</v>
      </c>
    </row>
    <row r="14" customFormat="false" ht="12.75" hidden="false" customHeight="false" outlineLevel="0" collapsed="false">
      <c r="A14" s="10" t="e">
        <f aca="false">#N/A</f>
        <v>#N/A</v>
      </c>
      <c r="B14" s="10" t="e">
        <f aca="false">#N/A</f>
        <v>#N/A</v>
      </c>
      <c r="C14" s="39" t="e">
        <f aca="false">IF((A14&gt;K14),1,0)</f>
        <v>#N/A</v>
      </c>
      <c r="D14" s="31" t="e">
        <f aca="false">IF((B14&gt;KK14),1,0)</f>
        <v>#N/A</v>
      </c>
      <c r="E14" s="40" t="s">
        <v>170</v>
      </c>
      <c r="F14" s="10" t="n">
        <v>803480.2</v>
      </c>
      <c r="G14" s="10" t="n">
        <v>2</v>
      </c>
      <c r="H14" s="19" t="s">
        <v>87</v>
      </c>
      <c r="I14" s="10"/>
      <c r="J14" s="42" t="n">
        <v>0.1</v>
      </c>
      <c r="K14" s="11" t="n">
        <f aca="false">F14*J14</f>
        <v>80348.02</v>
      </c>
      <c r="M14" s="0" t="n">
        <v>0</v>
      </c>
      <c r="O14" s="0" t="n">
        <f aca="false">IF(AND(ISNUMBER(A14),ISNUMBER(N14)),A14,K14)</f>
        <v>80348.02</v>
      </c>
      <c r="S14" s="0" t="n">
        <f aca="false">IF(M14=1,(K14-A14),0)</f>
        <v>0</v>
      </c>
      <c r="T14" s="0" t="n">
        <f aca="false">IF(M14=1,(K14-B14),0)</f>
        <v>0</v>
      </c>
      <c r="U14" s="19" t="s">
        <v>87</v>
      </c>
      <c r="V14" s="17" t="s">
        <v>170</v>
      </c>
      <c r="W14" s="0" t="s">
        <v>170</v>
      </c>
      <c r="X14" s="1" t="n">
        <v>7.190294</v>
      </c>
      <c r="Y14" s="1" t="n">
        <v>104.9549</v>
      </c>
    </row>
    <row r="15" customFormat="false" ht="12.75" hidden="false" customHeight="false" outlineLevel="0" collapsed="false">
      <c r="A15" s="10" t="e">
        <f aca="false">#N/A</f>
        <v>#N/A</v>
      </c>
      <c r="B15" s="10" t="e">
        <f aca="false">#N/A</f>
        <v>#N/A</v>
      </c>
      <c r="C15" s="39" t="e">
        <f aca="false">IF((A15&gt;K15),1,0)</f>
        <v>#N/A</v>
      </c>
      <c r="D15" s="31" t="e">
        <f aca="false">IF((B15&gt;KK15),1,0)</f>
        <v>#N/A</v>
      </c>
      <c r="E15" s="40" t="s">
        <v>90</v>
      </c>
      <c r="F15" s="10" t="n">
        <v>60250373.3</v>
      </c>
      <c r="G15" s="10" t="n">
        <v>1</v>
      </c>
      <c r="H15" s="21" t="s">
        <v>90</v>
      </c>
      <c r="I15" s="10"/>
      <c r="J15" s="10" t="n">
        <v>1</v>
      </c>
      <c r="K15" s="11" t="n">
        <f aca="false">F15*J15</f>
        <v>60250373.3</v>
      </c>
      <c r="M15" s="0" t="n">
        <v>0</v>
      </c>
      <c r="O15" s="0" t="n">
        <f aca="false">IF(AND(ISNUMBER(A15),ISNUMBER(N15)),A15,K15)</f>
        <v>60250373.3</v>
      </c>
      <c r="S15" s="0" t="n">
        <f aca="false">IF(M15=1,(K15-A15),0)</f>
        <v>0</v>
      </c>
      <c r="T15" s="0" t="n">
        <f aca="false">IF(M15=1,(K15-B15),0)</f>
        <v>0</v>
      </c>
      <c r="U15" s="21" t="s">
        <v>90</v>
      </c>
      <c r="V15" s="17" t="s">
        <v>90</v>
      </c>
    </row>
    <row r="16" customFormat="false" ht="12.75" hidden="false" customHeight="false" outlineLevel="0" collapsed="false">
      <c r="A16" s="10" t="e">
        <f aca="false">#N/A</f>
        <v>#N/A</v>
      </c>
      <c r="B16" s="10" t="e">
        <f aca="false">#N/A</f>
        <v>#N/A</v>
      </c>
      <c r="C16" s="39" t="e">
        <f aca="false">IF((A16&gt;K16),1,0)</f>
        <v>#N/A</v>
      </c>
      <c r="D16" s="31" t="e">
        <f aca="false">IF((B16&gt;KK16),1,0)</f>
        <v>#N/A</v>
      </c>
      <c r="E16" s="40" t="s">
        <v>144</v>
      </c>
      <c r="F16" s="10" t="n">
        <v>74365.7</v>
      </c>
      <c r="G16" s="10" t="n">
        <v>2</v>
      </c>
      <c r="H16" s="19" t="s">
        <v>145</v>
      </c>
      <c r="I16" s="10"/>
      <c r="J16" s="42" t="n">
        <v>0.4</v>
      </c>
      <c r="K16" s="11" t="n">
        <f aca="false">F16*J16</f>
        <v>29746.28</v>
      </c>
      <c r="L16" s="0" t="n">
        <f aca="false">SUM(J16:J17)</f>
        <v>1</v>
      </c>
      <c r="M16" s="0" t="n">
        <v>0</v>
      </c>
      <c r="O16" s="0" t="n">
        <f aca="false">IF(AND(ISNUMBER(A16),ISNUMBER(N16)),A16,K16)</f>
        <v>29746.28</v>
      </c>
      <c r="S16" s="0" t="n">
        <f aca="false">IF(M16=1,(K16-A16),0)</f>
        <v>0</v>
      </c>
      <c r="T16" s="0" t="n">
        <f aca="false">IF(M16=1,(K16-B16),0)</f>
        <v>0</v>
      </c>
      <c r="U16" s="19" t="s">
        <v>145</v>
      </c>
      <c r="V16" s="17" t="s">
        <v>144</v>
      </c>
      <c r="W16" s="0" t="s">
        <v>144</v>
      </c>
      <c r="X16" s="1" t="n">
        <v>442.8359</v>
      </c>
      <c r="Y16" s="1" t="n">
        <v>4864.642</v>
      </c>
    </row>
    <row r="17" customFormat="false" ht="12.75" hidden="false" customHeight="false" outlineLevel="0" collapsed="false">
      <c r="A17" s="10" t="e">
        <f aca="false">#N/A</f>
        <v>#N/A</v>
      </c>
      <c r="B17" s="10" t="e">
        <f aca="false">#N/A</f>
        <v>#N/A</v>
      </c>
      <c r="C17" s="39" t="e">
        <f aca="false">IF((A17&gt;K17),1,0)</f>
        <v>#N/A</v>
      </c>
      <c r="D17" s="31" t="e">
        <f aca="false">IF((B17&gt;KK17),1,0)</f>
        <v>#N/A</v>
      </c>
      <c r="E17" s="40" t="s">
        <v>150</v>
      </c>
      <c r="F17" s="10" t="n">
        <v>74365.7</v>
      </c>
      <c r="G17" s="10" t="n">
        <v>2</v>
      </c>
      <c r="H17" s="19" t="s">
        <v>145</v>
      </c>
      <c r="I17" s="10"/>
      <c r="J17" s="42" t="n">
        <v>0.6</v>
      </c>
      <c r="K17" s="11" t="n">
        <f aca="false">F17*J17</f>
        <v>44619.42</v>
      </c>
      <c r="M17" s="0" t="n">
        <v>0</v>
      </c>
      <c r="O17" s="0" t="n">
        <f aca="false">IF(AND(ISNUMBER(A17),ISNUMBER(N17)),A17,K17)</f>
        <v>44619.42</v>
      </c>
      <c r="S17" s="0" t="n">
        <f aca="false">IF(M17=1,(K17-A17),0)</f>
        <v>0</v>
      </c>
      <c r="T17" s="0" t="n">
        <f aca="false">IF(M17=1,(K17-B17),0)</f>
        <v>0</v>
      </c>
      <c r="U17" s="19" t="s">
        <v>145</v>
      </c>
      <c r="V17" s="17" t="s">
        <v>150</v>
      </c>
      <c r="W17" s="0" t="s">
        <v>150</v>
      </c>
      <c r="X17" s="1" t="n">
        <v>3966.504</v>
      </c>
      <c r="Y17" s="1" t="n">
        <v>20373.2</v>
      </c>
    </row>
    <row r="18" customFormat="false" ht="12.75" hidden="false" customHeight="false" outlineLevel="0" collapsed="false">
      <c r="A18" s="10" t="e">
        <f aca="false">#N/A</f>
        <v>#N/A</v>
      </c>
      <c r="B18" s="10" t="e">
        <f aca="false">#N/A</f>
        <v>#N/A</v>
      </c>
      <c r="C18" s="39" t="e">
        <f aca="false">IF((A18&gt;K18),1,0)</f>
        <v>#N/A</v>
      </c>
      <c r="D18" s="31" t="e">
        <f aca="false">IF((B18&gt;KK18),1,0)</f>
        <v>#N/A</v>
      </c>
      <c r="E18" s="40" t="s">
        <v>106</v>
      </c>
      <c r="F18" s="10" t="e">
        <f aca="false">#N/A</f>
        <v>#N/A</v>
      </c>
      <c r="G18" s="10" t="n">
        <v>1</v>
      </c>
      <c r="H18" s="21" t="s">
        <v>106</v>
      </c>
      <c r="I18" s="10"/>
      <c r="J18" s="10" t="n">
        <v>1</v>
      </c>
      <c r="K18" s="11" t="e">
        <f aca="false">F18*J18</f>
        <v>#N/A</v>
      </c>
      <c r="M18" s="0" t="n">
        <v>0</v>
      </c>
      <c r="O18" s="0" t="e">
        <f aca="false">IF(AND(ISNUMBER(A18),ISNUMBER(N18)),A18,K18)</f>
        <v>#N/A</v>
      </c>
      <c r="S18" s="0" t="n">
        <f aca="false">IF(M18=1,(K18-A18),0)</f>
        <v>0</v>
      </c>
      <c r="T18" s="0" t="n">
        <f aca="false">IF(M18=1,(K18-B18),0)</f>
        <v>0</v>
      </c>
      <c r="U18" s="21" t="s">
        <v>106</v>
      </c>
      <c r="V18" s="17" t="s">
        <v>106</v>
      </c>
    </row>
    <row r="19" customFormat="false" ht="12.75" hidden="false" customHeight="false" outlineLevel="0" collapsed="false">
      <c r="A19" s="10" t="e">
        <f aca="false">#N/A</f>
        <v>#N/A</v>
      </c>
      <c r="B19" s="10" t="e">
        <f aca="false">#N/A</f>
        <v>#N/A</v>
      </c>
      <c r="C19" s="39" t="e">
        <f aca="false">IF((A19&gt;K19),1,0)</f>
        <v>#N/A</v>
      </c>
      <c r="D19" s="31" t="e">
        <f aca="false">IF((B19&gt;KK19),1,0)</f>
        <v>#N/A</v>
      </c>
      <c r="E19" s="40" t="s">
        <v>108</v>
      </c>
      <c r="F19" s="10" t="n">
        <v>914795.7</v>
      </c>
      <c r="G19" s="10" t="n">
        <v>1</v>
      </c>
      <c r="H19" s="21" t="s">
        <v>108</v>
      </c>
      <c r="I19" s="10"/>
      <c r="J19" s="23" t="n">
        <v>1</v>
      </c>
      <c r="K19" s="11" t="n">
        <f aca="false">F19*J19</f>
        <v>914795.7</v>
      </c>
      <c r="M19" s="0" t="n">
        <v>0</v>
      </c>
      <c r="O19" s="0" t="n">
        <f aca="false">IF(AND(ISNUMBER(A19),ISNUMBER(N19)),A19,K19)</f>
        <v>914795.7</v>
      </c>
      <c r="S19" s="0" t="n">
        <f aca="false">IF(M19=1,(K19-A19),0)</f>
        <v>0</v>
      </c>
      <c r="T19" s="0" t="n">
        <f aca="false">IF(M19=1,(K19-B19),0)</f>
        <v>0</v>
      </c>
      <c r="U19" s="21" t="s">
        <v>108</v>
      </c>
      <c r="V19" s="17" t="s">
        <v>108</v>
      </c>
    </row>
    <row r="20" customFormat="false" ht="12.75" hidden="false" customHeight="false" outlineLevel="0" collapsed="false">
      <c r="A20" s="10" t="e">
        <f aca="false">#N/A</f>
        <v>#N/A</v>
      </c>
      <c r="B20" s="10" t="e">
        <f aca="false">#N/A</f>
        <v>#N/A</v>
      </c>
      <c r="C20" s="39" t="e">
        <f aca="false">IF((A20&gt;K20),1,0)</f>
        <v>#N/A</v>
      </c>
      <c r="D20" s="31" t="e">
        <f aca="false">IF((B20&gt;KK20),1,0)</f>
        <v>#N/A</v>
      </c>
      <c r="E20" s="40" t="s">
        <v>110</v>
      </c>
      <c r="F20" s="10" t="e">
        <f aca="false">#N/A</f>
        <v>#N/A</v>
      </c>
      <c r="G20" s="10" t="n">
        <v>1</v>
      </c>
      <c r="H20" s="21" t="s">
        <v>110</v>
      </c>
      <c r="I20" s="10"/>
      <c r="J20" s="10" t="n">
        <v>1</v>
      </c>
      <c r="K20" s="11" t="e">
        <f aca="false">F20*J20</f>
        <v>#N/A</v>
      </c>
      <c r="M20" s="0" t="n">
        <v>0</v>
      </c>
      <c r="O20" s="0" t="e">
        <f aca="false">IF(AND(ISNUMBER(A20),ISNUMBER(N20)),A20,K20)</f>
        <v>#N/A</v>
      </c>
      <c r="S20" s="0" t="n">
        <f aca="false">IF(M20=1,(K20-A20),0)</f>
        <v>0</v>
      </c>
      <c r="T20" s="0" t="n">
        <f aca="false">IF(M20=1,(K20-B20),0)</f>
        <v>0</v>
      </c>
      <c r="U20" s="21" t="s">
        <v>110</v>
      </c>
      <c r="V20" s="17" t="s">
        <v>110</v>
      </c>
    </row>
    <row r="21" customFormat="false" ht="12.75" hidden="false" customHeight="false" outlineLevel="0" collapsed="false">
      <c r="A21" s="10" t="e">
        <f aca="false">#N/A</f>
        <v>#N/A</v>
      </c>
      <c r="B21" s="10" t="e">
        <f aca="false">#N/A</f>
        <v>#N/A</v>
      </c>
      <c r="C21" s="39" t="e">
        <f aca="false">IF((A21&gt;K21),1,0)</f>
        <v>#N/A</v>
      </c>
      <c r="D21" s="31" t="e">
        <f aca="false">IF((B21&gt;KK21),1,0)</f>
        <v>#N/A</v>
      </c>
      <c r="E21" s="40" t="s">
        <v>112</v>
      </c>
      <c r="F21" s="10" t="e">
        <f aca="false">#N/A</f>
        <v>#N/A</v>
      </c>
      <c r="G21" s="10" t="n">
        <v>1</v>
      </c>
      <c r="H21" s="21" t="s">
        <v>112</v>
      </c>
      <c r="I21" s="10"/>
      <c r="J21" s="10" t="n">
        <v>1</v>
      </c>
      <c r="K21" s="11" t="e">
        <f aca="false">F21*J21</f>
        <v>#N/A</v>
      </c>
      <c r="M21" s="0" t="n">
        <v>0</v>
      </c>
      <c r="O21" s="0" t="e">
        <f aca="false">IF(AND(ISNUMBER(A21),ISNUMBER(N21)),A21,K21)</f>
        <v>#N/A</v>
      </c>
      <c r="S21" s="0" t="n">
        <f aca="false">IF(M21=1,(K21-A21),0)</f>
        <v>0</v>
      </c>
      <c r="T21" s="0" t="n">
        <f aca="false">IF(M21=1,(K21-B21),0)</f>
        <v>0</v>
      </c>
      <c r="U21" s="21" t="s">
        <v>112</v>
      </c>
      <c r="V21" s="17" t="s">
        <v>112</v>
      </c>
    </row>
    <row r="22" customFormat="false" ht="12.75" hidden="false" customHeight="false" outlineLevel="0" collapsed="false">
      <c r="A22" s="10" t="e">
        <f aca="false">#N/A</f>
        <v>#N/A</v>
      </c>
      <c r="B22" s="10" t="e">
        <f aca="false">#N/A</f>
        <v>#N/A</v>
      </c>
      <c r="C22" s="39" t="e">
        <f aca="false">IF((A22&gt;K22),1,0)</f>
        <v>#N/A</v>
      </c>
      <c r="D22" s="31" t="e">
        <f aca="false">IF((B22&gt;KK22),1,0)</f>
        <v>#N/A</v>
      </c>
      <c r="E22" s="40" t="s">
        <v>115</v>
      </c>
      <c r="F22" s="10" t="e">
        <f aca="false">#N/A</f>
        <v>#N/A</v>
      </c>
      <c r="G22" s="10" t="n">
        <v>1</v>
      </c>
      <c r="H22" s="21" t="s">
        <v>115</v>
      </c>
      <c r="I22" s="10"/>
      <c r="J22" s="10" t="n">
        <v>1</v>
      </c>
      <c r="K22" s="11" t="e">
        <f aca="false">F22*J22</f>
        <v>#N/A</v>
      </c>
      <c r="M22" s="0" t="n">
        <v>0</v>
      </c>
      <c r="O22" s="0" t="e">
        <f aca="false">IF(AND(ISNUMBER(A22),ISNUMBER(N22)),A22,K22)</f>
        <v>#N/A</v>
      </c>
      <c r="S22" s="0" t="n">
        <f aca="false">IF(M22=1,(K22-A22),0)</f>
        <v>0</v>
      </c>
      <c r="T22" s="0" t="n">
        <f aca="false">IF(M22=1,(K22-B22),0)</f>
        <v>0</v>
      </c>
      <c r="U22" s="21" t="s">
        <v>115</v>
      </c>
      <c r="V22" s="17" t="s">
        <v>115</v>
      </c>
    </row>
    <row r="23" customFormat="false" ht="12.75" hidden="false" customHeight="false" outlineLevel="0" collapsed="false">
      <c r="A23" s="10" t="e">
        <f aca="false">#N/A</f>
        <v>#N/A</v>
      </c>
      <c r="B23" s="10" t="e">
        <f aca="false">#N/A</f>
        <v>#N/A</v>
      </c>
      <c r="C23" s="39" t="e">
        <f aca="false">IF((A23&gt;K23),1,0)</f>
        <v>#N/A</v>
      </c>
      <c r="D23" s="31" t="e">
        <f aca="false">IF((B23&gt;KK23),1,0)</f>
        <v>#N/A</v>
      </c>
      <c r="E23" s="40" t="s">
        <v>54</v>
      </c>
      <c r="F23" s="10" t="n">
        <v>23718.1</v>
      </c>
      <c r="G23" s="10" t="n">
        <v>3</v>
      </c>
      <c r="H23" s="19" t="s">
        <v>58</v>
      </c>
      <c r="I23" s="10"/>
      <c r="J23" s="42" t="n">
        <v>0.1</v>
      </c>
      <c r="K23" s="11" t="n">
        <f aca="false">F23*J23</f>
        <v>2371.81</v>
      </c>
      <c r="L23" s="0" t="n">
        <f aca="false">SUM(J23:J25)</f>
        <v>1</v>
      </c>
      <c r="M23" s="0" t="n">
        <v>0</v>
      </c>
      <c r="O23" s="0" t="n">
        <f aca="false">IF(AND(ISNUMBER(A23),ISNUMBER(N23)),A23,K23)</f>
        <v>2371.81</v>
      </c>
      <c r="S23" s="0" t="n">
        <f aca="false">IF(M23=1,(K23-A23),0)</f>
        <v>0</v>
      </c>
      <c r="T23" s="0" t="n">
        <f aca="false">IF(M23=1,(K23-B23),0)</f>
        <v>0</v>
      </c>
      <c r="U23" s="19" t="s">
        <v>58</v>
      </c>
      <c r="V23" s="17" t="s">
        <v>54</v>
      </c>
      <c r="W23" s="0" t="s">
        <v>54</v>
      </c>
      <c r="X23" s="1" t="n">
        <v>0</v>
      </c>
      <c r="Y23" s="1" t="n">
        <v>2343.334</v>
      </c>
    </row>
    <row r="24" customFormat="false" ht="12.75" hidden="false" customHeight="false" outlineLevel="0" collapsed="false">
      <c r="A24" s="10" t="n">
        <v>12508.14644</v>
      </c>
      <c r="B24" s="10" t="n">
        <v>18276.29</v>
      </c>
      <c r="C24" s="39" t="n">
        <f aca="false">IF((A24&gt;K24),1,0)</f>
        <v>0</v>
      </c>
      <c r="D24" s="31" t="n">
        <f aca="false">IF((B24&gt;KK24),1,0)</f>
        <v>1</v>
      </c>
      <c r="E24" s="41" t="s">
        <v>60</v>
      </c>
      <c r="F24" s="10" t="n">
        <v>23718.1</v>
      </c>
      <c r="G24" s="10" t="n">
        <v>3</v>
      </c>
      <c r="H24" s="19" t="s">
        <v>58</v>
      </c>
      <c r="I24" s="10"/>
      <c r="J24" s="42" t="n">
        <v>0.65</v>
      </c>
      <c r="K24" s="11" t="n">
        <f aca="false">F24*J24</f>
        <v>15416.765</v>
      </c>
      <c r="M24" s="0" t="n">
        <v>1</v>
      </c>
      <c r="N24" s="0" t="n">
        <v>1</v>
      </c>
      <c r="O24" s="0" t="n">
        <f aca="false">IF(AND(ISNUMBER(A24),ISNUMBER(N24)),A24,K24)</f>
        <v>12508.14644</v>
      </c>
      <c r="Q24" s="0" t="n">
        <f aca="false">F24-O24</f>
        <v>11209.95356</v>
      </c>
      <c r="S24" s="0" t="n">
        <f aca="false">IF(M24=1,(K24-A24),0)</f>
        <v>2908.61856</v>
      </c>
      <c r="T24" s="0" t="n">
        <f aca="false">IF(M24=1,(K24-B24),0)</f>
        <v>-2859.525</v>
      </c>
      <c r="U24" s="19" t="s">
        <v>58</v>
      </c>
      <c r="V24" s="17" t="s">
        <v>60</v>
      </c>
      <c r="W24" s="0" t="s">
        <v>60</v>
      </c>
      <c r="X24" s="1" t="n">
        <v>1848.152</v>
      </c>
      <c r="Y24" s="1" t="n">
        <v>3539.518</v>
      </c>
    </row>
    <row r="25" customFormat="false" ht="12.75" hidden="false" customHeight="false" outlineLevel="0" collapsed="false">
      <c r="A25" s="10" t="e">
        <f aca="false">#N/A</f>
        <v>#N/A</v>
      </c>
      <c r="B25" s="10" t="e">
        <f aca="false">#N/A</f>
        <v>#N/A</v>
      </c>
      <c r="C25" s="39" t="e">
        <f aca="false">IF((A25&gt;K25),1,0)</f>
        <v>#N/A</v>
      </c>
      <c r="D25" s="31" t="e">
        <f aca="false">IF((B25&gt;KK25),1,0)</f>
        <v>#N/A</v>
      </c>
      <c r="E25" s="40" t="s">
        <v>95</v>
      </c>
      <c r="F25" s="10" t="n">
        <v>23718.1</v>
      </c>
      <c r="G25" s="10" t="n">
        <v>3</v>
      </c>
      <c r="H25" s="19" t="s">
        <v>58</v>
      </c>
      <c r="I25" s="10"/>
      <c r="J25" s="42" t="n">
        <v>0.25</v>
      </c>
      <c r="K25" s="11" t="n">
        <f aca="false">F25*J25</f>
        <v>5929.525</v>
      </c>
      <c r="M25" s="0" t="n">
        <v>0</v>
      </c>
      <c r="O25" s="0" t="n">
        <f aca="false">IF(AND(ISNUMBER(A25),ISNUMBER(N25)),A25,K25)</f>
        <v>5929.525</v>
      </c>
      <c r="S25" s="0" t="n">
        <f aca="false">IF(M25=1,(K25-A25),0)</f>
        <v>0</v>
      </c>
      <c r="T25" s="0" t="n">
        <f aca="false">IF(M25=1,(K25-B25),0)</f>
        <v>0</v>
      </c>
      <c r="U25" s="19" t="s">
        <v>58</v>
      </c>
      <c r="V25" s="17" t="s">
        <v>95</v>
      </c>
      <c r="W25" s="0" t="s">
        <v>95</v>
      </c>
      <c r="X25" s="1" t="n">
        <v>5673.271</v>
      </c>
      <c r="Y25" s="1" t="n">
        <v>14607.9</v>
      </c>
    </row>
    <row r="26" customFormat="false" ht="12.75" hidden="false" customHeight="false" outlineLevel="0" collapsed="false">
      <c r="A26" s="10" t="n">
        <v>124595.38234</v>
      </c>
      <c r="B26" s="10" t="n">
        <v>112211.8</v>
      </c>
      <c r="C26" s="39" t="n">
        <f aca="false">IF((A26&gt;K26),1,0)</f>
        <v>1</v>
      </c>
      <c r="D26" s="31" t="n">
        <f aca="false">IF((B26&gt;KK26),1,0)</f>
        <v>1</v>
      </c>
      <c r="E26" s="40" t="s">
        <v>114</v>
      </c>
      <c r="F26" s="10" t="n">
        <v>36660.8</v>
      </c>
      <c r="G26" s="10" t="n">
        <v>1</v>
      </c>
      <c r="H26" s="21" t="s">
        <v>127</v>
      </c>
      <c r="I26" s="21"/>
      <c r="J26" s="21" t="n">
        <v>1</v>
      </c>
      <c r="K26" s="11" t="n">
        <f aca="false">F26*J26</f>
        <v>36660.8</v>
      </c>
      <c r="M26" s="0" t="n">
        <v>1</v>
      </c>
      <c r="N26" s="0" t="n">
        <v>1</v>
      </c>
      <c r="O26" s="0" t="n">
        <f aca="false">IF(AND(ISNUMBER(A26),ISNUMBER(N26)),A26,K26)</f>
        <v>124595.38234</v>
      </c>
      <c r="S26" s="0" t="n">
        <f aca="false">IF(M26=1,(K26-A26),0)</f>
        <v>-87934.58234</v>
      </c>
      <c r="T26" s="0" t="n">
        <f aca="false">IF(M26=1,(K26-B26),0)</f>
        <v>-75551</v>
      </c>
      <c r="U26" s="21" t="s">
        <v>127</v>
      </c>
      <c r="V26" s="17" t="s">
        <v>114</v>
      </c>
      <c r="W26" s="0" t="s">
        <v>114</v>
      </c>
      <c r="X26" s="1" t="n">
        <v>23251.6</v>
      </c>
      <c r="Y26" s="1" t="n">
        <v>21414.49</v>
      </c>
    </row>
    <row r="27" customFormat="false" ht="12.75" hidden="false" customHeight="false" outlineLevel="0" collapsed="false">
      <c r="A27" s="10" t="n">
        <v>858.70898</v>
      </c>
      <c r="B27" s="10" t="n">
        <v>6411.282</v>
      </c>
      <c r="C27" s="39" t="n">
        <f aca="false">IF((A27&gt;K27),1,0)</f>
        <v>0</v>
      </c>
      <c r="D27" s="31" t="n">
        <f aca="false">IF((B27&gt;KK27),1,0)</f>
        <v>1</v>
      </c>
      <c r="E27" s="40" t="s">
        <v>63</v>
      </c>
      <c r="F27" s="10" t="n">
        <v>261600.6</v>
      </c>
      <c r="G27" s="10" t="n">
        <v>16</v>
      </c>
      <c r="H27" s="19" t="s">
        <v>72</v>
      </c>
      <c r="I27" s="10"/>
      <c r="J27" s="42" t="n">
        <v>0.05</v>
      </c>
      <c r="K27" s="11" t="n">
        <f aca="false">F27*J27</f>
        <v>13080.03</v>
      </c>
      <c r="L27" s="0" t="n">
        <f aca="false">SUM(J27:J42)</f>
        <v>1.0001</v>
      </c>
      <c r="M27" s="0" t="n">
        <v>1</v>
      </c>
      <c r="N27" s="0" t="n">
        <v>1</v>
      </c>
      <c r="O27" s="0" t="n">
        <f aca="false">IF(AND(ISNUMBER(A27),ISNUMBER(N27)),A27,K27)</f>
        <v>858.70898</v>
      </c>
      <c r="Q27" s="0" t="n">
        <f aca="false">F27-A27</f>
        <v>260741.89102</v>
      </c>
      <c r="S27" s="0" t="n">
        <f aca="false">IF(M27=1,(K27-A27),0)</f>
        <v>12221.32102</v>
      </c>
      <c r="T27" s="0" t="n">
        <f aca="false">IF(M27=1,(K27-B27),0)</f>
        <v>6668.748</v>
      </c>
      <c r="U27" s="19" t="s">
        <v>72</v>
      </c>
      <c r="V27" s="17" t="s">
        <v>63</v>
      </c>
      <c r="W27" s="0" t="s">
        <v>63</v>
      </c>
      <c r="X27" s="1" t="n">
        <v>140.2821</v>
      </c>
      <c r="Y27" s="1" t="n">
        <v>1052.082</v>
      </c>
    </row>
    <row r="28" customFormat="false" ht="12.75" hidden="false" customHeight="false" outlineLevel="0" collapsed="false">
      <c r="A28" s="10" t="n">
        <v>444.32128</v>
      </c>
      <c r="B28" s="10" t="n">
        <v>99748.17</v>
      </c>
      <c r="C28" s="39" t="n">
        <f aca="false">IF((A28&gt;K28),1,0)</f>
        <v>0</v>
      </c>
      <c r="D28" s="31" t="n">
        <f aca="false">IF((B28&gt;KK28),1,0)</f>
        <v>1</v>
      </c>
      <c r="E28" s="40" t="s">
        <v>69</v>
      </c>
      <c r="F28" s="10" t="n">
        <v>261600.6</v>
      </c>
      <c r="G28" s="10" t="n">
        <v>16</v>
      </c>
      <c r="H28" s="19" t="s">
        <v>72</v>
      </c>
      <c r="I28" s="10"/>
      <c r="J28" s="42" t="n">
        <v>0.05</v>
      </c>
      <c r="K28" s="11" t="n">
        <f aca="false">F28*J28</f>
        <v>13080.03</v>
      </c>
      <c r="M28" s="0" t="n">
        <v>1</v>
      </c>
      <c r="N28" s="0" t="n">
        <v>1</v>
      </c>
      <c r="O28" s="0" t="n">
        <f aca="false">IF(AND(ISNUMBER(A28),ISNUMBER(N28)),A28,K28)</f>
        <v>444.32128</v>
      </c>
      <c r="Q28" s="0" t="n">
        <f aca="false">F28-A28</f>
        <v>261156.27872</v>
      </c>
      <c r="S28" s="0" t="n">
        <f aca="false">IF(M28=1,(K28-A28),0)</f>
        <v>12635.70872</v>
      </c>
      <c r="T28" s="0" t="n">
        <f aca="false">IF(M28=1,(K28-B28),0)</f>
        <v>-86668.14</v>
      </c>
      <c r="U28" s="19" t="s">
        <v>72</v>
      </c>
      <c r="V28" s="17" t="s">
        <v>69</v>
      </c>
      <c r="W28" s="0" t="s">
        <v>69</v>
      </c>
      <c r="X28" s="1" t="n">
        <v>75.88663</v>
      </c>
      <c r="Y28" s="1" t="n">
        <v>17401.43</v>
      </c>
    </row>
    <row r="29" customFormat="false" ht="12.75" hidden="false" customHeight="false" outlineLevel="0" collapsed="false">
      <c r="A29" s="10" t="n">
        <v>287990.4855</v>
      </c>
      <c r="B29" s="10" t="n">
        <v>186956.4</v>
      </c>
      <c r="C29" s="39" t="n">
        <f aca="false">IF((A29&gt;K29),1,0)</f>
        <v>1</v>
      </c>
      <c r="D29" s="31" t="n">
        <f aca="false">IF((B29&gt;KK29),1,0)</f>
        <v>1</v>
      </c>
      <c r="E29" s="41" t="s">
        <v>75</v>
      </c>
      <c r="F29" s="10" t="n">
        <v>261600.6</v>
      </c>
      <c r="G29" s="10" t="n">
        <v>16</v>
      </c>
      <c r="H29" s="19" t="s">
        <v>72</v>
      </c>
      <c r="I29" s="10"/>
      <c r="J29" s="42" t="n">
        <v>0.2</v>
      </c>
      <c r="K29" s="11" t="n">
        <f aca="false">F29*J29</f>
        <v>52320.12</v>
      </c>
      <c r="M29" s="0" t="n">
        <v>1</v>
      </c>
      <c r="N29" s="0" t="n">
        <v>1</v>
      </c>
      <c r="O29" s="0" t="n">
        <f aca="false">IF(AND(ISNUMBER(A29),ISNUMBER(N29)),A29,K29)</f>
        <v>287990.4855</v>
      </c>
      <c r="Q29" s="0" t="n">
        <f aca="false">F29-A29</f>
        <v>-26389.8855</v>
      </c>
      <c r="S29" s="0" t="n">
        <f aca="false">IF(M29=1,(K29-A29),0)</f>
        <v>-235670.3655</v>
      </c>
      <c r="T29" s="0" t="n">
        <f aca="false">IF(M29=1,(K29-B29),0)</f>
        <v>-134636.28</v>
      </c>
      <c r="U29" s="19" t="s">
        <v>72</v>
      </c>
      <c r="V29" s="17" t="s">
        <v>75</v>
      </c>
      <c r="W29" s="0" t="s">
        <v>75</v>
      </c>
      <c r="X29" s="1" t="n">
        <v>47620.18</v>
      </c>
      <c r="Y29" s="1" t="n">
        <v>30680.84</v>
      </c>
    </row>
    <row r="30" customFormat="false" ht="12.75" hidden="false" customHeight="false" outlineLevel="0" collapsed="false">
      <c r="A30" s="10" t="e">
        <f aca="false">#N/A</f>
        <v>#N/A</v>
      </c>
      <c r="B30" s="10" t="e">
        <f aca="false">#N/A</f>
        <v>#N/A</v>
      </c>
      <c r="C30" s="39" t="e">
        <f aca="false">IF((A30&gt;K30),1,0)</f>
        <v>#N/A</v>
      </c>
      <c r="D30" s="31" t="e">
        <f aca="false">IF((B30&gt;KK30),1,0)</f>
        <v>#N/A</v>
      </c>
      <c r="E30" s="40" t="s">
        <v>142</v>
      </c>
      <c r="F30" s="10" t="n">
        <v>261600.6</v>
      </c>
      <c r="G30" s="10" t="n">
        <v>16</v>
      </c>
      <c r="H30" s="19" t="s">
        <v>72</v>
      </c>
      <c r="I30" s="10"/>
      <c r="J30" s="42" t="n">
        <v>0.01</v>
      </c>
      <c r="K30" s="11" t="n">
        <f aca="false">F30*J30</f>
        <v>2616.006</v>
      </c>
      <c r="M30" s="0" t="n">
        <v>0</v>
      </c>
      <c r="O30" s="0" t="n">
        <f aca="false">IF(AND(ISNUMBER(A30),ISNUMBER(N30)),A30,K30)</f>
        <v>2616.006</v>
      </c>
      <c r="Q30" s="0" t="e">
        <f aca="false">F30-A30</f>
        <v>#N/A</v>
      </c>
      <c r="S30" s="0" t="n">
        <f aca="false">IF(M30=1,(K30-A30),0)</f>
        <v>0</v>
      </c>
      <c r="T30" s="0" t="n">
        <f aca="false">IF(M30=1,(K30-B30),0)</f>
        <v>0</v>
      </c>
      <c r="U30" s="19" t="s">
        <v>72</v>
      </c>
      <c r="V30" s="17" t="s">
        <v>142</v>
      </c>
    </row>
    <row r="31" customFormat="false" ht="12.75" hidden="false" customHeight="false" outlineLevel="0" collapsed="false">
      <c r="A31" s="10" t="n">
        <v>639.21481</v>
      </c>
      <c r="B31" s="10" t="n">
        <v>1194.603</v>
      </c>
      <c r="C31" s="39" t="n">
        <f aca="false">IF((A31&gt;K31),1,0)</f>
        <v>0</v>
      </c>
      <c r="D31" s="31" t="n">
        <f aca="false">IF((B31&gt;KK31),1,0)</f>
        <v>1</v>
      </c>
      <c r="E31" s="40" t="s">
        <v>94</v>
      </c>
      <c r="F31" s="10" t="n">
        <v>261600.6</v>
      </c>
      <c r="G31" s="10" t="n">
        <v>16</v>
      </c>
      <c r="H31" s="19" t="s">
        <v>72</v>
      </c>
      <c r="I31" s="10"/>
      <c r="J31" s="42" t="n">
        <v>0.05</v>
      </c>
      <c r="K31" s="11" t="n">
        <f aca="false">F31*J31</f>
        <v>13080.03</v>
      </c>
      <c r="M31" s="0" t="n">
        <v>1</v>
      </c>
      <c r="N31" s="0" t="n">
        <v>1</v>
      </c>
      <c r="O31" s="0" t="n">
        <f aca="false">IF(AND(ISNUMBER(A31),ISNUMBER(N31)),A31,K31)</f>
        <v>639.21481</v>
      </c>
      <c r="Q31" s="0" t="n">
        <f aca="false">F31-A31</f>
        <v>260961.38519</v>
      </c>
      <c r="S31" s="0" t="n">
        <f aca="false">IF(M31=1,(K31-A31),0)</f>
        <v>12440.81519</v>
      </c>
      <c r="T31" s="0" t="n">
        <f aca="false">IF(M31=1,(K31-B31),0)</f>
        <v>11885.427</v>
      </c>
      <c r="U31" s="19" t="s">
        <v>72</v>
      </c>
      <c r="V31" s="17" t="s">
        <v>94</v>
      </c>
      <c r="W31" s="0" t="s">
        <v>94</v>
      </c>
      <c r="X31" s="1" t="n">
        <v>115.7754</v>
      </c>
      <c r="Y31" s="1" t="n">
        <v>213.2076</v>
      </c>
    </row>
    <row r="32" customFormat="false" ht="12.75" hidden="false" customHeight="false" outlineLevel="0" collapsed="false">
      <c r="A32" s="10" t="n">
        <v>68242.97152</v>
      </c>
      <c r="B32" s="10" t="n">
        <v>43863.77</v>
      </c>
      <c r="C32" s="39" t="n">
        <f aca="false">IF((A32&gt;K32),1,0)</f>
        <v>1</v>
      </c>
      <c r="D32" s="31" t="n">
        <f aca="false">IF((B32&gt;KK32),1,0)</f>
        <v>1</v>
      </c>
      <c r="E32" s="40" t="s">
        <v>97</v>
      </c>
      <c r="F32" s="10" t="n">
        <v>261600.6</v>
      </c>
      <c r="G32" s="10" t="n">
        <v>16</v>
      </c>
      <c r="H32" s="19" t="s">
        <v>72</v>
      </c>
      <c r="I32" s="10"/>
      <c r="J32" s="42" t="n">
        <v>0.05</v>
      </c>
      <c r="K32" s="11" t="n">
        <f aca="false">F32*J32</f>
        <v>13080.03</v>
      </c>
      <c r="M32" s="0" t="n">
        <v>1</v>
      </c>
      <c r="N32" s="0" t="n">
        <v>1</v>
      </c>
      <c r="O32" s="0" t="n">
        <f aca="false">IF(AND(ISNUMBER(A32),ISNUMBER(N32)),A32,K32)</f>
        <v>68242.97152</v>
      </c>
      <c r="Q32" s="0" t="n">
        <f aca="false">F32-A32</f>
        <v>193357.62848</v>
      </c>
      <c r="S32" s="0" t="n">
        <f aca="false">IF(M32=1,(K32-A32),0)</f>
        <v>-55162.94152</v>
      </c>
      <c r="T32" s="0" t="n">
        <f aca="false">IF(M32=1,(K32-B32),0)</f>
        <v>-30783.74</v>
      </c>
      <c r="U32" s="19" t="s">
        <v>72</v>
      </c>
      <c r="V32" s="17" t="s">
        <v>97</v>
      </c>
      <c r="W32" s="0" t="s">
        <v>97</v>
      </c>
      <c r="X32" s="1" t="n">
        <v>11474.92</v>
      </c>
      <c r="Y32" s="1" t="n">
        <v>7503.998</v>
      </c>
    </row>
    <row r="33" customFormat="false" ht="12.75" hidden="false" customHeight="false" outlineLevel="0" collapsed="false">
      <c r="A33" s="10" t="n">
        <v>247495.45461</v>
      </c>
      <c r="B33" s="10" t="n">
        <v>146380.5</v>
      </c>
      <c r="C33" s="39" t="n">
        <f aca="false">IF((A33&gt;K33),1,0)</f>
        <v>1</v>
      </c>
      <c r="D33" s="31" t="n">
        <f aca="false">IF((B33&gt;KK33),1,0)</f>
        <v>1</v>
      </c>
      <c r="E33" s="40" t="s">
        <v>102</v>
      </c>
      <c r="F33" s="10" t="n">
        <v>261600.6</v>
      </c>
      <c r="G33" s="10" t="n">
        <v>16</v>
      </c>
      <c r="H33" s="19" t="s">
        <v>72</v>
      </c>
      <c r="I33" s="10"/>
      <c r="J33" s="42" t="n">
        <v>0.1</v>
      </c>
      <c r="K33" s="11" t="n">
        <f aca="false">F33*J33</f>
        <v>26160.06</v>
      </c>
      <c r="M33" s="0" t="n">
        <v>1</v>
      </c>
      <c r="N33" s="0" t="n">
        <v>1</v>
      </c>
      <c r="O33" s="0" t="n">
        <f aca="false">IF(AND(ISNUMBER(A33),ISNUMBER(N33)),A33,K33)</f>
        <v>247495.45461</v>
      </c>
      <c r="Q33" s="0" t="n">
        <f aca="false">F33-A33</f>
        <v>14105.14539</v>
      </c>
      <c r="S33" s="0" t="n">
        <f aca="false">IF(M33=1,(K33-A33),0)</f>
        <v>-221335.39461</v>
      </c>
      <c r="T33" s="0" t="n">
        <f aca="false">IF(M33=1,(K33-B33),0)</f>
        <v>-120220.44</v>
      </c>
      <c r="U33" s="19" t="s">
        <v>72</v>
      </c>
      <c r="V33" s="17" t="s">
        <v>102</v>
      </c>
      <c r="W33" s="0" t="s">
        <v>102</v>
      </c>
      <c r="X33" s="1" t="n">
        <v>49188.23</v>
      </c>
      <c r="Y33" s="1" t="n">
        <v>30993.56</v>
      </c>
    </row>
    <row r="34" customFormat="false" ht="12.75" hidden="false" customHeight="false" outlineLevel="0" collapsed="false">
      <c r="A34" s="10" t="n">
        <v>204570.50472</v>
      </c>
      <c r="B34" s="10" t="n">
        <v>193974.2</v>
      </c>
      <c r="C34" s="39" t="n">
        <f aca="false">IF((A34&gt;K34),1,0)</f>
        <v>1</v>
      </c>
      <c r="D34" s="31" t="n">
        <f aca="false">IF((B34&gt;KK34),1,0)</f>
        <v>1</v>
      </c>
      <c r="E34" s="40" t="s">
        <v>107</v>
      </c>
      <c r="F34" s="10" t="n">
        <v>261600.6</v>
      </c>
      <c r="G34" s="10" t="n">
        <v>16</v>
      </c>
      <c r="H34" s="19" t="s">
        <v>72</v>
      </c>
      <c r="I34" s="10"/>
      <c r="J34" s="42" t="n">
        <v>0.03</v>
      </c>
      <c r="K34" s="11" t="n">
        <f aca="false">F34*J34</f>
        <v>7848.018</v>
      </c>
      <c r="M34" s="0" t="n">
        <v>1</v>
      </c>
      <c r="N34" s="0" t="n">
        <v>1</v>
      </c>
      <c r="O34" s="0" t="n">
        <f aca="false">IF(AND(ISNUMBER(A34),ISNUMBER(N34)),A34,K34)</f>
        <v>204570.50472</v>
      </c>
      <c r="Q34" s="0" t="n">
        <f aca="false">F34-A34</f>
        <v>57030.09528</v>
      </c>
      <c r="S34" s="0" t="n">
        <f aca="false">IF(M34=1,(K34-A34),0)</f>
        <v>-196722.48672</v>
      </c>
      <c r="T34" s="0" t="n">
        <f aca="false">IF(M34=1,(K34-B34),0)</f>
        <v>-186126.182</v>
      </c>
      <c r="U34" s="19" t="s">
        <v>72</v>
      </c>
      <c r="V34" s="17" t="s">
        <v>107</v>
      </c>
      <c r="W34" s="0" t="s">
        <v>107</v>
      </c>
      <c r="X34" s="1" t="n">
        <v>70492.5</v>
      </c>
      <c r="Y34" s="1" t="n">
        <v>55352.88</v>
      </c>
    </row>
    <row r="35" customFormat="false" ht="12.75" hidden="false" customHeight="false" outlineLevel="0" collapsed="false">
      <c r="A35" s="10" t="n">
        <v>68851.37094</v>
      </c>
      <c r="B35" s="10" t="n">
        <v>53269.23</v>
      </c>
      <c r="C35" s="39" t="n">
        <f aca="false">IF((A35&gt;K35),1,0)</f>
        <v>1</v>
      </c>
      <c r="D35" s="31" t="n">
        <f aca="false">IF((B35&gt;KK35),1,0)</f>
        <v>1</v>
      </c>
      <c r="E35" s="40" t="s">
        <v>109</v>
      </c>
      <c r="F35" s="10" t="n">
        <v>261600.6</v>
      </c>
      <c r="G35" s="10" t="n">
        <v>16</v>
      </c>
      <c r="H35" s="19" t="s">
        <v>72</v>
      </c>
      <c r="I35" s="10"/>
      <c r="J35" s="42" t="n">
        <v>0.06</v>
      </c>
      <c r="K35" s="11" t="n">
        <f aca="false">F35*J35</f>
        <v>15696.036</v>
      </c>
      <c r="M35" s="0" t="n">
        <v>1</v>
      </c>
      <c r="N35" s="0" t="n">
        <v>1</v>
      </c>
      <c r="O35" s="0" t="n">
        <f aca="false">IF(AND(ISNUMBER(A35),ISNUMBER(N35)),A35,K35)</f>
        <v>68851.37094</v>
      </c>
      <c r="Q35" s="0" t="n">
        <f aca="false">F35-A35</f>
        <v>192749.22906</v>
      </c>
      <c r="S35" s="0" t="n">
        <f aca="false">IF(M35=1,(K35-A35),0)</f>
        <v>-53155.33494</v>
      </c>
      <c r="T35" s="0" t="n">
        <f aca="false">IF(M35=1,(K35-B35),0)</f>
        <v>-37573.194</v>
      </c>
      <c r="U35" s="19" t="s">
        <v>72</v>
      </c>
      <c r="V35" s="17" t="s">
        <v>109</v>
      </c>
      <c r="W35" s="0" t="s">
        <v>109</v>
      </c>
      <c r="X35" s="1" t="n">
        <v>15582.51</v>
      </c>
      <c r="Y35" s="1" t="n">
        <v>12042.26</v>
      </c>
    </row>
    <row r="36" customFormat="false" ht="12.75" hidden="false" customHeight="false" outlineLevel="0" collapsed="false">
      <c r="A36" s="10" t="e">
        <f aca="false">#N/A</f>
        <v>#N/A</v>
      </c>
      <c r="B36" s="10" t="e">
        <f aca="false">#N/A</f>
        <v>#N/A</v>
      </c>
      <c r="C36" s="39" t="e">
        <f aca="false">IF((A36&gt;K36),1,0)</f>
        <v>#N/A</v>
      </c>
      <c r="D36" s="31" t="e">
        <f aca="false">IF((B36&gt;KK36),1,0)</f>
        <v>#N/A</v>
      </c>
      <c r="E36" s="40" t="s">
        <v>172</v>
      </c>
      <c r="F36" s="10" t="n">
        <v>261600.6</v>
      </c>
      <c r="G36" s="10" t="n">
        <v>16</v>
      </c>
      <c r="H36" s="19" t="s">
        <v>72</v>
      </c>
      <c r="I36" s="10"/>
      <c r="J36" s="42" t="n">
        <v>0.0001</v>
      </c>
      <c r="K36" s="11" t="n">
        <f aca="false">F36*J36</f>
        <v>26.16006</v>
      </c>
      <c r="M36" s="0" t="n">
        <v>0</v>
      </c>
      <c r="O36" s="0" t="n">
        <f aca="false">IF(AND(ISNUMBER(A36),ISNUMBER(N36)),A36,K36)</f>
        <v>26.16006</v>
      </c>
      <c r="Q36" s="0" t="e">
        <f aca="false">F36-A36</f>
        <v>#N/A</v>
      </c>
      <c r="S36" s="0" t="n">
        <f aca="false">IF(M36=1,(K36-A36),0)</f>
        <v>0</v>
      </c>
      <c r="T36" s="0" t="n">
        <f aca="false">IF(M36=1,(K36-B36),0)</f>
        <v>0</v>
      </c>
      <c r="U36" s="19" t="s">
        <v>72</v>
      </c>
      <c r="V36" s="17" t="s">
        <v>172</v>
      </c>
    </row>
    <row r="37" customFormat="false" ht="12.75" hidden="false" customHeight="false" outlineLevel="0" collapsed="false">
      <c r="A37" s="10" t="n">
        <v>8099.26722</v>
      </c>
      <c r="B37" s="10" t="n">
        <v>46527.02</v>
      </c>
      <c r="C37" s="39" t="n">
        <f aca="false">IF((A37&gt;K37),1,0)</f>
        <v>0</v>
      </c>
      <c r="D37" s="31" t="n">
        <f aca="false">IF((B37&gt;KK37),1,0)</f>
        <v>1</v>
      </c>
      <c r="E37" s="40" t="s">
        <v>111</v>
      </c>
      <c r="F37" s="10" t="n">
        <v>261600.6</v>
      </c>
      <c r="G37" s="10" t="n">
        <v>16</v>
      </c>
      <c r="H37" s="19" t="s">
        <v>72</v>
      </c>
      <c r="I37" s="10"/>
      <c r="J37" s="42" t="n">
        <v>0.1</v>
      </c>
      <c r="K37" s="11" t="n">
        <f aca="false">F37*J37</f>
        <v>26160.06</v>
      </c>
      <c r="M37" s="0" t="n">
        <v>1</v>
      </c>
      <c r="N37" s="0" t="n">
        <v>1</v>
      </c>
      <c r="O37" s="0" t="n">
        <f aca="false">IF(AND(ISNUMBER(A37),ISNUMBER(N37)),A37,K37)</f>
        <v>8099.26722</v>
      </c>
      <c r="Q37" s="0" t="n">
        <f aca="false">F37-A37</f>
        <v>253501.33278</v>
      </c>
      <c r="S37" s="0" t="n">
        <f aca="false">IF(M37=1,(K37-A37),0)</f>
        <v>18060.79278</v>
      </c>
      <c r="T37" s="0" t="n">
        <f aca="false">IF(M37=1,(K37-B37),0)</f>
        <v>-20366.96</v>
      </c>
      <c r="U37" s="19" t="s">
        <v>72</v>
      </c>
      <c r="V37" s="17" t="s">
        <v>111</v>
      </c>
      <c r="W37" s="0" t="s">
        <v>111</v>
      </c>
      <c r="X37" s="1" t="n">
        <v>1356.506</v>
      </c>
      <c r="Y37" s="1" t="n">
        <v>7720.465</v>
      </c>
    </row>
    <row r="38" customFormat="false" ht="12.75" hidden="false" customHeight="false" outlineLevel="0" collapsed="false">
      <c r="A38" s="10" t="n">
        <v>638.52646</v>
      </c>
      <c r="B38" s="10" t="n">
        <v>1482.172</v>
      </c>
      <c r="C38" s="39" t="n">
        <f aca="false">IF((A38&gt;K38),1,0)</f>
        <v>0</v>
      </c>
      <c r="D38" s="31" t="n">
        <f aca="false">IF((B38&gt;KK38),1,0)</f>
        <v>1</v>
      </c>
      <c r="E38" s="41" t="s">
        <v>113</v>
      </c>
      <c r="F38" s="10" t="n">
        <v>261600.6</v>
      </c>
      <c r="G38" s="10" t="n">
        <v>16</v>
      </c>
      <c r="H38" s="19" t="s">
        <v>72</v>
      </c>
      <c r="I38" s="10"/>
      <c r="J38" s="42" t="n">
        <v>0.15</v>
      </c>
      <c r="K38" s="11" t="n">
        <f aca="false">F38*J38</f>
        <v>39240.09</v>
      </c>
      <c r="M38" s="0" t="n">
        <v>1</v>
      </c>
      <c r="N38" s="0" t="n">
        <v>1</v>
      </c>
      <c r="O38" s="0" t="n">
        <f aca="false">IF(AND(ISNUMBER(A38),ISNUMBER(N38)),A38,K38)</f>
        <v>638.52646</v>
      </c>
      <c r="Q38" s="0" t="n">
        <f aca="false">F38-A38</f>
        <v>260962.07354</v>
      </c>
      <c r="S38" s="0" t="n">
        <f aca="false">IF(M38=1,(K38-A38),0)</f>
        <v>38601.56354</v>
      </c>
      <c r="T38" s="0" t="n">
        <f aca="false">IF(M38=1,(K38-B38),0)</f>
        <v>37757.918</v>
      </c>
      <c r="U38" s="19" t="s">
        <v>72</v>
      </c>
      <c r="V38" s="17" t="s">
        <v>113</v>
      </c>
      <c r="W38" s="0" t="s">
        <v>113</v>
      </c>
      <c r="X38" s="1" t="n">
        <v>101.9686</v>
      </c>
      <c r="Y38" s="1" t="n">
        <v>234.8548</v>
      </c>
    </row>
    <row r="39" customFormat="false" ht="12.75" hidden="false" customHeight="false" outlineLevel="0" collapsed="false">
      <c r="A39" s="10" t="e">
        <f aca="false">#N/A</f>
        <v>#N/A</v>
      </c>
      <c r="B39" s="10" t="e">
        <f aca="false">#N/A</f>
        <v>#N/A</v>
      </c>
      <c r="C39" s="39" t="e">
        <f aca="false">IF((A39&gt;K39),1,0)</f>
        <v>#N/A</v>
      </c>
      <c r="D39" s="31" t="e">
        <f aca="false">IF((B39&gt;KK39),1,0)</f>
        <v>#N/A</v>
      </c>
      <c r="E39" s="40" t="s">
        <v>176</v>
      </c>
      <c r="F39" s="10" t="n">
        <v>261600.6</v>
      </c>
      <c r="G39" s="10" t="n">
        <v>16</v>
      </c>
      <c r="H39" s="19" t="s">
        <v>72</v>
      </c>
      <c r="I39" s="10"/>
      <c r="J39" s="42" t="n">
        <v>0.025</v>
      </c>
      <c r="K39" s="11" t="n">
        <f aca="false">F39*J39</f>
        <v>6540.015</v>
      </c>
      <c r="M39" s="0" t="n">
        <v>0</v>
      </c>
      <c r="O39" s="0" t="n">
        <f aca="false">IF(AND(ISNUMBER(A39),ISNUMBER(N39)),A39,K39)</f>
        <v>6540.015</v>
      </c>
      <c r="Q39" s="0" t="e">
        <f aca="false">F39-A39</f>
        <v>#N/A</v>
      </c>
      <c r="S39" s="0" t="n">
        <f aca="false">IF(M39=1,(K39-A39),0)</f>
        <v>0</v>
      </c>
      <c r="T39" s="0" t="n">
        <f aca="false">IF(M39=1,(K39-B39),0)</f>
        <v>0</v>
      </c>
      <c r="U39" s="19" t="s">
        <v>72</v>
      </c>
      <c r="V39" s="17" t="s">
        <v>176</v>
      </c>
      <c r="W39" s="0" t="s">
        <v>176</v>
      </c>
      <c r="X39" s="1"/>
      <c r="Y39" s="1" t="n">
        <v>2041.195</v>
      </c>
    </row>
    <row r="40" customFormat="false" ht="12.75" hidden="false" customHeight="false" outlineLevel="0" collapsed="false">
      <c r="A40" s="10" t="n">
        <v>385.52398</v>
      </c>
      <c r="B40" s="10" t="n">
        <v>294.3212</v>
      </c>
      <c r="C40" s="39" t="n">
        <f aca="false">IF((A40&gt;K40),1,0)</f>
        <v>0</v>
      </c>
      <c r="D40" s="31" t="n">
        <f aca="false">IF((B40&gt;KK40),1,0)</f>
        <v>1</v>
      </c>
      <c r="E40" s="40" t="s">
        <v>124</v>
      </c>
      <c r="F40" s="10" t="n">
        <v>261600.6</v>
      </c>
      <c r="G40" s="10" t="n">
        <v>16</v>
      </c>
      <c r="H40" s="19" t="s">
        <v>72</v>
      </c>
      <c r="I40" s="10"/>
      <c r="J40" s="42" t="n">
        <v>0.05</v>
      </c>
      <c r="K40" s="11" t="n">
        <f aca="false">F40*J40</f>
        <v>13080.03</v>
      </c>
      <c r="M40" s="0" t="n">
        <v>1</v>
      </c>
      <c r="N40" s="0" t="n">
        <v>1</v>
      </c>
      <c r="O40" s="0" t="n">
        <f aca="false">IF(AND(ISNUMBER(A40),ISNUMBER(N40)),A40,K40)</f>
        <v>385.52398</v>
      </c>
      <c r="Q40" s="0" t="n">
        <f aca="false">F40-A40</f>
        <v>261215.07602</v>
      </c>
      <c r="S40" s="0" t="n">
        <f aca="false">IF(M40=1,(K40-A40),0)</f>
        <v>12694.50602</v>
      </c>
      <c r="T40" s="0" t="n">
        <f aca="false">IF(M40=1,(K40-B40),0)</f>
        <v>12785.7088</v>
      </c>
      <c r="U40" s="19" t="s">
        <v>72</v>
      </c>
      <c r="V40" s="17" t="s">
        <v>124</v>
      </c>
      <c r="W40" s="0" t="s">
        <v>124</v>
      </c>
      <c r="X40" s="1" t="n">
        <v>64.60992</v>
      </c>
      <c r="Y40" s="1" t="n">
        <v>49.09152</v>
      </c>
    </row>
    <row r="41" customFormat="false" ht="12.75" hidden="false" customHeight="false" outlineLevel="0" collapsed="false">
      <c r="A41" s="10" t="n">
        <v>466.91954</v>
      </c>
      <c r="B41" s="10" t="n">
        <v>503.4236</v>
      </c>
      <c r="C41" s="39" t="n">
        <f aca="false">IF((A41&gt;K41),1,0)</f>
        <v>0</v>
      </c>
      <c r="D41" s="31" t="n">
        <f aca="false">IF((B41&gt;KK41),1,0)</f>
        <v>1</v>
      </c>
      <c r="E41" s="40" t="s">
        <v>131</v>
      </c>
      <c r="F41" s="10" t="n">
        <v>261600.6</v>
      </c>
      <c r="G41" s="10" t="n">
        <v>16</v>
      </c>
      <c r="H41" s="19" t="s">
        <v>72</v>
      </c>
      <c r="I41" s="10"/>
      <c r="J41" s="42" t="n">
        <v>0.05</v>
      </c>
      <c r="K41" s="11" t="n">
        <f aca="false">F41*J41</f>
        <v>13080.03</v>
      </c>
      <c r="M41" s="0" t="n">
        <v>1</v>
      </c>
      <c r="N41" s="0" t="n">
        <v>1</v>
      </c>
      <c r="O41" s="0" t="n">
        <f aca="false">IF(AND(ISNUMBER(A41),ISNUMBER(N41)),A41,K41)</f>
        <v>466.91954</v>
      </c>
      <c r="Q41" s="0" t="n">
        <f aca="false">F41-A41</f>
        <v>261133.68046</v>
      </c>
      <c r="S41" s="0" t="n">
        <f aca="false">IF(M41=1,(K41-A41),0)</f>
        <v>12613.11046</v>
      </c>
      <c r="T41" s="0" t="n">
        <f aca="false">IF(M41=1,(K41-B41),0)</f>
        <v>12576.6064</v>
      </c>
      <c r="U41" s="19" t="s">
        <v>72</v>
      </c>
      <c r="V41" s="17" t="s">
        <v>131</v>
      </c>
      <c r="W41" s="0" t="s">
        <v>131</v>
      </c>
      <c r="X41" s="1" t="n">
        <v>80.10105</v>
      </c>
      <c r="Y41" s="1" t="n">
        <v>85.54734</v>
      </c>
    </row>
    <row r="42" customFormat="false" ht="12.75" hidden="false" customHeight="false" outlineLevel="0" collapsed="false">
      <c r="A42" s="10" t="n">
        <v>6193.66775</v>
      </c>
      <c r="B42" s="10" t="n">
        <v>8081.057</v>
      </c>
      <c r="C42" s="39" t="n">
        <f aca="false">IF((A42&gt;K42),1,0)</f>
        <v>0</v>
      </c>
      <c r="D42" s="31" t="n">
        <f aca="false">IF((B42&gt;KK42),1,0)</f>
        <v>1</v>
      </c>
      <c r="E42" s="40" t="s">
        <v>137</v>
      </c>
      <c r="F42" s="10" t="n">
        <v>261600.6</v>
      </c>
      <c r="G42" s="10" t="n">
        <v>16</v>
      </c>
      <c r="H42" s="19" t="s">
        <v>72</v>
      </c>
      <c r="I42" s="10"/>
      <c r="J42" s="42" t="n">
        <v>0.025</v>
      </c>
      <c r="K42" s="11" t="n">
        <f aca="false">F42*J42</f>
        <v>6540.015</v>
      </c>
      <c r="M42" s="0" t="n">
        <v>1</v>
      </c>
      <c r="N42" s="0" t="n">
        <v>1</v>
      </c>
      <c r="O42" s="0" t="n">
        <f aca="false">IF(AND(ISNUMBER(A42),ISNUMBER(N42)),A42,K42)</f>
        <v>6193.66775</v>
      </c>
      <c r="Q42" s="0" t="n">
        <f aca="false">F42-A42</f>
        <v>255406.93225</v>
      </c>
      <c r="S42" s="0" t="n">
        <f aca="false">IF(M42=1,(K42-A42),0)</f>
        <v>346.347250000001</v>
      </c>
      <c r="T42" s="0" t="n">
        <f aca="false">IF(M42=1,(K42-B42),0)</f>
        <v>-1541.042</v>
      </c>
      <c r="U42" s="19" t="s">
        <v>72</v>
      </c>
      <c r="V42" s="17" t="s">
        <v>137</v>
      </c>
      <c r="W42" s="0" t="s">
        <v>137</v>
      </c>
      <c r="X42" s="1" t="n">
        <v>1550.814</v>
      </c>
      <c r="Y42" s="1" t="n">
        <v>1628.542</v>
      </c>
    </row>
    <row r="43" customFormat="false" ht="15" hidden="false" customHeight="false" outlineLevel="0" collapsed="false">
      <c r="A43" s="10" t="n">
        <v>66381.20103</v>
      </c>
      <c r="B43" s="10" t="n">
        <v>41928.07</v>
      </c>
      <c r="C43" s="39" t="n">
        <f aca="false">IF((A43&gt;K43),1,0)</f>
        <v>1</v>
      </c>
      <c r="D43" s="31" t="n">
        <f aca="false">IF((B43&gt;KK43),1,0)</f>
        <v>1</v>
      </c>
      <c r="E43" s="40" t="s">
        <v>86</v>
      </c>
      <c r="F43" s="10" t="n">
        <v>38974.7</v>
      </c>
      <c r="G43" s="10" t="n">
        <v>1</v>
      </c>
      <c r="H43" s="22" t="s">
        <v>130</v>
      </c>
      <c r="I43" s="10"/>
      <c r="J43" s="10" t="n">
        <v>1</v>
      </c>
      <c r="K43" s="11" t="n">
        <f aca="false">F43*J43</f>
        <v>38974.7</v>
      </c>
      <c r="M43" s="0" t="n">
        <v>1</v>
      </c>
      <c r="N43" s="0" t="n">
        <v>1</v>
      </c>
      <c r="O43" s="0" t="n">
        <f aca="false">IF(AND(ISNUMBER(A43),ISNUMBER(N43)),A43,K43)</f>
        <v>66381.20103</v>
      </c>
      <c r="S43" s="0" t="n">
        <f aca="false">IF(M43=1,(K43-A43),0)</f>
        <v>-27406.50103</v>
      </c>
      <c r="T43" s="0" t="n">
        <f aca="false">IF(M43=1,(K43-B43),0)</f>
        <v>-2953.37</v>
      </c>
      <c r="U43" s="22" t="s">
        <v>130</v>
      </c>
      <c r="V43" s="17" t="s">
        <v>86</v>
      </c>
      <c r="W43" s="0" t="s">
        <v>86</v>
      </c>
      <c r="X43" s="1" t="n">
        <v>15840.88</v>
      </c>
      <c r="Y43" s="1" t="n">
        <v>9666.896</v>
      </c>
    </row>
    <row r="44" customFormat="false" ht="12.75" hidden="false" customHeight="false" outlineLevel="0" collapsed="false">
      <c r="A44" s="10" t="e">
        <f aca="false">#N/A</f>
        <v>#N/A</v>
      </c>
      <c r="B44" s="10" t="e">
        <f aca="false">#N/A</f>
        <v>#N/A</v>
      </c>
      <c r="C44" s="39" t="e">
        <f aca="false">IF((A44&gt;K44),1,0)</f>
        <v>#N/A</v>
      </c>
      <c r="D44" s="31" t="e">
        <f aca="false">IF((B44&gt;KK44),1,0)</f>
        <v>#N/A</v>
      </c>
      <c r="E44" s="41" t="s">
        <v>120</v>
      </c>
      <c r="F44" s="10" t="n">
        <v>6329.9</v>
      </c>
      <c r="G44" s="10" t="n">
        <v>2</v>
      </c>
      <c r="H44" s="19" t="s">
        <v>120</v>
      </c>
      <c r="I44" s="10"/>
      <c r="J44" s="42" t="n">
        <v>0.5</v>
      </c>
      <c r="K44" s="11" t="n">
        <f aca="false">F44*J44</f>
        <v>3164.95</v>
      </c>
      <c r="L44" s="0" t="n">
        <f aca="false">SUM(J44:J45)</f>
        <v>1</v>
      </c>
      <c r="M44" s="0" t="n">
        <v>0</v>
      </c>
      <c r="O44" s="0" t="n">
        <f aca="false">IF(AND(ISNUMBER(A44),ISNUMBER(N44)),A44,K44)</f>
        <v>3164.95</v>
      </c>
      <c r="Q44" s="0" t="e">
        <f aca="false">F44-A44</f>
        <v>#N/A</v>
      </c>
      <c r="S44" s="0" t="n">
        <f aca="false">IF(M44=1,(K44-A44),0)</f>
        <v>0</v>
      </c>
      <c r="T44" s="0" t="n">
        <f aca="false">IF(M44=1,(K44-B44),0)</f>
        <v>0</v>
      </c>
      <c r="U44" s="19" t="s">
        <v>120</v>
      </c>
      <c r="V44" s="17" t="s">
        <v>120</v>
      </c>
      <c r="W44" s="0" t="s">
        <v>120</v>
      </c>
      <c r="X44" s="1" t="n">
        <v>4742.751</v>
      </c>
      <c r="Y44" s="1" t="n">
        <v>7409.422</v>
      </c>
    </row>
    <row r="45" customFormat="false" ht="12.75" hidden="false" customHeight="false" outlineLevel="0" collapsed="false">
      <c r="A45" s="10" t="e">
        <f aca="false">#N/A</f>
        <v>#N/A</v>
      </c>
      <c r="B45" s="10" t="e">
        <f aca="false">#N/A</f>
        <v>#N/A</v>
      </c>
      <c r="C45" s="39" t="e">
        <f aca="false">IF((A45&gt;K45),1,0)</f>
        <v>#N/A</v>
      </c>
      <c r="D45" s="31" t="e">
        <f aca="false">IF((B45&gt;KK45),1,0)</f>
        <v>#N/A</v>
      </c>
      <c r="E45" s="40" t="s">
        <v>155</v>
      </c>
      <c r="F45" s="10" t="n">
        <v>6329.9</v>
      </c>
      <c r="G45" s="10" t="n">
        <v>2</v>
      </c>
      <c r="H45" s="19" t="s">
        <v>120</v>
      </c>
      <c r="I45" s="10"/>
      <c r="J45" s="42" t="n">
        <v>0.5</v>
      </c>
      <c r="K45" s="11" t="n">
        <f aca="false">F45*J45</f>
        <v>3164.95</v>
      </c>
      <c r="M45" s="0" t="n">
        <v>0</v>
      </c>
      <c r="O45" s="0" t="n">
        <f aca="false">IF(AND(ISNUMBER(A45),ISNUMBER(N45)),A45,K45)</f>
        <v>3164.95</v>
      </c>
      <c r="Q45" s="0" t="e">
        <f aca="false">F45-A45</f>
        <v>#N/A</v>
      </c>
      <c r="S45" s="0" t="n">
        <f aca="false">IF(M45=1,(K45-A45),0)</f>
        <v>0</v>
      </c>
      <c r="T45" s="0" t="n">
        <f aca="false">IF(M45=1,(K45-B45),0)</f>
        <v>0</v>
      </c>
      <c r="U45" s="19" t="s">
        <v>120</v>
      </c>
      <c r="V45" s="17" t="s">
        <v>155</v>
      </c>
      <c r="W45" s="0" t="s">
        <v>155</v>
      </c>
      <c r="X45" s="1" t="n">
        <v>17.63632</v>
      </c>
      <c r="Y45" s="1" t="n">
        <v>153.314</v>
      </c>
    </row>
    <row r="46" customFormat="false" ht="12.75" hidden="false" customHeight="false" outlineLevel="0" collapsed="false">
      <c r="A46" s="10" t="n">
        <v>88958.13655</v>
      </c>
      <c r="B46" s="10" t="n">
        <v>40350.41</v>
      </c>
      <c r="C46" s="39" t="n">
        <f aca="false">IF((A46&gt;K46),1,0)</f>
        <v>1</v>
      </c>
      <c r="D46" s="31" t="n">
        <f aca="false">IF((B46&gt;KK46),1,0)</f>
        <v>1</v>
      </c>
      <c r="E46" s="40" t="s">
        <v>148</v>
      </c>
      <c r="F46" s="10" t="n">
        <v>30212.8</v>
      </c>
      <c r="G46" s="10" t="n">
        <v>1</v>
      </c>
      <c r="H46" s="21" t="s">
        <v>75</v>
      </c>
      <c r="I46" s="10"/>
      <c r="J46" s="10" t="n">
        <v>1</v>
      </c>
      <c r="K46" s="11" t="n">
        <f aca="false">F46*J46</f>
        <v>30212.8</v>
      </c>
      <c r="M46" s="0" t="n">
        <v>1</v>
      </c>
      <c r="N46" s="0" t="n">
        <v>1</v>
      </c>
      <c r="O46" s="0" t="n">
        <f aca="false">IF(AND(ISNUMBER(A46),ISNUMBER(N46)),A46,K46)</f>
        <v>88958.13655</v>
      </c>
      <c r="Q46" s="0" t="n">
        <f aca="false">F46-A46</f>
        <v>-58745.33655</v>
      </c>
      <c r="S46" s="0" t="n">
        <f aca="false">IF(M46=1,(K46-A46),0)</f>
        <v>-58745.33655</v>
      </c>
      <c r="T46" s="0" t="n">
        <f aca="false">IF(M46=1,(K46-B46),0)</f>
        <v>-10137.61</v>
      </c>
      <c r="U46" s="21" t="s">
        <v>75</v>
      </c>
      <c r="V46" s="17" t="s">
        <v>148</v>
      </c>
      <c r="W46" s="0" t="s">
        <v>148</v>
      </c>
      <c r="X46" s="1" t="n">
        <v>26542.68</v>
      </c>
      <c r="Y46" s="1" t="n">
        <v>12255.33</v>
      </c>
    </row>
    <row r="47" customFormat="false" ht="12.75" hidden="false" customHeight="false" outlineLevel="0" collapsed="false">
      <c r="A47" s="10" t="n">
        <v>837622.3253</v>
      </c>
      <c r="B47" s="10" t="n">
        <v>298567.5</v>
      </c>
      <c r="C47" s="39" t="n">
        <f aca="false">IF((A47&gt;K47),1,0)</f>
        <v>1</v>
      </c>
      <c r="D47" s="31" t="n">
        <f aca="false">IF((B47&gt;KK47),1,0)</f>
        <v>1</v>
      </c>
      <c r="E47" s="40" t="s">
        <v>88</v>
      </c>
      <c r="F47" s="10" t="n">
        <v>126222.4</v>
      </c>
      <c r="G47" s="10" t="n">
        <v>1</v>
      </c>
      <c r="H47" s="21" t="s">
        <v>136</v>
      </c>
      <c r="I47" s="10"/>
      <c r="J47" s="10" t="n">
        <v>1</v>
      </c>
      <c r="K47" s="11" t="n">
        <f aca="false">F47*J47</f>
        <v>126222.4</v>
      </c>
      <c r="M47" s="0" t="n">
        <v>1</v>
      </c>
      <c r="N47" s="0" t="n">
        <v>1</v>
      </c>
      <c r="O47" s="0" t="n">
        <f aca="false">IF(AND(ISNUMBER(A47),ISNUMBER(N47)),A47,K47)</f>
        <v>837622.3253</v>
      </c>
      <c r="Q47" s="0" t="n">
        <f aca="false">F47-A47</f>
        <v>-711399.9253</v>
      </c>
      <c r="S47" s="0" t="n">
        <f aca="false">IF(M47=1,(K47-A47),0)</f>
        <v>-711399.9253</v>
      </c>
      <c r="T47" s="0" t="n">
        <f aca="false">IF(M47=1,(K47-B47),0)</f>
        <v>-172345.1</v>
      </c>
      <c r="U47" s="21" t="s">
        <v>136</v>
      </c>
      <c r="V47" s="17" t="s">
        <v>88</v>
      </c>
      <c r="W47" s="0" t="s">
        <v>88</v>
      </c>
      <c r="X47" s="1" t="n">
        <v>200992.5</v>
      </c>
      <c r="Y47" s="1" t="n">
        <v>67692.82</v>
      </c>
    </row>
    <row r="48" customFormat="false" ht="12.75" hidden="false" customHeight="false" outlineLevel="0" collapsed="false">
      <c r="A48" s="10" t="n">
        <v>312490.47648</v>
      </c>
      <c r="B48" s="10" t="n">
        <v>190610.4</v>
      </c>
      <c r="C48" s="39" t="n">
        <f aca="false">IF((A48&gt;K48),1,0)</f>
        <v>1</v>
      </c>
      <c r="D48" s="31" t="n">
        <f aca="false">IF((B48&gt;KK48),1,0)</f>
        <v>1</v>
      </c>
      <c r="E48" s="40" t="s">
        <v>65</v>
      </c>
      <c r="F48" s="10" t="n">
        <v>93206</v>
      </c>
      <c r="G48" s="10" t="n">
        <v>1</v>
      </c>
      <c r="H48" s="21" t="s">
        <v>105</v>
      </c>
      <c r="I48" s="23"/>
      <c r="J48" s="10" t="n">
        <v>1</v>
      </c>
      <c r="K48" s="11" t="n">
        <f aca="false">F48*J48</f>
        <v>93206</v>
      </c>
      <c r="M48" s="0" t="n">
        <v>1</v>
      </c>
      <c r="N48" s="0" t="n">
        <v>1</v>
      </c>
      <c r="O48" s="0" t="n">
        <f aca="false">IF(AND(ISNUMBER(A48),ISNUMBER(N48)),A48,K48)</f>
        <v>312490.47648</v>
      </c>
      <c r="Q48" s="0" t="n">
        <f aca="false">F48-A48</f>
        <v>-219284.47648</v>
      </c>
      <c r="S48" s="0" t="n">
        <f aca="false">IF(M48=1,(K48-A48),0)</f>
        <v>-219284.47648</v>
      </c>
      <c r="T48" s="0" t="n">
        <f aca="false">IF(M48=1,(K48-B48),0)</f>
        <v>-97404.4</v>
      </c>
      <c r="U48" s="21" t="s">
        <v>105</v>
      </c>
      <c r="V48" s="17" t="s">
        <v>65</v>
      </c>
      <c r="W48" s="0" t="s">
        <v>65</v>
      </c>
      <c r="X48" s="1" t="n">
        <v>73412.33</v>
      </c>
      <c r="Y48" s="1" t="n">
        <v>40310.82</v>
      </c>
    </row>
    <row r="49" customFormat="false" ht="12.75" hidden="false" customHeight="false" outlineLevel="0" collapsed="false">
      <c r="A49" s="10" t="e">
        <f aca="false">#N/A</f>
        <v>#N/A</v>
      </c>
      <c r="B49" s="10" t="e">
        <f aca="false">#N/A</f>
        <v>#N/A</v>
      </c>
      <c r="C49" s="39" t="e">
        <f aca="false">IF((A49&gt;K49),1,0)</f>
        <v>#N/A</v>
      </c>
      <c r="D49" s="31" t="e">
        <f aca="false">IF((B49&gt;KK49),1,0)</f>
        <v>#N/A</v>
      </c>
      <c r="E49" s="40" t="s">
        <v>157</v>
      </c>
      <c r="F49" s="10" t="n">
        <v>20.8</v>
      </c>
      <c r="G49" s="10" t="n">
        <v>1</v>
      </c>
      <c r="H49" s="21" t="s">
        <v>159</v>
      </c>
      <c r="I49" s="23"/>
      <c r="J49" s="10" t="n">
        <v>1</v>
      </c>
      <c r="K49" s="11" t="n">
        <f aca="false">F49*J49</f>
        <v>20.8</v>
      </c>
      <c r="M49" s="0" t="n">
        <v>0</v>
      </c>
      <c r="O49" s="0" t="n">
        <f aca="false">IF(AND(ISNUMBER(A49),ISNUMBER(N49)),A49,K49)</f>
        <v>20.8</v>
      </c>
      <c r="Q49" s="0" t="e">
        <f aca="false">F49-A49</f>
        <v>#N/A</v>
      </c>
      <c r="S49" s="0" t="n">
        <f aca="false">IF(M49=1,(K49-A49),0)</f>
        <v>0</v>
      </c>
      <c r="T49" s="0" t="n">
        <f aca="false">IF(M49=1,(K49-B49),0)</f>
        <v>0</v>
      </c>
      <c r="U49" s="21" t="s">
        <v>159</v>
      </c>
      <c r="V49" s="17" t="s">
        <v>157</v>
      </c>
      <c r="W49" s="0" t="s">
        <v>157</v>
      </c>
      <c r="X49" s="1" t="n">
        <v>4.858435</v>
      </c>
      <c r="Y49" s="1" t="n">
        <v>19.98333</v>
      </c>
    </row>
    <row r="50" customFormat="false" ht="15" hidden="false" customHeight="false" outlineLevel="0" collapsed="false">
      <c r="A50" s="10" t="e">
        <f aca="false">#N/A</f>
        <v>#N/A</v>
      </c>
      <c r="B50" s="10" t="e">
        <f aca="false">#N/A</f>
        <v>#N/A</v>
      </c>
      <c r="C50" s="39" t="e">
        <f aca="false">IF((A50&gt;K50),1,0)</f>
        <v>#N/A</v>
      </c>
      <c r="D50" s="31" t="e">
        <f aca="false">IF((B50&gt;KK50),1,0)</f>
        <v>#N/A</v>
      </c>
      <c r="E50" s="40" t="s">
        <v>152</v>
      </c>
      <c r="F50" s="10" t="n">
        <v>6637.5</v>
      </c>
      <c r="G50" s="10" t="n">
        <v>1</v>
      </c>
      <c r="H50" s="22" t="s">
        <v>153</v>
      </c>
      <c r="I50" s="10"/>
      <c r="J50" s="10" t="n">
        <v>1</v>
      </c>
      <c r="K50" s="11" t="n">
        <f aca="false">F50*J50</f>
        <v>6637.5</v>
      </c>
      <c r="M50" s="0" t="n">
        <v>0</v>
      </c>
      <c r="O50" s="0" t="n">
        <f aca="false">IF(AND(ISNUMBER(A50),ISNUMBER(N50)),A50,K50)</f>
        <v>6637.5</v>
      </c>
      <c r="Q50" s="0" t="e">
        <f aca="false">F50-A50</f>
        <v>#N/A</v>
      </c>
      <c r="S50" s="0" t="n">
        <f aca="false">IF(M50=1,(K50-A50),0)</f>
        <v>0</v>
      </c>
      <c r="T50" s="0" t="n">
        <f aca="false">IF(M50=1,(K50-B50),0)</f>
        <v>0</v>
      </c>
      <c r="U50" s="22" t="s">
        <v>153</v>
      </c>
      <c r="V50" s="17" t="s">
        <v>152</v>
      </c>
      <c r="W50" s="0" t="s">
        <v>152</v>
      </c>
      <c r="X50" s="1" t="n">
        <v>530.9959</v>
      </c>
      <c r="Y50" s="1" t="n">
        <v>11720.56</v>
      </c>
    </row>
    <row r="51" customFormat="false" ht="15" hidden="false" customHeight="false" outlineLevel="0" collapsed="false">
      <c r="A51" s="10" t="e">
        <f aca="false">#N/A</f>
        <v>#N/A</v>
      </c>
      <c r="B51" s="10" t="e">
        <f aca="false">#N/A</f>
        <v>#N/A</v>
      </c>
      <c r="C51" s="39" t="e">
        <f aca="false">IF((A51&gt;K51),1,0)</f>
        <v>#N/A</v>
      </c>
      <c r="D51" s="31" t="e">
        <f aca="false">IF((B51&gt;KK51),1,0)</f>
        <v>#N/A</v>
      </c>
      <c r="E51" s="40" t="s">
        <v>139</v>
      </c>
      <c r="F51" s="10" t="n">
        <v>4886.5</v>
      </c>
      <c r="G51" s="10" t="n">
        <v>1</v>
      </c>
      <c r="H51" s="22" t="s">
        <v>140</v>
      </c>
      <c r="I51" s="10"/>
      <c r="J51" s="10" t="n">
        <v>1</v>
      </c>
      <c r="K51" s="11" t="n">
        <f aca="false">F51*J51</f>
        <v>4886.5</v>
      </c>
      <c r="M51" s="0" t="n">
        <v>0</v>
      </c>
      <c r="O51" s="0" t="n">
        <f aca="false">IF(AND(ISNUMBER(A51),ISNUMBER(N51)),A51,K51)</f>
        <v>4886.5</v>
      </c>
      <c r="Q51" s="0" t="e">
        <f aca="false">F51-A51</f>
        <v>#N/A</v>
      </c>
      <c r="S51" s="0" t="n">
        <f aca="false">IF(M51=1,(K51-A51),0)</f>
        <v>0</v>
      </c>
      <c r="T51" s="0" t="n">
        <f aca="false">IF(M51=1,(K51-B51),0)</f>
        <v>0</v>
      </c>
      <c r="U51" s="22" t="s">
        <v>140</v>
      </c>
      <c r="V51" s="17" t="s">
        <v>139</v>
      </c>
      <c r="W51" s="0" t="s">
        <v>139</v>
      </c>
      <c r="X51" s="1" t="n">
        <v>4510.672</v>
      </c>
      <c r="Y51" s="1" t="n">
        <v>12430.87</v>
      </c>
    </row>
    <row r="52" customFormat="false" ht="12.75" hidden="false" customHeight="false" outlineLevel="0" collapsed="false">
      <c r="A52" s="10" t="n">
        <v>98.22951</v>
      </c>
      <c r="B52" s="10" t="n">
        <v>657.201</v>
      </c>
      <c r="C52" s="39" t="n">
        <f aca="false">IF((A52&gt;K52),1,0)</f>
        <v>0</v>
      </c>
      <c r="D52" s="31" t="n">
        <f aca="false">IF((B52&gt;KK52),1,0)</f>
        <v>1</v>
      </c>
      <c r="E52" s="41" t="s">
        <v>77</v>
      </c>
      <c r="F52" s="10" t="n">
        <v>94801.7</v>
      </c>
      <c r="G52" s="10" t="n">
        <v>8</v>
      </c>
      <c r="H52" s="19" t="s">
        <v>126</v>
      </c>
      <c r="I52" s="10" t="s">
        <v>129</v>
      </c>
      <c r="J52" s="42" t="n">
        <v>0.065</v>
      </c>
      <c r="K52" s="11" t="n">
        <f aca="false">F52*J52</f>
        <v>6162.1105</v>
      </c>
      <c r="L52" s="0" t="n">
        <f aca="false">SUM(J52:J59)</f>
        <v>1</v>
      </c>
      <c r="M52" s="0" t="n">
        <v>1</v>
      </c>
      <c r="N52" s="0" t="n">
        <v>1</v>
      </c>
      <c r="O52" s="0" t="n">
        <f aca="false">IF(AND(ISNUMBER(A52),ISNUMBER(N52)),A52,K52)</f>
        <v>98.22951</v>
      </c>
      <c r="Q52" s="0" t="n">
        <f aca="false">F52-A52</f>
        <v>94703.47049</v>
      </c>
      <c r="S52" s="0" t="n">
        <f aca="false">IF(M52=1,(K52-A52),0)</f>
        <v>6063.88099</v>
      </c>
      <c r="T52" s="0" t="n">
        <f aca="false">IF(M52=1,(K52-B52),0)</f>
        <v>5504.9095</v>
      </c>
      <c r="U52" s="19" t="s">
        <v>126</v>
      </c>
      <c r="V52" s="17" t="s">
        <v>77</v>
      </c>
      <c r="W52" s="0" t="s">
        <v>77</v>
      </c>
      <c r="X52" s="1" t="n">
        <v>30.92226</v>
      </c>
      <c r="Y52" s="1" t="n">
        <v>186.0023</v>
      </c>
    </row>
    <row r="53" customFormat="false" ht="12.75" hidden="false" customHeight="false" outlineLevel="0" collapsed="false">
      <c r="A53" s="10" t="n">
        <v>8105.29059</v>
      </c>
      <c r="B53" s="10" t="n">
        <v>17564.26</v>
      </c>
      <c r="C53" s="39" t="n">
        <f aca="false">IF((A53&gt;K53),1,0)</f>
        <v>1</v>
      </c>
      <c r="D53" s="31" t="n">
        <f aca="false">IF((B53&gt;KK53),1,0)</f>
        <v>1</v>
      </c>
      <c r="E53" s="40" t="s">
        <v>82</v>
      </c>
      <c r="F53" s="10" t="n">
        <v>94801.7</v>
      </c>
      <c r="G53" s="10" t="n">
        <v>8</v>
      </c>
      <c r="H53" s="19" t="s">
        <v>126</v>
      </c>
      <c r="I53" s="10" t="s">
        <v>129</v>
      </c>
      <c r="J53" s="42" t="n">
        <v>0.065</v>
      </c>
      <c r="K53" s="11" t="n">
        <f aca="false">F53*J53</f>
        <v>6162.1105</v>
      </c>
      <c r="M53" s="0" t="n">
        <v>1</v>
      </c>
      <c r="N53" s="0" t="n">
        <v>1</v>
      </c>
      <c r="O53" s="0" t="n">
        <f aca="false">IF(AND(ISNUMBER(A53),ISNUMBER(N53)),A53,K53)</f>
        <v>8105.29059</v>
      </c>
      <c r="Q53" s="0" t="n">
        <f aca="false">F53-A53</f>
        <v>86696.40941</v>
      </c>
      <c r="S53" s="0" t="n">
        <f aca="false">IF(M53=1,(K53-A53),0)</f>
        <v>-1943.18009</v>
      </c>
      <c r="T53" s="0" t="n">
        <f aca="false">IF(M53=1,(K53-B53),0)</f>
        <v>-11402.1495</v>
      </c>
      <c r="U53" s="19" t="s">
        <v>126</v>
      </c>
      <c r="V53" s="17" t="s">
        <v>82</v>
      </c>
      <c r="W53" s="0" t="s">
        <v>82</v>
      </c>
      <c r="X53" s="1" t="n">
        <v>2385.467</v>
      </c>
      <c r="Y53" s="1" t="n">
        <v>5183.009</v>
      </c>
    </row>
    <row r="54" customFormat="false" ht="12.75" hidden="false" customHeight="false" outlineLevel="0" collapsed="false">
      <c r="A54" s="10" t="n">
        <v>3646.22214</v>
      </c>
      <c r="B54" s="10" t="n">
        <v>3446.008</v>
      </c>
      <c r="C54" s="39" t="n">
        <f aca="false">IF((A54&gt;K54),1,0)</f>
        <v>0</v>
      </c>
      <c r="D54" s="31" t="n">
        <f aca="false">IF((B54&gt;KK54),1,0)</f>
        <v>1</v>
      </c>
      <c r="E54" s="40" t="s">
        <v>91</v>
      </c>
      <c r="F54" s="10" t="n">
        <v>94801.7</v>
      </c>
      <c r="G54" s="10" t="n">
        <v>8</v>
      </c>
      <c r="H54" s="19" t="s">
        <v>126</v>
      </c>
      <c r="I54" s="10" t="s">
        <v>138</v>
      </c>
      <c r="J54" s="42" t="n">
        <v>0.125</v>
      </c>
      <c r="K54" s="11" t="n">
        <f aca="false">F54*J54</f>
        <v>11850.2125</v>
      </c>
      <c r="M54" s="0" t="n">
        <v>1</v>
      </c>
      <c r="N54" s="0" t="n">
        <v>1</v>
      </c>
      <c r="O54" s="0" t="n">
        <f aca="false">IF(AND(ISNUMBER(A54),ISNUMBER(N54)),A54,K54)</f>
        <v>3646.22214</v>
      </c>
      <c r="Q54" s="0" t="n">
        <f aca="false">F54-A54</f>
        <v>91155.47786</v>
      </c>
      <c r="S54" s="0" t="n">
        <f aca="false">IF(M54=1,(K54-A54),0)</f>
        <v>8203.99036</v>
      </c>
      <c r="T54" s="0" t="n">
        <f aca="false">IF(M54=1,(K54-B54),0)</f>
        <v>8404.2045</v>
      </c>
      <c r="U54" s="19" t="s">
        <v>126</v>
      </c>
      <c r="V54" s="17" t="s">
        <v>91</v>
      </c>
      <c r="W54" s="0" t="s">
        <v>91</v>
      </c>
      <c r="X54" s="1" t="n">
        <v>866.5868</v>
      </c>
      <c r="Y54" s="1" t="n">
        <v>859.9569</v>
      </c>
    </row>
    <row r="55" customFormat="false" ht="12.75" hidden="false" customHeight="false" outlineLevel="0" collapsed="false">
      <c r="A55" s="10" t="n">
        <v>38854.99289</v>
      </c>
      <c r="B55" s="10" t="n">
        <v>24613.3</v>
      </c>
      <c r="C55" s="39" t="n">
        <f aca="false">IF((A55&gt;K55),1,0)</f>
        <v>1</v>
      </c>
      <c r="D55" s="31" t="n">
        <f aca="false">IF((B55&gt;KK55),1,0)</f>
        <v>1</v>
      </c>
      <c r="E55" s="40" t="s">
        <v>100</v>
      </c>
      <c r="F55" s="10" t="n">
        <v>94801.7</v>
      </c>
      <c r="G55" s="10" t="n">
        <v>8</v>
      </c>
      <c r="H55" s="19" t="s">
        <v>126</v>
      </c>
      <c r="I55" s="10" t="s">
        <v>138</v>
      </c>
      <c r="J55" s="42" t="n">
        <v>0.125</v>
      </c>
      <c r="K55" s="11" t="n">
        <f aca="false">F55*J55</f>
        <v>11850.2125</v>
      </c>
      <c r="M55" s="0" t="n">
        <v>1</v>
      </c>
      <c r="N55" s="0" t="n">
        <v>1</v>
      </c>
      <c r="O55" s="0" t="n">
        <f aca="false">IF(AND(ISNUMBER(A55),ISNUMBER(N55)),A55,K55)</f>
        <v>38854.99289</v>
      </c>
      <c r="Q55" s="0" t="n">
        <f aca="false">F55-A55</f>
        <v>55946.70711</v>
      </c>
      <c r="S55" s="0" t="n">
        <f aca="false">IF(M55=1,(K55-A55),0)</f>
        <v>-27004.78039</v>
      </c>
      <c r="T55" s="0" t="n">
        <f aca="false">IF(M55=1,(K55-B55),0)</f>
        <v>-12763.0875</v>
      </c>
      <c r="U55" s="19" t="s">
        <v>126</v>
      </c>
      <c r="V55" s="17" t="s">
        <v>100</v>
      </c>
      <c r="W55" s="0" t="s">
        <v>100</v>
      </c>
      <c r="X55" s="1" t="n">
        <v>13162.04</v>
      </c>
      <c r="Y55" s="1" t="n">
        <v>7973.314</v>
      </c>
    </row>
    <row r="56" customFormat="false" ht="12.75" hidden="false" customHeight="false" outlineLevel="0" collapsed="false">
      <c r="A56" s="10" t="n">
        <v>3907.97403</v>
      </c>
      <c r="B56" s="10" t="n">
        <v>27265.45</v>
      </c>
      <c r="C56" s="39" t="n">
        <f aca="false">IF((A56&gt;K56),1,0)</f>
        <v>0</v>
      </c>
      <c r="D56" s="31" t="n">
        <f aca="false">IF((B56&gt;KK56),1,0)</f>
        <v>1</v>
      </c>
      <c r="E56" s="40" t="s">
        <v>122</v>
      </c>
      <c r="F56" s="10" t="n">
        <v>94801.7</v>
      </c>
      <c r="G56" s="10" t="n">
        <v>8</v>
      </c>
      <c r="H56" s="19" t="s">
        <v>126</v>
      </c>
      <c r="I56" s="10" t="s">
        <v>178</v>
      </c>
      <c r="J56" s="42" t="n">
        <v>0.25</v>
      </c>
      <c r="K56" s="11" t="n">
        <f aca="false">F56*J56</f>
        <v>23700.425</v>
      </c>
      <c r="M56" s="0" t="n">
        <v>1</v>
      </c>
      <c r="N56" s="0" t="n">
        <v>1</v>
      </c>
      <c r="O56" s="0" t="n">
        <f aca="false">IF(AND(ISNUMBER(A56),ISNUMBER(N56)),A56,K56)</f>
        <v>3907.97403</v>
      </c>
      <c r="Q56" s="0" t="n">
        <f aca="false">F56-A56</f>
        <v>90893.72597</v>
      </c>
      <c r="S56" s="0" t="n">
        <f aca="false">IF(M56=1,(K56-A56),0)</f>
        <v>19792.45097</v>
      </c>
      <c r="T56" s="0" t="n">
        <f aca="false">IF(M56=1,(K56-B56),0)</f>
        <v>-3565.025</v>
      </c>
      <c r="U56" s="19" t="s">
        <v>126</v>
      </c>
      <c r="V56" s="17" t="s">
        <v>122</v>
      </c>
      <c r="W56" s="0" t="s">
        <v>122</v>
      </c>
      <c r="X56" s="1" t="n">
        <v>884.7114</v>
      </c>
      <c r="Y56" s="1" t="n">
        <v>6149.424</v>
      </c>
    </row>
    <row r="57" customFormat="false" ht="12.75" hidden="false" customHeight="false" outlineLevel="0" collapsed="false">
      <c r="A57" s="10" t="n">
        <v>35892.08921</v>
      </c>
      <c r="B57" s="10" t="n">
        <v>28408.69</v>
      </c>
      <c r="C57" s="39" t="n">
        <f aca="false">IF((A57&gt;K57),1,0)</f>
        <v>1</v>
      </c>
      <c r="D57" s="31" t="n">
        <f aca="false">IF((B57&gt;KK57),1,0)</f>
        <v>1</v>
      </c>
      <c r="E57" s="40" t="s">
        <v>135</v>
      </c>
      <c r="F57" s="10" t="n">
        <v>94801.7</v>
      </c>
      <c r="G57" s="10" t="n">
        <v>8</v>
      </c>
      <c r="H57" s="19" t="s">
        <v>126</v>
      </c>
      <c r="I57" s="10" t="s">
        <v>138</v>
      </c>
      <c r="J57" s="42" t="n">
        <v>0.19</v>
      </c>
      <c r="K57" s="11" t="n">
        <f aca="false">F57*J57</f>
        <v>18012.323</v>
      </c>
      <c r="M57" s="0" t="n">
        <v>1</v>
      </c>
      <c r="N57" s="0" t="n">
        <v>1</v>
      </c>
      <c r="O57" s="0" t="n">
        <f aca="false">IF(AND(ISNUMBER(A57),ISNUMBER(N57)),A57,K57)</f>
        <v>35892.08921</v>
      </c>
      <c r="Q57" s="0" t="n">
        <f aca="false">F57-A57</f>
        <v>58909.61079</v>
      </c>
      <c r="S57" s="0" t="n">
        <f aca="false">IF(M57=1,(K57-A57),0)</f>
        <v>-17879.76621</v>
      </c>
      <c r="T57" s="0" t="n">
        <f aca="false">IF(M57=1,(K57-B57),0)</f>
        <v>-10396.367</v>
      </c>
      <c r="U57" s="19" t="s">
        <v>126</v>
      </c>
      <c r="V57" s="17" t="s">
        <v>135</v>
      </c>
      <c r="W57" s="0" t="s">
        <v>135</v>
      </c>
      <c r="X57" s="1" t="n">
        <v>10899.61</v>
      </c>
      <c r="Y57" s="1" t="n">
        <v>8701.063</v>
      </c>
    </row>
    <row r="58" customFormat="false" ht="12.75" hidden="false" customHeight="false" outlineLevel="0" collapsed="false">
      <c r="A58" s="10" t="n">
        <v>12347.10863</v>
      </c>
      <c r="B58" s="10" t="n">
        <v>16904.84</v>
      </c>
      <c r="C58" s="39" t="n">
        <f aca="false">IF((A58&gt;K58),1,0)</f>
        <v>1</v>
      </c>
      <c r="D58" s="31" t="n">
        <f aca="false">IF((B58&gt;KK58),1,0)</f>
        <v>1</v>
      </c>
      <c r="E58" s="40" t="s">
        <v>141</v>
      </c>
      <c r="F58" s="10" t="n">
        <v>94801.7</v>
      </c>
      <c r="G58" s="10" t="n">
        <v>8</v>
      </c>
      <c r="H58" s="19" t="s">
        <v>126</v>
      </c>
      <c r="I58" s="10" t="s">
        <v>138</v>
      </c>
      <c r="J58" s="42" t="n">
        <v>0.12</v>
      </c>
      <c r="K58" s="11" t="n">
        <f aca="false">F58*J58</f>
        <v>11376.204</v>
      </c>
      <c r="M58" s="0" t="n">
        <v>1</v>
      </c>
      <c r="N58" s="0" t="n">
        <v>1</v>
      </c>
      <c r="O58" s="0" t="n">
        <f aca="false">IF(AND(ISNUMBER(A58),ISNUMBER(N58)),A58,K58)</f>
        <v>12347.10863</v>
      </c>
      <c r="Q58" s="0" t="n">
        <f aca="false">F58-A58</f>
        <v>82454.59137</v>
      </c>
      <c r="S58" s="0" t="n">
        <f aca="false">IF(M58=1,(K58-A58),0)</f>
        <v>-970.904630000001</v>
      </c>
      <c r="T58" s="0" t="n">
        <f aca="false">IF(M58=1,(K58-B58),0)</f>
        <v>-5528.636</v>
      </c>
      <c r="U58" s="19" t="s">
        <v>126</v>
      </c>
      <c r="V58" s="17" t="s">
        <v>141</v>
      </c>
      <c r="W58" s="0" t="s">
        <v>141</v>
      </c>
      <c r="X58" s="1" t="n">
        <v>3688.797</v>
      </c>
      <c r="Y58" s="1" t="n">
        <v>5102.282</v>
      </c>
    </row>
    <row r="59" customFormat="false" ht="12.75" hidden="false" customHeight="false" outlineLevel="0" collapsed="false">
      <c r="A59" s="10" t="n">
        <v>21423.01856</v>
      </c>
      <c r="B59" s="10" t="n">
        <v>12709.5</v>
      </c>
      <c r="C59" s="39" t="n">
        <f aca="false">IF((A59&gt;K59),1,0)</f>
        <v>1</v>
      </c>
      <c r="D59" s="31" t="n">
        <f aca="false">IF((B59&gt;KK59),1,0)</f>
        <v>1</v>
      </c>
      <c r="E59" s="40" t="s">
        <v>146</v>
      </c>
      <c r="F59" s="10" t="n">
        <v>94801.7</v>
      </c>
      <c r="G59" s="10" t="n">
        <v>8</v>
      </c>
      <c r="H59" s="19" t="s">
        <v>126</v>
      </c>
      <c r="I59" s="10" t="s">
        <v>129</v>
      </c>
      <c r="J59" s="42" t="n">
        <v>0.06</v>
      </c>
      <c r="K59" s="11" t="n">
        <f aca="false">F59*J59</f>
        <v>5688.102</v>
      </c>
      <c r="M59" s="0" t="n">
        <v>1</v>
      </c>
      <c r="N59" s="0" t="n">
        <v>1</v>
      </c>
      <c r="O59" s="0" t="n">
        <f aca="false">IF(AND(ISNUMBER(A59),ISNUMBER(N59)),A59,K59)</f>
        <v>21423.01856</v>
      </c>
      <c r="Q59" s="0" t="n">
        <f aca="false">F59-A59</f>
        <v>73378.68144</v>
      </c>
      <c r="R59" s="0" t="n">
        <f aca="false">SUM(Q52:Q59)</f>
        <v>634138.67444</v>
      </c>
      <c r="S59" s="0" t="n">
        <f aca="false">IF(M59=1,(K59-A59),0)</f>
        <v>-15734.91656</v>
      </c>
      <c r="T59" s="0" t="n">
        <f aca="false">IF(M59=1,(K59-B59),0)</f>
        <v>-7021.398</v>
      </c>
      <c r="U59" s="19" t="s">
        <v>126</v>
      </c>
      <c r="V59" s="17" t="s">
        <v>146</v>
      </c>
      <c r="W59" s="0" t="s">
        <v>146</v>
      </c>
      <c r="X59" s="1" t="n">
        <v>7034.94</v>
      </c>
      <c r="Y59" s="1" t="n">
        <v>4277.432</v>
      </c>
    </row>
    <row r="60" customFormat="false" ht="15" hidden="false" customHeight="false" outlineLevel="0" collapsed="false">
      <c r="A60" s="10" t="n">
        <v>80218.80689</v>
      </c>
      <c r="B60" s="10" t="n">
        <v>94196.38</v>
      </c>
      <c r="C60" s="39" t="n">
        <f aca="false">IF((A60&gt;K60),1,0)</f>
        <v>1</v>
      </c>
      <c r="D60" s="31" t="n">
        <f aca="false">IF((B60&gt;KK60),1,0)</f>
        <v>1</v>
      </c>
      <c r="E60" s="40" t="s">
        <v>133</v>
      </c>
      <c r="F60" s="10" t="n">
        <v>32303.9</v>
      </c>
      <c r="G60" s="10" t="n">
        <v>1</v>
      </c>
      <c r="H60" s="22" t="s">
        <v>181</v>
      </c>
      <c r="I60" s="10"/>
      <c r="J60" s="10" t="n">
        <v>1</v>
      </c>
      <c r="K60" s="11" t="n">
        <f aca="false">F60*J60</f>
        <v>32303.9</v>
      </c>
      <c r="M60" s="0" t="n">
        <v>1</v>
      </c>
      <c r="N60" s="0" t="n">
        <v>1</v>
      </c>
      <c r="O60" s="0" t="n">
        <f aca="false">IF(AND(ISNUMBER(A60),ISNUMBER(N60)),A60,K60)</f>
        <v>80218.80689</v>
      </c>
      <c r="Q60" s="0" t="n">
        <f aca="false">F60-A60</f>
        <v>-47914.90689</v>
      </c>
      <c r="S60" s="0" t="n">
        <f aca="false">IF(M60=1,(K60-A60),0)</f>
        <v>-47914.90689</v>
      </c>
      <c r="T60" s="0" t="n">
        <f aca="false">IF(M60=1,(K60-B60),0)</f>
        <v>-61892.48</v>
      </c>
      <c r="U60" s="22" t="s">
        <v>181</v>
      </c>
      <c r="V60" s="17" t="s">
        <v>133</v>
      </c>
      <c r="W60" s="0" t="s">
        <v>133</v>
      </c>
      <c r="X60" s="1" t="n">
        <v>16002.21</v>
      </c>
      <c r="Y60" s="1" t="n">
        <v>18628.48</v>
      </c>
    </row>
    <row r="61" customFormat="false" ht="15" hidden="false" customHeight="false" outlineLevel="0" collapsed="false">
      <c r="A61" s="10" t="e">
        <f aca="false">#N/A</f>
        <v>#N/A</v>
      </c>
      <c r="B61" s="10" t="e">
        <f aca="false">#N/A</f>
        <v>#N/A</v>
      </c>
      <c r="C61" s="39" t="e">
        <f aca="false">IF((A61&gt;K61),1,0)</f>
        <v>#N/A</v>
      </c>
      <c r="D61" s="31" t="e">
        <f aca="false">IF((B61&gt;KK61),1,0)</f>
        <v>#N/A</v>
      </c>
      <c r="E61" s="40" t="s">
        <v>80</v>
      </c>
      <c r="F61" s="10" t="n">
        <v>2697</v>
      </c>
      <c r="G61" s="10" t="n">
        <v>1</v>
      </c>
      <c r="H61" s="22" t="s">
        <v>81</v>
      </c>
      <c r="I61" s="10"/>
      <c r="J61" s="10" t="n">
        <v>1</v>
      </c>
      <c r="K61" s="11" t="n">
        <f aca="false">F61*J61</f>
        <v>2697</v>
      </c>
      <c r="M61" s="0" t="n">
        <v>0</v>
      </c>
      <c r="O61" s="0" t="n">
        <f aca="false">IF(AND(ISNUMBER(A61),ISNUMBER(N61)),A61,K61)</f>
        <v>2697</v>
      </c>
      <c r="Q61" s="0" t="e">
        <f aca="false">F61-A61</f>
        <v>#N/A</v>
      </c>
      <c r="S61" s="0" t="n">
        <f aca="false">IF(M61=1,(K61-A61),0)</f>
        <v>0</v>
      </c>
      <c r="T61" s="0" t="n">
        <f aca="false">IF(M61=1,(K61-B61),0)</f>
        <v>0</v>
      </c>
      <c r="U61" s="22" t="s">
        <v>81</v>
      </c>
      <c r="V61" s="17" t="s">
        <v>80</v>
      </c>
      <c r="W61" s="0" t="s">
        <v>80</v>
      </c>
      <c r="X61" s="1" t="n">
        <v>147.7447</v>
      </c>
      <c r="Y61" s="1" t="n">
        <v>2334.031</v>
      </c>
    </row>
    <row r="62" customFormat="false" ht="12.75" hidden="false" customHeight="false" outlineLevel="0" collapsed="false">
      <c r="A62" s="10" t="e">
        <f aca="false">#N/A</f>
        <v>#N/A</v>
      </c>
      <c r="B62" s="10" t="e">
        <f aca="false">#N/A</f>
        <v>#N/A</v>
      </c>
      <c r="C62" s="39" t="e">
        <f aca="false">IF((A62&gt;K62),1,0)</f>
        <v>#N/A</v>
      </c>
      <c r="D62" s="31" t="e">
        <f aca="false">IF((B62&gt;KK62),1,0)</f>
        <v>#N/A</v>
      </c>
      <c r="E62" s="40" t="s">
        <v>70</v>
      </c>
      <c r="F62" s="10" t="n">
        <v>4837.6</v>
      </c>
      <c r="G62" s="10" t="n">
        <v>3</v>
      </c>
      <c r="H62" s="19" t="s">
        <v>71</v>
      </c>
      <c r="I62" s="10"/>
      <c r="J62" s="42" t="n">
        <v>0.33</v>
      </c>
      <c r="K62" s="11" t="n">
        <f aca="false">F62*J62</f>
        <v>1596.408</v>
      </c>
      <c r="L62" s="0" t="n">
        <f aca="false">SUM(J62:J64)</f>
        <v>1</v>
      </c>
      <c r="M62" s="0" t="n">
        <v>0</v>
      </c>
      <c r="O62" s="0" t="n">
        <f aca="false">IF(AND(ISNUMBER(A62),ISNUMBER(N62)),A62,K62)</f>
        <v>1596.408</v>
      </c>
      <c r="Q62" s="0" t="e">
        <f aca="false">F62-A62</f>
        <v>#N/A</v>
      </c>
      <c r="S62" s="0" t="n">
        <f aca="false">IF(M62=1,(K62-A62),0)</f>
        <v>0</v>
      </c>
      <c r="T62" s="0" t="n">
        <f aca="false">IF(M62=1,(K62-B62),0)</f>
        <v>0</v>
      </c>
      <c r="U62" s="19" t="s">
        <v>71</v>
      </c>
      <c r="V62" s="17" t="s">
        <v>70</v>
      </c>
    </row>
    <row r="63" customFormat="false" ht="12.75" hidden="false" customHeight="false" outlineLevel="0" collapsed="false">
      <c r="A63" s="10" t="e">
        <f aca="false">#N/A</f>
        <v>#N/A</v>
      </c>
      <c r="B63" s="10" t="e">
        <f aca="false">#N/A</f>
        <v>#N/A</v>
      </c>
      <c r="C63" s="39" t="e">
        <f aca="false">IF((A63&gt;K63),1,0)</f>
        <v>#N/A</v>
      </c>
      <c r="D63" s="31" t="e">
        <f aca="false">IF((B63&gt;KK63),1,0)</f>
        <v>#N/A</v>
      </c>
      <c r="E63" s="40" t="s">
        <v>76</v>
      </c>
      <c r="F63" s="10" t="n">
        <v>4837.6</v>
      </c>
      <c r="G63" s="10" t="n">
        <v>3</v>
      </c>
      <c r="H63" s="19" t="s">
        <v>71</v>
      </c>
      <c r="I63" s="10"/>
      <c r="J63" s="42" t="n">
        <v>0.2</v>
      </c>
      <c r="K63" s="11" t="n">
        <f aca="false">F63*J63</f>
        <v>967.52</v>
      </c>
      <c r="M63" s="0" t="n">
        <v>0</v>
      </c>
      <c r="O63" s="0" t="n">
        <f aca="false">IF(AND(ISNUMBER(A63),ISNUMBER(N63)),A63,K63)</f>
        <v>967.52</v>
      </c>
      <c r="Q63" s="0" t="e">
        <f aca="false">F63-A63</f>
        <v>#N/A</v>
      </c>
      <c r="S63" s="0" t="n">
        <f aca="false">IF(M63=1,(K63-A63),0)</f>
        <v>0</v>
      </c>
      <c r="T63" s="0" t="n">
        <f aca="false">IF(M63=1,(K63-B63),0)</f>
        <v>0</v>
      </c>
      <c r="U63" s="19" t="s">
        <v>71</v>
      </c>
      <c r="V63" s="17" t="s">
        <v>76</v>
      </c>
      <c r="W63" s="0" t="s">
        <v>76</v>
      </c>
      <c r="X63" s="1"/>
      <c r="Y63" s="1" t="n">
        <v>42.2198</v>
      </c>
    </row>
    <row r="64" customFormat="false" ht="12.75" hidden="false" customHeight="false" outlineLevel="0" collapsed="false">
      <c r="A64" s="10" t="n">
        <v>0</v>
      </c>
      <c r="B64" s="10" t="n">
        <v>8.784575</v>
      </c>
      <c r="C64" s="39" t="n">
        <f aca="false">IF((A64&gt;K64),1,0)</f>
        <v>0</v>
      </c>
      <c r="D64" s="31" t="n">
        <f aca="false">IF((B64&gt;KK64),1,0)</f>
        <v>1</v>
      </c>
      <c r="E64" s="41" t="s">
        <v>128</v>
      </c>
      <c r="F64" s="10" t="n">
        <v>4837.6</v>
      </c>
      <c r="G64" s="10" t="n">
        <v>3</v>
      </c>
      <c r="H64" s="19" t="s">
        <v>71</v>
      </c>
      <c r="I64" s="10"/>
      <c r="J64" s="42" t="n">
        <v>0.47</v>
      </c>
      <c r="K64" s="11" t="n">
        <f aca="false">F64*J64</f>
        <v>2273.672</v>
      </c>
      <c r="M64" s="0" t="n">
        <v>1</v>
      </c>
      <c r="O64" s="0" t="n">
        <f aca="false">IF(AND(ISNUMBER(A64),ISNUMBER(N64)),A64,K64)</f>
        <v>2273.672</v>
      </c>
      <c r="Q64" s="0" t="n">
        <f aca="false">F64-A64</f>
        <v>4837.6</v>
      </c>
      <c r="S64" s="0" t="n">
        <f aca="false">IF(M64=1,(K64-A64),0)</f>
        <v>2273.672</v>
      </c>
      <c r="T64" s="0" t="n">
        <f aca="false">IF(M64=1,(K64-B64),0)</f>
        <v>2264.887425</v>
      </c>
      <c r="U64" s="19" t="s">
        <v>71</v>
      </c>
      <c r="V64" s="17" t="s">
        <v>128</v>
      </c>
      <c r="W64" s="0" t="s">
        <v>128</v>
      </c>
      <c r="X64" s="1"/>
      <c r="Y64" s="1" t="n">
        <v>1.520769</v>
      </c>
    </row>
    <row r="65" customFormat="false" ht="12.75" hidden="false" customHeight="false" outlineLevel="0" collapsed="false">
      <c r="A65" s="10" t="e">
        <f aca="false">#N/A</f>
        <v>#N/A</v>
      </c>
      <c r="B65" s="10" t="e">
        <f aca="false">#N/A</f>
        <v>#N/A</v>
      </c>
      <c r="C65" s="39" t="e">
        <f aca="false">IF((A65&gt;K65),1,0)</f>
        <v>#N/A</v>
      </c>
      <c r="D65" s="31" t="e">
        <f aca="false">IF((B65&gt;KK65),1,0)</f>
        <v>#N/A</v>
      </c>
      <c r="E65" s="40" t="s">
        <v>151</v>
      </c>
      <c r="F65" s="10" t="e">
        <f aca="false">#N/A</f>
        <v>#N/A</v>
      </c>
      <c r="G65" s="10" t="n">
        <v>1</v>
      </c>
      <c r="H65" s="21" t="s">
        <v>151</v>
      </c>
      <c r="I65" s="10"/>
      <c r="J65" s="10" t="n">
        <v>1</v>
      </c>
      <c r="K65" s="11" t="e">
        <f aca="false">F65*J65</f>
        <v>#N/A</v>
      </c>
      <c r="M65" s="0" t="n">
        <v>0</v>
      </c>
      <c r="O65" s="0" t="e">
        <f aca="false">IF(AND(ISNUMBER(A65),ISNUMBER(N65)),A65,K65)</f>
        <v>#N/A</v>
      </c>
      <c r="Q65" s="0" t="e">
        <f aca="false">F65-A65</f>
        <v>#N/A</v>
      </c>
      <c r="S65" s="0" t="n">
        <f aca="false">IF(M65=1,(K65-A65),0)</f>
        <v>0</v>
      </c>
      <c r="T65" s="0" t="n">
        <f aca="false">IF(M65=1,(K65-B65),0)</f>
        <v>0</v>
      </c>
      <c r="U65" s="21" t="s">
        <v>151</v>
      </c>
      <c r="V65" s="17" t="s">
        <v>151</v>
      </c>
    </row>
    <row r="66" customFormat="false" ht="12.75" hidden="false" customHeight="false" outlineLevel="0" collapsed="false">
      <c r="A66" s="10" t="e">
        <f aca="false">#N/A</f>
        <v>#N/A</v>
      </c>
      <c r="B66" s="10" t="e">
        <f aca="false">#N/A</f>
        <v>#N/A</v>
      </c>
      <c r="C66" s="39" t="e">
        <f aca="false">IF((A66&gt;K66),1,0)</f>
        <v>#N/A</v>
      </c>
      <c r="D66" s="31" t="e">
        <f aca="false">IF((B66&gt;KK66),1,0)</f>
        <v>#N/A</v>
      </c>
      <c r="E66" s="40" t="s">
        <v>154</v>
      </c>
      <c r="F66" s="10" t="e">
        <f aca="false">#N/A</f>
        <v>#N/A</v>
      </c>
      <c r="G66" s="10" t="n">
        <v>1</v>
      </c>
      <c r="H66" s="21" t="s">
        <v>154</v>
      </c>
      <c r="I66" s="10"/>
      <c r="J66" s="10" t="n">
        <v>1</v>
      </c>
      <c r="K66" s="11" t="e">
        <f aca="false">F66*J66</f>
        <v>#N/A</v>
      </c>
      <c r="M66" s="0" t="n">
        <v>0</v>
      </c>
      <c r="O66" s="0" t="e">
        <f aca="false">IF(AND(ISNUMBER(A66),ISNUMBER(N66)),A66,K66)</f>
        <v>#N/A</v>
      </c>
      <c r="Q66" s="0" t="e">
        <f aca="false">F66-A66</f>
        <v>#N/A</v>
      </c>
      <c r="S66" s="0" t="n">
        <f aca="false">IF(M66=1,(K66-A66),0)</f>
        <v>0</v>
      </c>
      <c r="T66" s="0" t="n">
        <f aca="false">IF(M66=1,(K66-B66),0)</f>
        <v>0</v>
      </c>
      <c r="U66" s="21" t="s">
        <v>154</v>
      </c>
      <c r="V66" s="17" t="s">
        <v>154</v>
      </c>
    </row>
    <row r="67" customFormat="false" ht="12.75" hidden="false" customHeight="false" outlineLevel="0" collapsed="false">
      <c r="A67" s="10" t="e">
        <f aca="false">#N/A</f>
        <v>#N/A</v>
      </c>
      <c r="B67" s="10" t="e">
        <f aca="false">#N/A</f>
        <v>#N/A</v>
      </c>
      <c r="C67" s="39" t="e">
        <f aca="false">IF((A67&gt;K67),1,0)</f>
        <v>#N/A</v>
      </c>
      <c r="D67" s="31" t="e">
        <f aca="false">IF((B67&gt;KK67),1,0)</f>
        <v>#N/A</v>
      </c>
      <c r="E67" s="40" t="s">
        <v>164</v>
      </c>
      <c r="F67" s="10" t="n">
        <v>31842.8</v>
      </c>
      <c r="G67" s="10" t="n">
        <v>1</v>
      </c>
      <c r="H67" s="21" t="s">
        <v>164</v>
      </c>
      <c r="I67" s="10"/>
      <c r="J67" s="10" t="n">
        <v>1</v>
      </c>
      <c r="K67" s="11" t="n">
        <f aca="false">F67*J67</f>
        <v>31842.8</v>
      </c>
      <c r="M67" s="0" t="n">
        <v>0</v>
      </c>
      <c r="O67" s="0" t="n">
        <f aca="false">IF(AND(ISNUMBER(A67),ISNUMBER(N67)),A67,K67)</f>
        <v>31842.8</v>
      </c>
      <c r="Q67" s="0" t="e">
        <f aca="false">F67-A67</f>
        <v>#N/A</v>
      </c>
      <c r="S67" s="0" t="n">
        <f aca="false">IF(M67=1,(K67-A67),0)</f>
        <v>0</v>
      </c>
      <c r="T67" s="0" t="n">
        <f aca="false">IF(M67=1,(K67-B67),0)</f>
        <v>0</v>
      </c>
      <c r="U67" s="21" t="s">
        <v>164</v>
      </c>
      <c r="V67" s="17" t="s">
        <v>164</v>
      </c>
    </row>
    <row r="68" customFormat="false" ht="15" hidden="false" customHeight="false" outlineLevel="0" collapsed="false">
      <c r="A68" s="10" t="e">
        <f aca="false">#N/A</f>
        <v>#N/A</v>
      </c>
      <c r="B68" s="10" t="e">
        <f aca="false">#N/A</f>
        <v>#N/A</v>
      </c>
      <c r="C68" s="39" t="e">
        <f aca="false">IF((A68&gt;K68),1,0)</f>
        <v>#N/A</v>
      </c>
      <c r="D68" s="31" t="e">
        <f aca="false">IF((B68&gt;KK68),1,0)</f>
        <v>#N/A</v>
      </c>
      <c r="E68" s="40" t="s">
        <v>156</v>
      </c>
      <c r="F68" s="10" t="n">
        <v>7660.8</v>
      </c>
      <c r="G68" s="10" t="n">
        <v>1</v>
      </c>
      <c r="H68" s="22" t="s">
        <v>156</v>
      </c>
      <c r="I68" s="10"/>
      <c r="J68" s="10" t="n">
        <v>1</v>
      </c>
      <c r="K68" s="11" t="n">
        <f aca="false">F68*J68</f>
        <v>7660.8</v>
      </c>
      <c r="M68" s="0" t="n">
        <v>0</v>
      </c>
      <c r="O68" s="0" t="n">
        <f aca="false">IF(AND(ISNUMBER(A68),ISNUMBER(N68)),A68,K68)</f>
        <v>7660.8</v>
      </c>
      <c r="Q68" s="0" t="e">
        <f aca="false">F68-A68</f>
        <v>#N/A</v>
      </c>
      <c r="S68" s="0" t="n">
        <f aca="false">IF(M68=1,(K68-A68),0)</f>
        <v>0</v>
      </c>
      <c r="T68" s="0" t="n">
        <f aca="false">IF(M68=1,(K68-B68),0)</f>
        <v>0</v>
      </c>
      <c r="U68" s="22" t="s">
        <v>156</v>
      </c>
      <c r="V68" s="17" t="s">
        <v>156</v>
      </c>
    </row>
    <row r="69" customFormat="false" ht="12.75" hidden="false" customHeight="false" outlineLevel="0" collapsed="false">
      <c r="A69" s="10" t="e">
        <f aca="false">#N/A</f>
        <v>#N/A</v>
      </c>
      <c r="B69" s="10" t="e">
        <f aca="false">#N/A</f>
        <v>#N/A</v>
      </c>
      <c r="C69" s="39" t="e">
        <f aca="false">IF((A69&gt;K69),1,0)</f>
        <v>#N/A</v>
      </c>
      <c r="D69" s="31" t="e">
        <f aca="false">IF((B69&gt;KK69),1,0)</f>
        <v>#N/A</v>
      </c>
      <c r="E69" s="40" t="s">
        <v>165</v>
      </c>
      <c r="F69" s="10" t="n">
        <v>2494086.8</v>
      </c>
      <c r="G69" s="10" t="n">
        <v>1</v>
      </c>
      <c r="H69" s="21" t="s">
        <v>165</v>
      </c>
      <c r="I69" s="10"/>
      <c r="J69" s="10" t="n">
        <v>1</v>
      </c>
      <c r="K69" s="11" t="n">
        <f aca="false">F69*J69</f>
        <v>2494086.8</v>
      </c>
      <c r="M69" s="0" t="n">
        <v>0</v>
      </c>
      <c r="O69" s="0" t="n">
        <f aca="false">IF(AND(ISNUMBER(A69),ISNUMBER(N69)),A69,K69)</f>
        <v>2494086.8</v>
      </c>
      <c r="Q69" s="0" t="e">
        <f aca="false">F69-A69</f>
        <v>#N/A</v>
      </c>
      <c r="S69" s="0" t="n">
        <f aca="false">IF(M69=1,(K69-A69),0)</f>
        <v>0</v>
      </c>
      <c r="T69" s="0" t="n">
        <f aca="false">IF(M69=1,(K69-B69),0)</f>
        <v>0</v>
      </c>
      <c r="U69" s="21" t="s">
        <v>165</v>
      </c>
      <c r="V69" s="17" t="s">
        <v>165</v>
      </c>
    </row>
    <row r="70" customFormat="false" ht="12.75" hidden="false" customHeight="false" outlineLevel="0" collapsed="false">
      <c r="A70" s="10" t="e">
        <f aca="false">#N/A</f>
        <v>#N/A</v>
      </c>
      <c r="B70" s="10" t="e">
        <f aca="false">#N/A</f>
        <v>#N/A</v>
      </c>
      <c r="C70" s="39" t="e">
        <f aca="false">IF((A70&gt;K70),1,0)</f>
        <v>#N/A</v>
      </c>
      <c r="D70" s="31" t="e">
        <f aca="false">IF((B70&gt;KK70),1,0)</f>
        <v>#N/A</v>
      </c>
      <c r="E70" s="40" t="s">
        <v>168</v>
      </c>
      <c r="F70" s="10" t="n">
        <v>742789.1</v>
      </c>
      <c r="G70" s="10" t="n">
        <v>1</v>
      </c>
      <c r="H70" s="21" t="s">
        <v>168</v>
      </c>
      <c r="I70" s="10"/>
      <c r="J70" s="10" t="n">
        <v>1</v>
      </c>
      <c r="K70" s="11" t="n">
        <f aca="false">F70*J70</f>
        <v>742789.1</v>
      </c>
      <c r="M70" s="0" t="n">
        <v>0</v>
      </c>
      <c r="O70" s="0" t="n">
        <f aca="false">IF(AND(ISNUMBER(A70),ISNUMBER(N70)),A70,K70)</f>
        <v>742789.1</v>
      </c>
      <c r="Q70" s="0" t="e">
        <f aca="false">F70-A70</f>
        <v>#N/A</v>
      </c>
      <c r="S70" s="0" t="n">
        <f aca="false">IF(M70=1,(K70-A70),0)</f>
        <v>0</v>
      </c>
      <c r="T70" s="0" t="n">
        <f aca="false">IF(M70=1,(K70-B70),0)</f>
        <v>0</v>
      </c>
      <c r="U70" s="21" t="s">
        <v>168</v>
      </c>
      <c r="V70" s="17" t="s">
        <v>168</v>
      </c>
    </row>
    <row r="71" customFormat="false" ht="12.75" hidden="false" customHeight="false" outlineLevel="0" collapsed="false">
      <c r="A71" s="10" t="e">
        <f aca="false">#N/A</f>
        <v>#N/A</v>
      </c>
      <c r="B71" s="10" t="e">
        <f aca="false">#N/A</f>
        <v>#N/A</v>
      </c>
      <c r="C71" s="39" t="e">
        <f aca="false">IF((A71&gt;K71),1,0)</f>
        <v>#N/A</v>
      </c>
      <c r="D71" s="31" t="e">
        <f aca="false">IF((B71&gt;KK71),1,0)</f>
        <v>#N/A</v>
      </c>
      <c r="E71" s="40" t="s">
        <v>160</v>
      </c>
      <c r="F71" s="10" t="n">
        <v>19488.8</v>
      </c>
      <c r="G71" s="10" t="n">
        <v>2</v>
      </c>
      <c r="H71" s="19" t="s">
        <v>161</v>
      </c>
      <c r="I71" s="10"/>
      <c r="J71" s="10" t="n">
        <v>0.3</v>
      </c>
      <c r="K71" s="11" t="n">
        <f aca="false">F71*J71</f>
        <v>5846.64</v>
      </c>
      <c r="L71" s="0" t="n">
        <f aca="false">SUM(J71:J72)</f>
        <v>1</v>
      </c>
      <c r="M71" s="0" t="n">
        <v>0</v>
      </c>
      <c r="O71" s="0" t="n">
        <f aca="false">IF(AND(ISNUMBER(A71),ISNUMBER(N71)),A71,K71)</f>
        <v>5846.64</v>
      </c>
      <c r="Q71" s="0" t="e">
        <f aca="false">F71-A71</f>
        <v>#N/A</v>
      </c>
      <c r="S71" s="0" t="n">
        <f aca="false">IF(M71=1,(K71-A71),0)</f>
        <v>0</v>
      </c>
      <c r="T71" s="0" t="n">
        <f aca="false">IF(M71=1,(K71-B71),0)</f>
        <v>0</v>
      </c>
      <c r="U71" s="19" t="s">
        <v>161</v>
      </c>
      <c r="V71" s="17" t="s">
        <v>160</v>
      </c>
      <c r="W71" s="0" t="s">
        <v>160</v>
      </c>
      <c r="X71" s="1" t="n">
        <v>0</v>
      </c>
      <c r="Y71" s="1" t="n">
        <v>1704.171</v>
      </c>
    </row>
    <row r="72" customFormat="false" ht="12.75" hidden="false" customHeight="false" outlineLevel="0" collapsed="false">
      <c r="A72" s="10" t="e">
        <f aca="false">#N/A</f>
        <v>#N/A</v>
      </c>
      <c r="B72" s="10" t="e">
        <f aca="false">#N/A</f>
        <v>#N/A</v>
      </c>
      <c r="C72" s="39" t="e">
        <f aca="false">IF((A72&gt;K72),1,0)</f>
        <v>#N/A</v>
      </c>
      <c r="D72" s="31" t="e">
        <f aca="false">IF((B72&gt;KK72),1,0)</f>
        <v>#N/A</v>
      </c>
      <c r="E72" s="40" t="s">
        <v>163</v>
      </c>
      <c r="F72" s="10" t="n">
        <v>19488.8</v>
      </c>
      <c r="G72" s="10" t="n">
        <v>2</v>
      </c>
      <c r="H72" s="19" t="s">
        <v>161</v>
      </c>
      <c r="I72" s="10"/>
      <c r="J72" s="10" t="n">
        <v>0.7</v>
      </c>
      <c r="K72" s="11" t="n">
        <f aca="false">F72*J72</f>
        <v>13642.16</v>
      </c>
      <c r="M72" s="0" t="n">
        <v>0</v>
      </c>
      <c r="O72" s="0" t="n">
        <f aca="false">IF(AND(ISNUMBER(A72),ISNUMBER(N72)),A72,K72)</f>
        <v>13642.16</v>
      </c>
      <c r="Q72" s="0" t="e">
        <f aca="false">F72-A72</f>
        <v>#N/A</v>
      </c>
      <c r="S72" s="0" t="n">
        <f aca="false">IF(M72=1,(K72-A72),0)</f>
        <v>0</v>
      </c>
      <c r="T72" s="0" t="n">
        <f aca="false">IF(M72=1,(K72-B72),0)</f>
        <v>0</v>
      </c>
      <c r="U72" s="19" t="s">
        <v>161</v>
      </c>
      <c r="V72" s="17" t="s">
        <v>163</v>
      </c>
      <c r="W72" s="0" t="s">
        <v>163</v>
      </c>
      <c r="X72" s="1" t="n">
        <v>1681.596</v>
      </c>
      <c r="Y72" s="1" t="n">
        <v>3018.587</v>
      </c>
    </row>
    <row r="73" customFormat="false" ht="15" hidden="false" customHeight="false" outlineLevel="0" collapsed="false">
      <c r="A73" s="10" t="e">
        <f aca="false">#N/A</f>
        <v>#N/A</v>
      </c>
      <c r="B73" s="10" t="e">
        <f aca="false">#N/A</f>
        <v>#N/A</v>
      </c>
      <c r="C73" s="39" t="e">
        <f aca="false">IF((A73&gt;K73),1,0)</f>
        <v>#N/A</v>
      </c>
      <c r="D73" s="31" t="e">
        <f aca="false">IF((B73&gt;KK73),1,0)</f>
        <v>#N/A</v>
      </c>
      <c r="E73" s="40" t="s">
        <v>121</v>
      </c>
      <c r="F73" s="10" t="n">
        <v>803.2</v>
      </c>
      <c r="G73" s="10" t="n">
        <v>1</v>
      </c>
      <c r="H73" s="22" t="s">
        <v>121</v>
      </c>
      <c r="I73" s="10"/>
      <c r="J73" s="10" t="n">
        <v>1</v>
      </c>
      <c r="K73" s="11" t="n">
        <f aca="false">F73*J73</f>
        <v>803.2</v>
      </c>
      <c r="M73" s="0" t="n">
        <v>0</v>
      </c>
      <c r="O73" s="0" t="n">
        <f aca="false">IF(AND(ISNUMBER(A73),ISNUMBER(N73)),A73,K73)</f>
        <v>803.2</v>
      </c>
      <c r="Q73" s="0" t="e">
        <f aca="false">F73-A73</f>
        <v>#N/A</v>
      </c>
      <c r="S73" s="0" t="n">
        <f aca="false">IF(M73=1,(K73-A73),0)</f>
        <v>0</v>
      </c>
      <c r="T73" s="0" t="n">
        <f aca="false">IF(M73=1,(K73-B73),0)</f>
        <v>0</v>
      </c>
      <c r="U73" s="22" t="s">
        <v>121</v>
      </c>
      <c r="V73" s="17" t="s">
        <v>121</v>
      </c>
      <c r="W73" s="0" t="s">
        <v>121</v>
      </c>
      <c r="X73" s="1"/>
      <c r="Y73" s="1" t="n">
        <v>1426.257</v>
      </c>
    </row>
    <row r="74" customFormat="false" ht="15" hidden="false" customHeight="false" outlineLevel="0" collapsed="false">
      <c r="A74" s="10" t="e">
        <f aca="false">#N/A</f>
        <v>#N/A</v>
      </c>
      <c r="B74" s="10" t="e">
        <f aca="false">#N/A</f>
        <v>#N/A</v>
      </c>
      <c r="C74" s="39" t="e">
        <f aca="false">IF((A74&gt;K74),1,0)</f>
        <v>#N/A</v>
      </c>
      <c r="D74" s="31" t="e">
        <f aca="false">IF((B74&gt;KK74),1,0)</f>
        <v>#N/A</v>
      </c>
      <c r="E74" s="40" t="s">
        <v>132</v>
      </c>
      <c r="F74" s="10" t="n">
        <v>1808.5</v>
      </c>
      <c r="G74" s="10" t="n">
        <v>1</v>
      </c>
      <c r="H74" s="22" t="s">
        <v>132</v>
      </c>
      <c r="I74" s="10"/>
      <c r="J74" s="10" t="n">
        <v>1</v>
      </c>
      <c r="K74" s="11" t="n">
        <f aca="false">F74*J74</f>
        <v>1808.5</v>
      </c>
      <c r="M74" s="0" t="n">
        <v>0</v>
      </c>
      <c r="O74" s="0" t="n">
        <f aca="false">IF(AND(ISNUMBER(A74),ISNUMBER(N74)),A74,K74)</f>
        <v>1808.5</v>
      </c>
      <c r="Q74" s="0" t="e">
        <f aca="false">F74-A74</f>
        <v>#N/A</v>
      </c>
      <c r="S74" s="0" t="n">
        <f aca="false">IF(M74=1,(K74-A74),0)</f>
        <v>0</v>
      </c>
      <c r="T74" s="0" t="n">
        <f aca="false">IF(M74=1,(K74-B74),0)</f>
        <v>0</v>
      </c>
      <c r="U74" s="22" t="s">
        <v>132</v>
      </c>
      <c r="V74" s="17" t="s">
        <v>132</v>
      </c>
    </row>
    <row r="75" customFormat="false" ht="12.75" hidden="false" customHeight="false" outlineLevel="0" collapsed="false">
      <c r="A75" s="10" t="e">
        <f aca="false">#N/A</f>
        <v>#N/A</v>
      </c>
      <c r="B75" s="10" t="e">
        <f aca="false">#N/A</f>
        <v>#N/A</v>
      </c>
      <c r="C75" s="39" t="e">
        <f aca="false">IF((A75&gt;K75),1,0)</f>
        <v>#N/A</v>
      </c>
      <c r="D75" s="31" t="e">
        <f aca="false">IF((B75&gt;KK75),1,0)</f>
        <v>#N/A</v>
      </c>
      <c r="E75" s="40" t="s">
        <v>174</v>
      </c>
      <c r="F75" s="10" t="e">
        <f aca="false">#N/A</f>
        <v>#N/A</v>
      </c>
      <c r="G75" s="10" t="n">
        <v>1</v>
      </c>
      <c r="H75" s="21" t="s">
        <v>174</v>
      </c>
      <c r="I75" s="10"/>
      <c r="J75" s="10" t="n">
        <v>1</v>
      </c>
      <c r="K75" s="11" t="e">
        <f aca="false">F75*J75</f>
        <v>#N/A</v>
      </c>
      <c r="M75" s="0" t="n">
        <v>0</v>
      </c>
      <c r="O75" s="0" t="e">
        <f aca="false">IF(AND(ISNUMBER(A75),ISNUMBER(N75)),A75,K75)</f>
        <v>#N/A</v>
      </c>
      <c r="Q75" s="0" t="e">
        <f aca="false">F75-A75</f>
        <v>#N/A</v>
      </c>
      <c r="S75" s="0" t="n">
        <f aca="false">IF(M75=1,(K75-A75),0)</f>
        <v>0</v>
      </c>
      <c r="T75" s="0" t="n">
        <f aca="false">IF(M75=1,(K75-B75),0)</f>
        <v>0</v>
      </c>
      <c r="U75" s="21" t="s">
        <v>174</v>
      </c>
      <c r="V75" s="17" t="s">
        <v>174</v>
      </c>
    </row>
    <row r="76" customFormat="false" ht="12.75" hidden="false" customHeight="false" outlineLevel="0" collapsed="false">
      <c r="A76" s="10" t="n">
        <v>633208.324</v>
      </c>
      <c r="B76" s="10" t="n">
        <v>1753848</v>
      </c>
      <c r="C76" s="39" t="n">
        <f aca="false">IF((A76&gt;K76),1,0)</f>
        <v>1</v>
      </c>
      <c r="D76" s="31" t="n">
        <f aca="false">IF((B76&gt;KK76),1,0)</f>
        <v>1</v>
      </c>
      <c r="E76" s="40" t="s">
        <v>67</v>
      </c>
      <c r="F76" s="10" t="n">
        <v>18788.6</v>
      </c>
      <c r="G76" s="10" t="n">
        <v>4</v>
      </c>
      <c r="H76" s="19" t="s">
        <v>96</v>
      </c>
      <c r="I76" s="10"/>
      <c r="J76" s="10" t="n">
        <v>0.35</v>
      </c>
      <c r="K76" s="11" t="n">
        <f aca="false">F76*J76</f>
        <v>6576.01</v>
      </c>
      <c r="L76" s="0" t="n">
        <f aca="false">SUM(J76:J79)</f>
        <v>1</v>
      </c>
      <c r="M76" s="0" t="n">
        <v>1</v>
      </c>
      <c r="N76" s="0" t="n">
        <v>1</v>
      </c>
      <c r="O76" s="0" t="n">
        <f aca="false">IF(AND(ISNUMBER(A76),ISNUMBER(N76)),A76,K76)</f>
        <v>633208.324</v>
      </c>
      <c r="Q76" s="0" t="n">
        <f aca="false">F76-A76</f>
        <v>-614419.724</v>
      </c>
      <c r="S76" s="0" t="n">
        <f aca="false">IF(M76=1,(K76-A76),0)</f>
        <v>-626632.314</v>
      </c>
      <c r="T76" s="0" t="n">
        <f aca="false">IF(M76=1,(K76-B76),0)</f>
        <v>-1747271.99</v>
      </c>
      <c r="U76" s="19" t="s">
        <v>96</v>
      </c>
      <c r="V76" s="17" t="s">
        <v>67</v>
      </c>
      <c r="W76" s="0" t="s">
        <v>67</v>
      </c>
      <c r="X76" s="1" t="n">
        <v>141643.9</v>
      </c>
      <c r="Y76" s="1" t="n">
        <v>391561.4</v>
      </c>
    </row>
    <row r="77" customFormat="false" ht="12.75" hidden="false" customHeight="false" outlineLevel="0" collapsed="false">
      <c r="A77" s="10" t="n">
        <v>1253.7247</v>
      </c>
      <c r="B77" s="10" t="n">
        <v>9576.684</v>
      </c>
      <c r="C77" s="39" t="n">
        <f aca="false">IF((A77&gt;K77),1,0)</f>
        <v>0</v>
      </c>
      <c r="D77" s="31" t="n">
        <f aca="false">IF((B77&gt;KK77),1,0)</f>
        <v>1</v>
      </c>
      <c r="E77" s="41" t="s">
        <v>73</v>
      </c>
      <c r="F77" s="10" t="n">
        <v>18788.6</v>
      </c>
      <c r="G77" s="10" t="n">
        <v>4</v>
      </c>
      <c r="H77" s="19" t="s">
        <v>96</v>
      </c>
      <c r="I77" s="10"/>
      <c r="J77" s="10" t="n">
        <v>0.25</v>
      </c>
      <c r="K77" s="11" t="n">
        <f aca="false">F77*J77</f>
        <v>4697.15</v>
      </c>
      <c r="M77" s="0" t="n">
        <v>1</v>
      </c>
      <c r="N77" s="0" t="n">
        <v>1</v>
      </c>
      <c r="O77" s="0" t="n">
        <f aca="false">IF(AND(ISNUMBER(A77),ISNUMBER(N77)),A77,K77)</f>
        <v>1253.7247</v>
      </c>
      <c r="Q77" s="0" t="n">
        <f aca="false">F77-A77</f>
        <v>17534.8753</v>
      </c>
      <c r="S77" s="0" t="n">
        <f aca="false">IF(M77=1,(K77-A77),0)</f>
        <v>3443.4253</v>
      </c>
      <c r="T77" s="0" t="n">
        <f aca="false">IF(M77=1,(K77-B77),0)</f>
        <v>-4879.534</v>
      </c>
      <c r="U77" s="19" t="s">
        <v>96</v>
      </c>
      <c r="V77" s="17" t="s">
        <v>73</v>
      </c>
      <c r="W77" s="0" t="s">
        <v>73</v>
      </c>
      <c r="X77" s="1" t="n">
        <v>280.7454</v>
      </c>
      <c r="Y77" s="1" t="n">
        <v>2147.368</v>
      </c>
    </row>
    <row r="78" customFormat="false" ht="12.75" hidden="false" customHeight="false" outlineLevel="0" collapsed="false">
      <c r="A78" s="10" t="n">
        <v>17226.46154</v>
      </c>
      <c r="B78" s="10" t="n">
        <v>63961.88</v>
      </c>
      <c r="C78" s="39" t="n">
        <f aca="false">IF((A78&gt;K78),1,0)</f>
        <v>1</v>
      </c>
      <c r="D78" s="31" t="n">
        <f aca="false">IF((B78&gt;KK78),1,0)</f>
        <v>1</v>
      </c>
      <c r="E78" s="40" t="s">
        <v>117</v>
      </c>
      <c r="F78" s="10" t="n">
        <v>18788.6</v>
      </c>
      <c r="G78" s="10" t="n">
        <v>4</v>
      </c>
      <c r="H78" s="19" t="s">
        <v>96</v>
      </c>
      <c r="I78" s="10"/>
      <c r="J78" s="10" t="n">
        <v>0.3</v>
      </c>
      <c r="K78" s="11" t="n">
        <f aca="false">F78*J78</f>
        <v>5636.58</v>
      </c>
      <c r="M78" s="0" t="n">
        <v>1</v>
      </c>
      <c r="N78" s="0" t="n">
        <v>1</v>
      </c>
      <c r="O78" s="0" t="n">
        <f aca="false">IF(AND(ISNUMBER(A78),ISNUMBER(N78)),A78,K78)</f>
        <v>17226.46154</v>
      </c>
      <c r="Q78" s="0" t="n">
        <f aca="false">F78-A78</f>
        <v>1562.13846</v>
      </c>
      <c r="S78" s="0" t="n">
        <f aca="false">IF(M78=1,(K78-A78),0)</f>
        <v>-11589.88154</v>
      </c>
      <c r="T78" s="0" t="n">
        <f aca="false">IF(M78=1,(K78-B78),0)</f>
        <v>-58325.3</v>
      </c>
      <c r="U78" s="19" t="s">
        <v>96</v>
      </c>
      <c r="V78" s="17" t="s">
        <v>117</v>
      </c>
      <c r="W78" s="0" t="s">
        <v>117</v>
      </c>
      <c r="X78" s="1" t="n">
        <v>3906.694</v>
      </c>
      <c r="Y78" s="1" t="n">
        <v>14275.81</v>
      </c>
    </row>
    <row r="79" customFormat="false" ht="12.75" hidden="false" customHeight="false" outlineLevel="0" collapsed="false">
      <c r="A79" s="10" t="n">
        <v>3484.86403</v>
      </c>
      <c r="B79" s="10" t="n">
        <v>4276.54</v>
      </c>
      <c r="C79" s="39" t="n">
        <f aca="false">IF((A79&gt;K79),1,0)</f>
        <v>1</v>
      </c>
      <c r="D79" s="31" t="n">
        <f aca="false">IF((B79&gt;KK79),1,0)</f>
        <v>1</v>
      </c>
      <c r="E79" s="40" t="s">
        <v>119</v>
      </c>
      <c r="F79" s="10" t="n">
        <v>18788.6</v>
      </c>
      <c r="G79" s="10" t="n">
        <v>4</v>
      </c>
      <c r="H79" s="19" t="s">
        <v>96</v>
      </c>
      <c r="I79" s="10"/>
      <c r="J79" s="10" t="n">
        <v>0.1</v>
      </c>
      <c r="K79" s="11" t="n">
        <f aca="false">F79*J79</f>
        <v>1878.86</v>
      </c>
      <c r="M79" s="0" t="n">
        <v>1</v>
      </c>
      <c r="N79" s="0" t="n">
        <v>1</v>
      </c>
      <c r="O79" s="0" t="n">
        <f aca="false">IF(AND(ISNUMBER(A79),ISNUMBER(N79)),A79,K79)</f>
        <v>3484.86403</v>
      </c>
      <c r="Q79" s="0" t="n">
        <f aca="false">F79-A79</f>
        <v>15303.73597</v>
      </c>
      <c r="S79" s="0" t="n">
        <f aca="false">IF(M79=1,(K79-A79),0)</f>
        <v>-1606.00403</v>
      </c>
      <c r="T79" s="0" t="n">
        <f aca="false">IF(M79=1,(K79-B79),0)</f>
        <v>-2397.68</v>
      </c>
      <c r="U79" s="19" t="s">
        <v>96</v>
      </c>
      <c r="V79" s="17" t="s">
        <v>119</v>
      </c>
      <c r="W79" s="0" t="s">
        <v>119</v>
      </c>
      <c r="X79" s="1" t="n">
        <v>788.3884</v>
      </c>
      <c r="Y79" s="1" t="n">
        <v>984.4502</v>
      </c>
    </row>
    <row r="80" customFormat="false" ht="12.75" hidden="false" customHeight="false" outlineLevel="0" collapsed="false">
      <c r="A80" s="10" t="e">
        <f aca="false">#N/A</f>
        <v>#N/A</v>
      </c>
      <c r="B80" s="10" t="e">
        <f aca="false">#N/A</f>
        <v>#N/A</v>
      </c>
      <c r="C80" s="39" t="e">
        <f aca="false">IF((A80&gt;K80),1,0)</f>
        <v>#N/A</v>
      </c>
      <c r="D80" s="31" t="e">
        <f aca="false">IF((B80&gt;KK80),1,0)</f>
        <v>#N/A</v>
      </c>
      <c r="E80" s="40" t="s">
        <v>84</v>
      </c>
      <c r="F80" s="10" t="n">
        <v>7183.5</v>
      </c>
      <c r="G80" s="10" t="n">
        <v>3</v>
      </c>
      <c r="H80" s="19" t="s">
        <v>85</v>
      </c>
      <c r="I80" s="10"/>
      <c r="J80" s="10" t="n">
        <v>0.4</v>
      </c>
      <c r="K80" s="11" t="n">
        <f aca="false">F80*J80</f>
        <v>2873.4</v>
      </c>
      <c r="L80" s="0" t="n">
        <f aca="false">SUM(J80:J82)</f>
        <v>1</v>
      </c>
      <c r="M80" s="0" t="n">
        <v>0</v>
      </c>
      <c r="O80" s="0" t="n">
        <f aca="false">IF(AND(ISNUMBER(A80),ISNUMBER(N80)),A80,K80)</f>
        <v>2873.4</v>
      </c>
      <c r="Q80" s="0" t="e">
        <f aca="false">F80-A80</f>
        <v>#N/A</v>
      </c>
      <c r="S80" s="0" t="n">
        <f aca="false">IF(M80=1,(K80-A80),0)</f>
        <v>0</v>
      </c>
      <c r="T80" s="0" t="n">
        <f aca="false">IF(M80=1,(K80-B80),0)</f>
        <v>0</v>
      </c>
      <c r="U80" s="19" t="s">
        <v>85</v>
      </c>
      <c r="V80" s="17" t="s">
        <v>84</v>
      </c>
    </row>
    <row r="81" customFormat="false" ht="12.75" hidden="false" customHeight="false" outlineLevel="0" collapsed="false">
      <c r="A81" s="10" t="e">
        <f aca="false">#N/A</f>
        <v>#N/A</v>
      </c>
      <c r="B81" s="10" t="e">
        <f aca="false">#N/A</f>
        <v>#N/A</v>
      </c>
      <c r="C81" s="39" t="e">
        <f aca="false">IF((A81&gt;K81),1,0)</f>
        <v>#N/A</v>
      </c>
      <c r="D81" s="31" t="e">
        <f aca="false">IF((B81&gt;KK81),1,0)</f>
        <v>#N/A</v>
      </c>
      <c r="E81" s="40" t="s">
        <v>167</v>
      </c>
      <c r="F81" s="10" t="n">
        <v>7183.5</v>
      </c>
      <c r="G81" s="10" t="n">
        <v>3</v>
      </c>
      <c r="H81" s="19" t="s">
        <v>85</v>
      </c>
      <c r="I81" s="10"/>
      <c r="J81" s="10" t="n">
        <v>0.2</v>
      </c>
      <c r="K81" s="11" t="n">
        <f aca="false">F81*J81</f>
        <v>1436.7</v>
      </c>
      <c r="M81" s="0" t="n">
        <v>0</v>
      </c>
      <c r="O81" s="0" t="n">
        <f aca="false">IF(AND(ISNUMBER(A81),ISNUMBER(N81)),A81,K81)</f>
        <v>1436.7</v>
      </c>
      <c r="Q81" s="0" t="e">
        <f aca="false">F81-A81</f>
        <v>#N/A</v>
      </c>
      <c r="S81" s="0" t="n">
        <f aca="false">IF(M81=1,(K81-A81),0)</f>
        <v>0</v>
      </c>
      <c r="T81" s="0" t="n">
        <f aca="false">IF(M81=1,(K81-B81),0)</f>
        <v>0</v>
      </c>
      <c r="U81" s="19" t="s">
        <v>85</v>
      </c>
      <c r="V81" s="17" t="s">
        <v>167</v>
      </c>
    </row>
    <row r="82" customFormat="false" ht="12.75" hidden="false" customHeight="false" outlineLevel="0" collapsed="false">
      <c r="A82" s="10" t="n">
        <v>3114.6879</v>
      </c>
      <c r="B82" s="10" t="n">
        <v>2073.866</v>
      </c>
      <c r="C82" s="39" t="n">
        <f aca="false">IF((A82&gt;K82),1,0)</f>
        <v>1</v>
      </c>
      <c r="D82" s="31" t="n">
        <f aca="false">IF((B82&gt;KK82),1,0)</f>
        <v>1</v>
      </c>
      <c r="E82" s="41" t="s">
        <v>104</v>
      </c>
      <c r="F82" s="10" t="n">
        <v>7183.5</v>
      </c>
      <c r="G82" s="10" t="n">
        <v>3</v>
      </c>
      <c r="H82" s="19" t="s">
        <v>85</v>
      </c>
      <c r="I82" s="10"/>
      <c r="J82" s="10" t="n">
        <v>0.4</v>
      </c>
      <c r="K82" s="11" t="n">
        <f aca="false">F82*J82</f>
        <v>2873.4</v>
      </c>
      <c r="M82" s="0" t="n">
        <v>1</v>
      </c>
      <c r="N82" s="0" t="n">
        <v>1</v>
      </c>
      <c r="O82" s="0" t="n">
        <f aca="false">IF(AND(ISNUMBER(A82),ISNUMBER(N82)),A82,K82)</f>
        <v>3114.6879</v>
      </c>
      <c r="Q82" s="0" t="n">
        <f aca="false">F82-A82</f>
        <v>4068.8121</v>
      </c>
      <c r="S82" s="0" t="n">
        <f aca="false">IF(M82=1,(K82-A82),0)</f>
        <v>-241.2879</v>
      </c>
      <c r="T82" s="0" t="n">
        <f aca="false">IF(M82=1,(K82-B82),0)</f>
        <v>799.534</v>
      </c>
      <c r="U82" s="19" t="s">
        <v>85</v>
      </c>
      <c r="V82" s="17" t="s">
        <v>104</v>
      </c>
      <c r="W82" s="0" t="s">
        <v>104</v>
      </c>
      <c r="X82" s="1" t="n">
        <v>703.2053</v>
      </c>
      <c r="Y82" s="1" t="n">
        <v>484.9336</v>
      </c>
    </row>
    <row r="83" customFormat="false" ht="12.75" hidden="false" customHeight="false" outlineLevel="0" collapsed="false">
      <c r="A83" s="10" t="n">
        <v>130790.82432</v>
      </c>
      <c r="B83" s="10" t="n">
        <v>234370.7</v>
      </c>
      <c r="C83" s="39" t="n">
        <f aca="false">IF((A83&gt;K83),1,0)</f>
        <v>1</v>
      </c>
      <c r="D83" s="31" t="n">
        <f aca="false">IF((B83&gt;KK83),1,0)</f>
        <v>1</v>
      </c>
      <c r="E83" s="40" t="s">
        <v>92</v>
      </c>
      <c r="F83" s="10" t="n">
        <v>138910.7</v>
      </c>
      <c r="G83" s="10" t="n">
        <v>3</v>
      </c>
      <c r="H83" s="19" t="s">
        <v>59</v>
      </c>
      <c r="I83" s="10"/>
      <c r="J83" s="10" t="n">
        <v>0.33</v>
      </c>
      <c r="K83" s="11" t="n">
        <f aca="false">F83*J83</f>
        <v>45840.531</v>
      </c>
      <c r="L83" s="0" t="n">
        <f aca="false">SUM(J83:J85)</f>
        <v>0.99</v>
      </c>
      <c r="M83" s="0" t="n">
        <v>1</v>
      </c>
      <c r="N83" s="0" t="n">
        <v>1</v>
      </c>
      <c r="O83" s="0" t="n">
        <f aca="false">IF(AND(ISNUMBER(A83),ISNUMBER(N83)),A83,K83)</f>
        <v>130790.82432</v>
      </c>
      <c r="Q83" s="0" t="n">
        <f aca="false">F83-A83</f>
        <v>8119.87568000001</v>
      </c>
      <c r="S83" s="0" t="n">
        <f aca="false">IF(M83=1,(K83-A83),0)</f>
        <v>-84950.29332</v>
      </c>
      <c r="T83" s="0" t="n">
        <f aca="false">IF(M83=1,(K83-B83),0)</f>
        <v>-188530.169</v>
      </c>
      <c r="U83" s="19" t="s">
        <v>59</v>
      </c>
      <c r="V83" s="17" t="s">
        <v>92</v>
      </c>
      <c r="W83" s="0" t="s">
        <v>92</v>
      </c>
      <c r="X83" s="1" t="n">
        <v>21139.86</v>
      </c>
      <c r="Y83" s="1" t="n">
        <v>38166.34</v>
      </c>
    </row>
    <row r="84" customFormat="false" ht="12.75" hidden="false" customHeight="false" outlineLevel="0" collapsed="false">
      <c r="A84" s="10" t="n">
        <v>181995.72683</v>
      </c>
      <c r="B84" s="10" t="n">
        <v>112396.1</v>
      </c>
      <c r="C84" s="39" t="n">
        <f aca="false">IF((A84&gt;K84),1,0)</f>
        <v>1</v>
      </c>
      <c r="D84" s="31" t="n">
        <f aca="false">IF((B84&gt;KK84),1,0)</f>
        <v>1</v>
      </c>
      <c r="E84" s="41" t="s">
        <v>116</v>
      </c>
      <c r="F84" s="10" t="n">
        <v>138910.7</v>
      </c>
      <c r="G84" s="10" t="n">
        <v>3</v>
      </c>
      <c r="H84" s="19" t="s">
        <v>59</v>
      </c>
      <c r="I84" s="10"/>
      <c r="J84" s="10" t="n">
        <v>0.33</v>
      </c>
      <c r="K84" s="11" t="n">
        <f aca="false">F84*J84</f>
        <v>45840.531</v>
      </c>
      <c r="M84" s="0" t="n">
        <v>1</v>
      </c>
      <c r="N84" s="0" t="n">
        <v>1</v>
      </c>
      <c r="O84" s="0" t="n">
        <f aca="false">IF(AND(ISNUMBER(A84),ISNUMBER(N84)),A84,K84)</f>
        <v>181995.72683</v>
      </c>
      <c r="Q84" s="0" t="n">
        <f aca="false">F84-A84</f>
        <v>-43085.02683</v>
      </c>
      <c r="S84" s="0" t="n">
        <f aca="false">IF(M84=1,(K84-A84),0)</f>
        <v>-136155.19583</v>
      </c>
      <c r="T84" s="0" t="n">
        <f aca="false">IF(M84=1,(K84-B84),0)</f>
        <v>-66555.569</v>
      </c>
      <c r="U84" s="19" t="s">
        <v>59</v>
      </c>
      <c r="V84" s="17" t="s">
        <v>116</v>
      </c>
      <c r="W84" s="0" t="s">
        <v>116</v>
      </c>
      <c r="X84" s="1" t="n">
        <v>31172.33</v>
      </c>
      <c r="Y84" s="1" t="n">
        <v>19137.47</v>
      </c>
    </row>
    <row r="85" customFormat="false" ht="12.75" hidden="false" customHeight="false" outlineLevel="0" collapsed="false">
      <c r="A85" s="10" t="n">
        <v>128678.71575</v>
      </c>
      <c r="B85" s="10" t="n">
        <v>235363.4</v>
      </c>
      <c r="C85" s="39" t="n">
        <f aca="false">IF((A85&gt;K85),1,0)</f>
        <v>1</v>
      </c>
      <c r="D85" s="31" t="n">
        <f aca="false">IF((B85&gt;KK85),1,0)</f>
        <v>1</v>
      </c>
      <c r="E85" s="40" t="s">
        <v>143</v>
      </c>
      <c r="F85" s="10" t="n">
        <v>138910.7</v>
      </c>
      <c r="G85" s="10" t="n">
        <v>3</v>
      </c>
      <c r="H85" s="19" t="s">
        <v>59</v>
      </c>
      <c r="I85" s="10"/>
      <c r="J85" s="10" t="n">
        <v>0.33</v>
      </c>
      <c r="K85" s="11" t="n">
        <f aca="false">F85*J85</f>
        <v>45840.531</v>
      </c>
      <c r="M85" s="0" t="n">
        <v>1</v>
      </c>
      <c r="N85" s="0" t="n">
        <v>1</v>
      </c>
      <c r="O85" s="0" t="n">
        <f aca="false">IF(AND(ISNUMBER(A85),ISNUMBER(N85)),A85,K85)</f>
        <v>128678.71575</v>
      </c>
      <c r="Q85" s="0" t="n">
        <f aca="false">F85-A85</f>
        <v>10231.98425</v>
      </c>
      <c r="S85" s="0" t="n">
        <f aca="false">IF(M85=1,(K85-A85),0)</f>
        <v>-82838.18475</v>
      </c>
      <c r="T85" s="0" t="n">
        <f aca="false">IF(M85=1,(K85-B85),0)</f>
        <v>-189522.869</v>
      </c>
      <c r="U85" s="19" t="s">
        <v>59</v>
      </c>
      <c r="V85" s="17" t="s">
        <v>143</v>
      </c>
      <c r="W85" s="0" t="s">
        <v>143</v>
      </c>
      <c r="X85" s="1" t="n">
        <v>20917.71</v>
      </c>
      <c r="Y85" s="1" t="n">
        <v>38453.39</v>
      </c>
    </row>
    <row r="86" customFormat="false" ht="12.75" hidden="false" customHeight="false" outlineLevel="0" collapsed="false">
      <c r="A86" s="10" t="e">
        <f aca="false">#N/A</f>
        <v>#N/A</v>
      </c>
      <c r="B86" s="10" t="e">
        <f aca="false">#N/A</f>
        <v>#N/A</v>
      </c>
      <c r="C86" s="39" t="e">
        <f aca="false">IF((A86&gt;K86),1,0)</f>
        <v>#N/A</v>
      </c>
      <c r="D86" s="31" t="e">
        <f aca="false">IF((B86&gt;KK86),1,0)</f>
        <v>#N/A</v>
      </c>
      <c r="E86" s="40" t="s">
        <v>98</v>
      </c>
      <c r="F86" s="10" t="n">
        <v>90230.7</v>
      </c>
      <c r="G86" s="10" t="n">
        <v>2</v>
      </c>
      <c r="H86" s="19" t="s">
        <v>99</v>
      </c>
      <c r="I86" s="10"/>
      <c r="J86" s="10" t="n">
        <v>0.8</v>
      </c>
      <c r="K86" s="11" t="n">
        <f aca="false">F86*J86</f>
        <v>72184.56</v>
      </c>
      <c r="L86" s="0" t="n">
        <f aca="false">SUM(J86:J87)</f>
        <v>1</v>
      </c>
      <c r="M86" s="0" t="n">
        <v>0</v>
      </c>
      <c r="O86" s="0" t="n">
        <f aca="false">IF(AND(ISNUMBER(A86),ISNUMBER(N86)),A86,K86)</f>
        <v>72184.56</v>
      </c>
      <c r="Q86" s="0" t="e">
        <f aca="false">F86-A86</f>
        <v>#N/A</v>
      </c>
      <c r="S86" s="0" t="n">
        <f aca="false">IF(M86=1,(K86-A86),0)</f>
        <v>0</v>
      </c>
      <c r="T86" s="0" t="n">
        <f aca="false">IF(M86=1,(K86-B86),0)</f>
        <v>0</v>
      </c>
      <c r="U86" s="19" t="s">
        <v>99</v>
      </c>
      <c r="V86" s="17" t="s">
        <v>98</v>
      </c>
    </row>
    <row r="87" customFormat="false" ht="12.75" hidden="false" customHeight="false" outlineLevel="0" collapsed="false">
      <c r="A87" s="10" t="e">
        <f aca="false">#N/A</f>
        <v>#N/A</v>
      </c>
      <c r="B87" s="10" t="e">
        <f aca="false">#N/A</f>
        <v>#N/A</v>
      </c>
      <c r="C87" s="39" t="e">
        <f aca="false">IF((A87&gt;K87),1,0)</f>
        <v>#N/A</v>
      </c>
      <c r="D87" s="31" t="e">
        <f aca="false">IF((B87&gt;KK87),1,0)</f>
        <v>#N/A</v>
      </c>
      <c r="E87" s="40" t="s">
        <v>171</v>
      </c>
      <c r="F87" s="10" t="n">
        <v>90230.7</v>
      </c>
      <c r="G87" s="10" t="n">
        <v>2</v>
      </c>
      <c r="H87" s="19" t="s">
        <v>99</v>
      </c>
      <c r="I87" s="10"/>
      <c r="J87" s="10" t="n">
        <v>0.2</v>
      </c>
      <c r="K87" s="11" t="n">
        <f aca="false">F87*J87</f>
        <v>18046.14</v>
      </c>
      <c r="M87" s="0" t="n">
        <v>0</v>
      </c>
      <c r="O87" s="0" t="n">
        <f aca="false">IF(AND(ISNUMBER(A87),ISNUMBER(N87)),A87,K87)</f>
        <v>18046.14</v>
      </c>
      <c r="Q87" s="0" t="e">
        <f aca="false">F87-A87</f>
        <v>#N/A</v>
      </c>
      <c r="S87" s="0" t="n">
        <f aca="false">IF(M87=1,(K87-A87),0)</f>
        <v>0</v>
      </c>
      <c r="T87" s="0" t="n">
        <f aca="false">IF(M87=1,(K87-B87),0)</f>
        <v>0</v>
      </c>
      <c r="U87" s="19" t="s">
        <v>99</v>
      </c>
      <c r="V87" s="17" t="s">
        <v>171</v>
      </c>
    </row>
    <row r="88" customFormat="false" ht="15" hidden="false" customHeight="false" outlineLevel="0" collapsed="false">
      <c r="A88" s="10" t="e">
        <f aca="false">#N/A</f>
        <v>#N/A</v>
      </c>
      <c r="B88" s="10" t="e">
        <f aca="false">#N/A</f>
        <v>#N/A</v>
      </c>
      <c r="C88" s="39" t="e">
        <f aca="false">IF((A88&gt;K88),1,0)</f>
        <v>#N/A</v>
      </c>
      <c r="D88" s="31" t="e">
        <f aca="false">IF((B88&gt;KK88),1,0)</f>
        <v>#N/A</v>
      </c>
      <c r="E88" s="40" t="s">
        <v>179</v>
      </c>
      <c r="F88" s="10" t="n">
        <v>19997.4</v>
      </c>
      <c r="G88" s="10" t="n">
        <v>2</v>
      </c>
      <c r="H88" s="43" t="s">
        <v>175</v>
      </c>
      <c r="I88" s="10"/>
      <c r="J88" s="10" t="n">
        <v>0.6</v>
      </c>
      <c r="K88" s="11" t="n">
        <f aca="false">F88*J88</f>
        <v>11998.44</v>
      </c>
      <c r="L88" s="0" t="n">
        <f aca="false">SUM(J88:J89)</f>
        <v>1</v>
      </c>
      <c r="M88" s="0" t="n">
        <v>0</v>
      </c>
      <c r="O88" s="0" t="n">
        <f aca="false">IF(AND(ISNUMBER(A88),ISNUMBER(N88)),A88,K88)</f>
        <v>11998.44</v>
      </c>
      <c r="Q88" s="0" t="e">
        <f aca="false">F88-A88</f>
        <v>#N/A</v>
      </c>
      <c r="S88" s="0" t="n">
        <f aca="false">IF(M88=1,(K88-A88),0)</f>
        <v>0</v>
      </c>
      <c r="T88" s="0" t="n">
        <f aca="false">IF(M88=1,(K88-B88),0)</f>
        <v>0</v>
      </c>
      <c r="U88" s="43" t="s">
        <v>175</v>
      </c>
      <c r="V88" s="17" t="s">
        <v>179</v>
      </c>
    </row>
    <row r="89" customFormat="false" ht="15" hidden="false" customHeight="false" outlineLevel="0" collapsed="false">
      <c r="A89" s="10" t="e">
        <f aca="false">#N/A</f>
        <v>#N/A</v>
      </c>
      <c r="B89" s="10" t="e">
        <f aca="false">#N/A</f>
        <v>#N/A</v>
      </c>
      <c r="C89" s="39" t="e">
        <f aca="false">IF((A89&gt;K89),1,0)</f>
        <v>#N/A</v>
      </c>
      <c r="D89" s="31" t="e">
        <f aca="false">IF((B89&gt;KK89),1,0)</f>
        <v>#N/A</v>
      </c>
      <c r="E89" s="41" t="s">
        <v>180</v>
      </c>
      <c r="F89" s="10" t="n">
        <v>19997.4</v>
      </c>
      <c r="G89" s="10" t="n">
        <v>2</v>
      </c>
      <c r="H89" s="43" t="s">
        <v>175</v>
      </c>
      <c r="I89" s="10"/>
      <c r="J89" s="10" t="n">
        <v>0.4</v>
      </c>
      <c r="K89" s="11" t="n">
        <f aca="false">F89*J89</f>
        <v>7998.96</v>
      </c>
      <c r="M89" s="0" t="n">
        <v>0</v>
      </c>
      <c r="O89" s="0" t="n">
        <f aca="false">IF(AND(ISNUMBER(A89),ISNUMBER(N89)),A89,K89)</f>
        <v>7998.96</v>
      </c>
      <c r="Q89" s="0" t="e">
        <f aca="false">F89-A89</f>
        <v>#N/A</v>
      </c>
      <c r="S89" s="0" t="n">
        <f aca="false">IF(M89=1,(K89-A89),0)</f>
        <v>0</v>
      </c>
      <c r="T89" s="0" t="n">
        <f aca="false">IF(M89=1,(K89-B89),0)</f>
        <v>0</v>
      </c>
      <c r="U89" s="43" t="s">
        <v>175</v>
      </c>
      <c r="V89" s="17" t="s">
        <v>180</v>
      </c>
    </row>
    <row r="90" customFormat="false" ht="12.75" hidden="false" customHeight="false" outlineLevel="0" collapsed="false">
      <c r="A90" s="10" t="e">
        <f aca="false">#N/A</f>
        <v>#N/A</v>
      </c>
      <c r="B90" s="10" t="e">
        <f aca="false">#N/A</f>
        <v>#N/A</v>
      </c>
      <c r="C90" s="39" t="e">
        <f aca="false">IF((A90&gt;K90),1,0)</f>
        <v>#N/A</v>
      </c>
      <c r="D90" s="31" t="e">
        <f aca="false">IF((B90&gt;KK90),1,0)</f>
        <v>#N/A</v>
      </c>
      <c r="E90" s="40" t="s">
        <v>177</v>
      </c>
      <c r="F90" s="10" t="n">
        <v>903571.9</v>
      </c>
      <c r="G90" s="10" t="n">
        <v>1</v>
      </c>
      <c r="H90" s="21" t="s">
        <v>177</v>
      </c>
      <c r="I90" s="10"/>
      <c r="J90" s="10" t="n">
        <v>1</v>
      </c>
      <c r="K90" s="11" t="n">
        <f aca="false">F90*J90</f>
        <v>903571.9</v>
      </c>
      <c r="M90" s="0" t="n">
        <v>0</v>
      </c>
      <c r="O90" s="0" t="n">
        <f aca="false">IF(AND(ISNUMBER(A90),ISNUMBER(N90)),A90,K90)</f>
        <v>903571.9</v>
      </c>
      <c r="Q90" s="0" t="e">
        <f aca="false">F90-A90</f>
        <v>#N/A</v>
      </c>
      <c r="S90" s="0" t="n">
        <f aca="false">IF(M90=1,(K90-A90),0)</f>
        <v>0</v>
      </c>
      <c r="T90" s="0" t="n">
        <f aca="false">IF(M90=1,(K90-B90),0)</f>
        <v>0</v>
      </c>
      <c r="U90" s="21" t="s">
        <v>177</v>
      </c>
      <c r="V90" s="17" t="s">
        <v>177</v>
      </c>
      <c r="X90" s="1"/>
      <c r="Y90" s="1"/>
    </row>
    <row r="91" customFormat="false" ht="12.75" hidden="false" customHeight="false" outlineLevel="0" collapsed="false">
      <c r="A91" s="10" t="e">
        <f aca="false">#N/A</f>
        <v>#N/A</v>
      </c>
      <c r="B91" s="10" t="e">
        <f aca="false">#N/A</f>
        <v>#N/A</v>
      </c>
      <c r="C91" s="39" t="e">
        <f aca="false">IF((A91&gt;K91),1,0)</f>
        <v>#N/A</v>
      </c>
      <c r="D91" s="31" t="e">
        <f aca="false">IF((B91&gt;KK91),1,0)</f>
        <v>#N/A</v>
      </c>
      <c r="E91" s="40" t="s">
        <v>162</v>
      </c>
      <c r="F91" s="10" t="n">
        <v>527309.6</v>
      </c>
      <c r="G91" s="10" t="n">
        <v>1</v>
      </c>
      <c r="H91" s="21" t="s">
        <v>162</v>
      </c>
      <c r="I91" s="10"/>
      <c r="J91" s="10" t="n">
        <v>1</v>
      </c>
      <c r="K91" s="11" t="n">
        <f aca="false">F91*J91</f>
        <v>527309.6</v>
      </c>
      <c r="M91" s="0" t="n">
        <v>0</v>
      </c>
      <c r="O91" s="0" t="n">
        <f aca="false">IF(AND(ISNUMBER(A91),ISNUMBER(N91)),A91,K91)</f>
        <v>527309.6</v>
      </c>
      <c r="Q91" s="0" t="e">
        <f aca="false">F91-A91</f>
        <v>#N/A</v>
      </c>
      <c r="S91" s="0" t="n">
        <f aca="false">IF(M91=1,(K91-A91),0)</f>
        <v>0</v>
      </c>
      <c r="T91" s="0" t="n">
        <f aca="false">IF(M91=1,(K91-B91),0)</f>
        <v>0</v>
      </c>
      <c r="U91" s="21" t="s">
        <v>162</v>
      </c>
      <c r="V91" s="17" t="s">
        <v>162</v>
      </c>
      <c r="X91" s="1"/>
      <c r="Y91" s="1"/>
    </row>
    <row r="92" customFormat="false" ht="12.75" hidden="false" customHeight="false" outlineLevel="0" collapsed="false">
      <c r="A92" s="10" t="e">
        <f aca="false">#N/A</f>
        <v>#N/A</v>
      </c>
      <c r="B92" s="10" t="e">
        <f aca="false">#N/A</f>
        <v>#N/A</v>
      </c>
      <c r="C92" s="39" t="e">
        <f aca="false">IF((A92&gt;K92),1,0)</f>
        <v>#N/A</v>
      </c>
      <c r="D92" s="31" t="e">
        <f aca="false">IF((B92&gt;KK92),1,0)</f>
        <v>#N/A</v>
      </c>
      <c r="E92" s="40" t="s">
        <v>123</v>
      </c>
      <c r="F92" s="10" t="n">
        <v>562723.7</v>
      </c>
      <c r="G92" s="10" t="n">
        <v>1</v>
      </c>
      <c r="H92" s="21" t="s">
        <v>123</v>
      </c>
      <c r="I92" s="10"/>
      <c r="J92" s="10" t="n">
        <v>1</v>
      </c>
      <c r="K92" s="11" t="n">
        <f aca="false">F92*J92</f>
        <v>562723.7</v>
      </c>
      <c r="M92" s="0" t="n">
        <v>0</v>
      </c>
      <c r="O92" s="0" t="n">
        <f aca="false">IF(AND(ISNUMBER(A92),ISNUMBER(N92)),A92,K92)</f>
        <v>562723.7</v>
      </c>
      <c r="Q92" s="0" t="e">
        <f aca="false">F92-A92</f>
        <v>#N/A</v>
      </c>
      <c r="S92" s="0" t="n">
        <f aca="false">IF(M92=1,(K92-A92),0)</f>
        <v>0</v>
      </c>
      <c r="T92" s="0" t="n">
        <f aca="false">IF(M92=1,(K92-B92),0)</f>
        <v>0</v>
      </c>
      <c r="U92" s="21" t="s">
        <v>123</v>
      </c>
      <c r="V92" s="17" t="s">
        <v>123</v>
      </c>
      <c r="X92" s="1"/>
      <c r="Y92" s="1"/>
    </row>
    <row r="93" customFormat="false" ht="13.5" hidden="false" customHeight="false" outlineLevel="0" collapsed="false">
      <c r="A93" s="26" t="e">
        <f aca="false">#N/A</f>
        <v>#N/A</v>
      </c>
      <c r="B93" s="26" t="e">
        <f aca="false">#N/A</f>
        <v>#N/A</v>
      </c>
      <c r="C93" s="39" t="e">
        <f aca="false">IF((A93&gt;K93),1,0)</f>
        <v>#N/A</v>
      </c>
      <c r="D93" s="31" t="e">
        <f aca="false">IF((B93&gt;KK93),1,0)</f>
        <v>#N/A</v>
      </c>
      <c r="E93" s="44" t="s">
        <v>134</v>
      </c>
      <c r="F93" s="26" t="n">
        <v>2228999.9</v>
      </c>
      <c r="G93" s="26" t="n">
        <v>1</v>
      </c>
      <c r="H93" s="28" t="s">
        <v>134</v>
      </c>
      <c r="I93" s="26"/>
      <c r="J93" s="26" t="n">
        <v>1</v>
      </c>
      <c r="K93" s="29" t="n">
        <f aca="false">F93*J93</f>
        <v>2228999.9</v>
      </c>
      <c r="M93" s="0" t="n">
        <v>0</v>
      </c>
      <c r="O93" s="0" t="n">
        <f aca="false">IF(AND(ISNUMBER(A93),ISNUMBER(N93)),A93,K93)</f>
        <v>2228999.9</v>
      </c>
      <c r="Q93" s="0" t="e">
        <f aca="false">F93-A93</f>
        <v>#N/A</v>
      </c>
      <c r="S93" s="0" t="n">
        <f aca="false">IF(M93=1,(K93-A93),0)</f>
        <v>0</v>
      </c>
      <c r="T93" s="0" t="n">
        <f aca="false">IF(M93=1,(K93-B93),0)</f>
        <v>0</v>
      </c>
      <c r="U93" s="28" t="s">
        <v>134</v>
      </c>
      <c r="V93" s="25" t="s">
        <v>134</v>
      </c>
      <c r="X93" s="1"/>
      <c r="Y93" s="1"/>
    </row>
  </sheetData>
  <conditionalFormatting sqref="M4:M93">
    <cfRule type="cellIs" priority="2" operator="greaterThan" aboveAverage="0" equalAverage="0" bottom="0" percent="0" rank="0" text="" dxfId="0">
      <formula>0.5</formula>
    </cfRule>
  </conditionalFormatting>
  <conditionalFormatting sqref="N4:N93">
    <cfRule type="cellIs" priority="3" operator="greaterThan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1</formula>
    </cfRule>
  </conditionalFormatting>
  <conditionalFormatting sqref="C4:D93">
    <cfRule type="cellIs" priority="5" operator="greaterThan" aboveAverage="0" equalAverage="0" bottom="0" percent="0" rank="0" text="" dxfId="3">
      <formula>0.5</formula>
    </cfRule>
  </conditionalFormatting>
  <conditionalFormatting sqref="S4:T93">
    <cfRule type="cellIs" priority="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8"/>
  <sheetViews>
    <sheetView windowProtection="false" showFormulas="false" showGridLines="true" showRowColHeaders="true" showZeros="true" rightToLeft="false" tabSelected="true" showOutlineSymbols="true" defaultGridColor="true" view="normal" topLeftCell="X34" colorId="64" zoomScale="100" zoomScaleNormal="100" zoomScalePageLayoutView="100" workbookViewId="0">
      <selection pane="topLeft" activeCell="AC41" activeCellId="0" sqref="AC41"/>
    </sheetView>
  </sheetViews>
  <sheetFormatPr defaultRowHeight="12.75"/>
  <cols>
    <col collapsed="false" hidden="false" max="1" min="1" style="0" width="13.2295918367347"/>
    <col collapsed="false" hidden="false" max="2" min="2" style="9" width="9.04591836734694"/>
    <col collapsed="false" hidden="false" max="3" min="3" style="11" width="9.04591836734694"/>
    <col collapsed="false" hidden="false" max="4" min="4" style="9" width="14.4438775510204"/>
    <col collapsed="false" hidden="false" max="7" min="5" style="10" width="9.04591836734694"/>
    <col collapsed="false" hidden="false" max="8" min="8" style="11" width="9.04591836734694"/>
    <col collapsed="false" hidden="false" max="9" min="9" style="9" width="9.04591836734694"/>
    <col collapsed="false" hidden="false" max="13" min="10" style="10" width="9.04591836734694"/>
    <col collapsed="false" hidden="false" max="14" min="14" style="11" width="9.04591836734694"/>
    <col collapsed="false" hidden="false" max="16" min="15" style="0" width="8.50510204081633"/>
    <col collapsed="false" hidden="false" max="17" min="17" style="0" width="14.1734693877551"/>
    <col collapsed="false" hidden="false" max="18" min="18" style="0" width="14.0408163265306"/>
    <col collapsed="false" hidden="false" max="20" min="19" style="0" width="8.50510204081633"/>
    <col collapsed="false" hidden="false" max="21" min="21" style="45" width="11.8775510204082"/>
    <col collapsed="false" hidden="false" max="22" min="22" style="1" width="20.7908163265306"/>
    <col collapsed="false" hidden="false" max="23" min="23" style="0" width="17.1428571428571"/>
    <col collapsed="false" hidden="false" max="24" min="24" style="0" width="10.8010204081633"/>
    <col collapsed="false" hidden="false" max="25" min="25" style="0" width="16.0663265306122"/>
    <col collapsed="false" hidden="false" max="26" min="26" style="0" width="12.6887755102041"/>
    <col collapsed="false" hidden="false" max="28" min="27" style="0" width="8.50510204081633"/>
    <col collapsed="false" hidden="false" max="29" min="29" style="0" width="12.6887755102041"/>
    <col collapsed="false" hidden="false" max="1025" min="30" style="0" width="8.50510204081633"/>
  </cols>
  <sheetData>
    <row r="1" customFormat="false" ht="12.75" hidden="false" customHeight="false" outlineLevel="0" collapsed="false">
      <c r="A1" s="0" t="s">
        <v>200</v>
      </c>
      <c r="B1" s="46" t="s">
        <v>201</v>
      </c>
      <c r="C1" s="47"/>
      <c r="D1" s="3" t="s">
        <v>202</v>
      </c>
      <c r="E1" s="48" t="s">
        <v>203</v>
      </c>
      <c r="F1" s="48"/>
      <c r="G1" s="4"/>
      <c r="H1" s="5"/>
      <c r="I1" s="46" t="s">
        <v>204</v>
      </c>
      <c r="J1" s="48"/>
      <c r="K1" s="4"/>
      <c r="L1" s="4"/>
      <c r="M1" s="4"/>
      <c r="N1" s="5"/>
      <c r="Q1" s="6" t="s">
        <v>205</v>
      </c>
      <c r="R1" s="6"/>
      <c r="S1" s="6"/>
      <c r="T1" s="6"/>
      <c r="U1" s="49"/>
      <c r="V1" s="7"/>
    </row>
    <row r="2" customFormat="false" ht="12.7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Q2" s="6" t="s">
        <v>206</v>
      </c>
      <c r="R2" s="6"/>
      <c r="S2" s="6"/>
      <c r="T2" s="6"/>
      <c r="U2" s="50"/>
      <c r="V2" s="7"/>
    </row>
    <row r="3" customFormat="false" ht="12.75" hidden="false" customHeight="false" outlineLevel="0" collapsed="false">
      <c r="B3" s="9" t="s">
        <v>15</v>
      </c>
      <c r="C3" s="11" t="s">
        <v>15</v>
      </c>
      <c r="D3" s="0"/>
      <c r="E3" s="0"/>
      <c r="F3" s="0"/>
      <c r="G3" s="0"/>
      <c r="H3" s="0"/>
      <c r="I3" s="0"/>
      <c r="J3" s="10" t="s">
        <v>184</v>
      </c>
      <c r="K3" s="0"/>
      <c r="L3" s="0"/>
      <c r="M3" s="10" t="s">
        <v>16</v>
      </c>
      <c r="N3" s="0"/>
      <c r="Q3" s="0" t="s">
        <v>207</v>
      </c>
      <c r="R3" s="0" t="s">
        <v>208</v>
      </c>
      <c r="S3" s="0" t="s">
        <v>209</v>
      </c>
      <c r="U3" s="0"/>
      <c r="V3" s="0"/>
    </row>
    <row r="4" customFormat="false" ht="12.75" hidden="false" customHeight="false" outlineLevel="0" collapsed="false">
      <c r="B4" s="9" t="s">
        <v>25</v>
      </c>
      <c r="C4" s="11" t="s">
        <v>26</v>
      </c>
      <c r="D4" s="0"/>
      <c r="E4" s="0"/>
      <c r="F4" s="0"/>
      <c r="G4" s="0"/>
      <c r="H4" s="0"/>
      <c r="I4" s="9" t="s">
        <v>191</v>
      </c>
      <c r="J4" s="10" t="s">
        <v>27</v>
      </c>
      <c r="K4" s="0"/>
      <c r="L4" s="10" t="s">
        <v>28</v>
      </c>
      <c r="M4" s="10" t="s">
        <v>192</v>
      </c>
      <c r="N4" s="0"/>
      <c r="Q4" s="0" t="s">
        <v>210</v>
      </c>
      <c r="R4" s="0" t="s">
        <v>211</v>
      </c>
      <c r="S4" s="0" t="s">
        <v>212</v>
      </c>
      <c r="U4" s="0"/>
      <c r="V4" s="1" t="s">
        <v>213</v>
      </c>
      <c r="W4" s="0" t="s">
        <v>214</v>
      </c>
      <c r="X4" s="0" t="s">
        <v>215</v>
      </c>
      <c r="Y4" s="0" t="s">
        <v>216</v>
      </c>
      <c r="Z4" s="0" t="s">
        <v>217</v>
      </c>
    </row>
    <row r="5" customFormat="false" ht="12.75" hidden="false" customHeight="false" outlineLevel="0" collapsed="false">
      <c r="B5" s="9" t="s">
        <v>198</v>
      </c>
      <c r="C5" s="11" t="s">
        <v>198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U5" s="51" t="s">
        <v>218</v>
      </c>
      <c r="V5" s="52"/>
      <c r="AC5" s="13" t="s">
        <v>219</v>
      </c>
      <c r="AE5" s="13" t="s">
        <v>220</v>
      </c>
    </row>
    <row r="6" customFormat="false" ht="15" hidden="false" customHeight="false" outlineLevel="0" collapsed="false">
      <c r="A6" s="0" t="n">
        <v>1</v>
      </c>
      <c r="B6" s="9" t="e">
        <f aca="false">#N/A</f>
        <v>#N/A</v>
      </c>
      <c r="C6" s="11" t="e">
        <f aca="false">#N/A</f>
        <v>#N/A</v>
      </c>
      <c r="D6" s="9" t="n">
        <v>20</v>
      </c>
      <c r="E6" s="10" t="s">
        <v>54</v>
      </c>
      <c r="F6" s="10" t="s">
        <v>54</v>
      </c>
      <c r="G6" s="0"/>
      <c r="H6" s="11" t="n">
        <v>2343.334</v>
      </c>
      <c r="I6" s="53" t="s">
        <v>54</v>
      </c>
      <c r="J6" s="10" t="n">
        <v>23718.1</v>
      </c>
      <c r="K6" s="10" t="n">
        <v>3</v>
      </c>
      <c r="L6" s="10" t="s">
        <v>58</v>
      </c>
      <c r="M6" s="10" t="n">
        <v>0.1</v>
      </c>
      <c r="N6" s="11" t="n">
        <v>2371.81</v>
      </c>
      <c r="P6" s="0" t="n">
        <f aca="false">ISNUMBER(B6)</f>
        <v>0</v>
      </c>
      <c r="Q6" s="0" t="n">
        <f aca="false">IF(AND(P6=0,ISNUMBER(G6)),G6,H6)</f>
        <v>2343.334</v>
      </c>
      <c r="R6" s="0" t="n">
        <f aca="false">IF(ISNUMBER(B6),B6,Q6)</f>
        <v>2343.334</v>
      </c>
      <c r="S6" s="0" t="n">
        <f aca="false">IF(R6&gt;0,R6,N6)</f>
        <v>2343.334</v>
      </c>
      <c r="U6" s="54" t="n">
        <v>2343.334</v>
      </c>
      <c r="V6" s="1" t="n">
        <f aca="false">N6&gt;U6</f>
        <v>1</v>
      </c>
      <c r="W6" s="0" t="n">
        <f aca="false">U6=N6</f>
        <v>0</v>
      </c>
      <c r="X6" s="0" t="e">
        <f aca="false">U6=B6</f>
        <v>#N/A</v>
      </c>
      <c r="Y6" s="0" t="n">
        <f aca="false">U6=G6</f>
        <v>0</v>
      </c>
      <c r="Z6" s="0" t="n">
        <f aca="false">U6=H6</f>
        <v>1</v>
      </c>
      <c r="AB6" s="53" t="s">
        <v>54</v>
      </c>
      <c r="AC6" s="54" t="n">
        <v>2343.334</v>
      </c>
      <c r="AE6" s="0" t="s">
        <v>221</v>
      </c>
    </row>
    <row r="7" customFormat="false" ht="12.75" hidden="false" customHeight="false" outlineLevel="0" collapsed="false">
      <c r="A7" s="0" t="n">
        <v>2</v>
      </c>
      <c r="B7" s="9" t="e">
        <f aca="false">#N/A</f>
        <v>#N/A</v>
      </c>
      <c r="C7" s="11" t="e">
        <f aca="false">#N/A</f>
        <v>#N/A</v>
      </c>
      <c r="D7" s="9" t="n">
        <v>1</v>
      </c>
      <c r="E7" s="10" t="s">
        <v>62</v>
      </c>
      <c r="F7" s="0"/>
      <c r="G7" s="0"/>
      <c r="H7" s="0"/>
      <c r="I7" s="53" t="s">
        <v>62</v>
      </c>
      <c r="J7" s="10" t="n">
        <v>15062593.3</v>
      </c>
      <c r="K7" s="10" t="n">
        <v>1</v>
      </c>
      <c r="L7" s="10" t="s">
        <v>62</v>
      </c>
      <c r="M7" s="10" t="n">
        <v>1</v>
      </c>
      <c r="N7" s="11" t="n">
        <v>15062593.3</v>
      </c>
      <c r="P7" s="0" t="n">
        <f aca="false">ISNUMBER(B7)</f>
        <v>0</v>
      </c>
      <c r="Q7" s="0" t="n">
        <f aca="false">IF(AND(P7=0,ISNUMBER(G7)),G7,H7)</f>
        <v>0</v>
      </c>
      <c r="R7" s="0" t="n">
        <f aca="false">IF(ISNUMBER(B7),B7,Q7)</f>
        <v>0</v>
      </c>
      <c r="S7" s="0" t="n">
        <f aca="false">IF(R7&gt;0,R7,N7)</f>
        <v>15062593.3</v>
      </c>
      <c r="U7" s="45" t="n">
        <v>15062593.3</v>
      </c>
      <c r="V7" s="1" t="n">
        <f aca="false">N7&gt;U7</f>
        <v>0</v>
      </c>
      <c r="W7" s="0" t="n">
        <f aca="false">U7=N7</f>
        <v>1</v>
      </c>
      <c r="X7" s="0" t="e">
        <f aca="false">U7=B7</f>
        <v>#N/A</v>
      </c>
      <c r="Y7" s="0" t="n">
        <f aca="false">U7=G7</f>
        <v>0</v>
      </c>
      <c r="Z7" s="0" t="n">
        <f aca="false">U7=H7</f>
        <v>0</v>
      </c>
      <c r="AB7" s="53" t="s">
        <v>62</v>
      </c>
      <c r="AC7" s="45" t="n">
        <v>15062593.3</v>
      </c>
      <c r="AE7" s="0" t="s">
        <v>222</v>
      </c>
    </row>
    <row r="8" customFormat="false" ht="12.75" hidden="false" customHeight="false" outlineLevel="0" collapsed="false">
      <c r="A8" s="0" t="n">
        <v>3</v>
      </c>
      <c r="B8" s="9" t="e">
        <f aca="false">#N/A</f>
        <v>#N/A</v>
      </c>
      <c r="C8" s="11" t="e">
        <f aca="false">#N/A</f>
        <v>#N/A</v>
      </c>
      <c r="D8" s="9" t="n">
        <v>2</v>
      </c>
      <c r="E8" s="10" t="s">
        <v>64</v>
      </c>
      <c r="F8" s="0"/>
      <c r="G8" s="0"/>
      <c r="H8" s="0"/>
      <c r="I8" s="53" t="s">
        <v>64</v>
      </c>
      <c r="J8" s="10" t="n">
        <v>6025037.3</v>
      </c>
      <c r="K8" s="10" t="n">
        <v>1</v>
      </c>
      <c r="L8" s="10" t="s">
        <v>64</v>
      </c>
      <c r="M8" s="10" t="n">
        <v>1</v>
      </c>
      <c r="N8" s="11" t="n">
        <v>6025037.3</v>
      </c>
      <c r="P8" s="0" t="n">
        <f aca="false">ISNUMBER(B8)</f>
        <v>0</v>
      </c>
      <c r="Q8" s="0" t="n">
        <f aca="false">IF(AND(P8=0,ISNUMBER(G8)),G8,H8)</f>
        <v>0</v>
      </c>
      <c r="R8" s="0" t="n">
        <f aca="false">IF(ISNUMBER(B8),B8,Q8)</f>
        <v>0</v>
      </c>
      <c r="S8" s="0" t="n">
        <f aca="false">IF(R8&gt;0,R8,N8)</f>
        <v>6025037.3</v>
      </c>
      <c r="U8" s="45" t="n">
        <v>6025037.3</v>
      </c>
      <c r="V8" s="1" t="n">
        <f aca="false">N8&gt;U8</f>
        <v>0</v>
      </c>
      <c r="W8" s="0" t="n">
        <f aca="false">U8=N8</f>
        <v>1</v>
      </c>
      <c r="X8" s="0" t="e">
        <f aca="false">U8=B8</f>
        <v>#N/A</v>
      </c>
      <c r="Y8" s="0" t="n">
        <f aca="false">U8=G8</f>
        <v>0</v>
      </c>
      <c r="Z8" s="0" t="n">
        <f aca="false">U8=H8</f>
        <v>0</v>
      </c>
      <c r="AB8" s="53" t="s">
        <v>64</v>
      </c>
      <c r="AC8" s="45" t="n">
        <v>6025037.3</v>
      </c>
      <c r="AE8" s="0" t="s">
        <v>222</v>
      </c>
    </row>
    <row r="9" customFormat="false" ht="12.75" hidden="false" customHeight="false" outlineLevel="0" collapsed="false">
      <c r="A9" s="0" t="n">
        <v>4</v>
      </c>
      <c r="B9" s="9" t="e">
        <f aca="false">#N/A</f>
        <v>#N/A</v>
      </c>
      <c r="C9" s="11" t="e">
        <f aca="false">#N/A</f>
        <v>#N/A</v>
      </c>
      <c r="D9" s="9" t="n">
        <v>3</v>
      </c>
      <c r="E9" s="10" t="s">
        <v>66</v>
      </c>
      <c r="F9" s="0"/>
      <c r="G9" s="0"/>
      <c r="H9" s="0"/>
      <c r="I9" s="53" t="s">
        <v>66</v>
      </c>
      <c r="J9" s="10" t="n">
        <v>375230138.3</v>
      </c>
      <c r="K9" s="10" t="n">
        <v>1</v>
      </c>
      <c r="L9" s="10" t="s">
        <v>66</v>
      </c>
      <c r="M9" s="10" t="n">
        <v>1</v>
      </c>
      <c r="N9" s="11" t="n">
        <v>375230138.3</v>
      </c>
      <c r="P9" s="0" t="n">
        <f aca="false">ISNUMBER(B9)</f>
        <v>0</v>
      </c>
      <c r="Q9" s="0" t="n">
        <f aca="false">IF(AND(P9=0,ISNUMBER(G9)),G9,H9)</f>
        <v>0</v>
      </c>
      <c r="R9" s="0" t="n">
        <f aca="false">IF(ISNUMBER(B9),B9,Q9)</f>
        <v>0</v>
      </c>
      <c r="S9" s="0" t="n">
        <f aca="false">IF(R9&gt;0,R9,N9)</f>
        <v>375230138.3</v>
      </c>
      <c r="U9" s="45" t="n">
        <v>375230138.3</v>
      </c>
      <c r="V9" s="1" t="n">
        <f aca="false">N9&gt;U9</f>
        <v>0</v>
      </c>
      <c r="W9" s="0" t="n">
        <f aca="false">U9=N9</f>
        <v>1</v>
      </c>
      <c r="X9" s="0" t="e">
        <f aca="false">U9=B9</f>
        <v>#N/A</v>
      </c>
      <c r="Y9" s="0" t="n">
        <f aca="false">U9=G9</f>
        <v>0</v>
      </c>
      <c r="Z9" s="0" t="n">
        <f aca="false">U9=H9</f>
        <v>0</v>
      </c>
      <c r="AB9" s="53" t="s">
        <v>66</v>
      </c>
      <c r="AC9" s="45" t="n">
        <v>375230138.3</v>
      </c>
      <c r="AE9" s="0" t="s">
        <v>222</v>
      </c>
    </row>
    <row r="10" customFormat="false" ht="15" hidden="false" customHeight="false" outlineLevel="0" collapsed="false">
      <c r="A10" s="0" t="n">
        <v>5</v>
      </c>
      <c r="B10" s="9" t="e">
        <f aca="false">#N/A</f>
        <v>#N/A</v>
      </c>
      <c r="C10" s="11" t="e">
        <f aca="false">#N/A</f>
        <v>#N/A</v>
      </c>
      <c r="D10" s="9" t="n">
        <v>4</v>
      </c>
      <c r="E10" s="10" t="s">
        <v>68</v>
      </c>
      <c r="F10" s="0"/>
      <c r="G10" s="0"/>
      <c r="H10" s="0"/>
      <c r="I10" s="53" t="s">
        <v>68</v>
      </c>
      <c r="J10" s="10" t="n">
        <v>1812530.5</v>
      </c>
      <c r="K10" s="10" t="n">
        <v>3</v>
      </c>
      <c r="L10" s="10" t="s">
        <v>68</v>
      </c>
      <c r="M10" s="10" t="n">
        <v>0.85</v>
      </c>
      <c r="N10" s="11" t="n">
        <v>1540650.925</v>
      </c>
      <c r="P10" s="0" t="n">
        <f aca="false">ISNUMBER(B10)</f>
        <v>0</v>
      </c>
      <c r="Q10" s="0" t="n">
        <f aca="false">IF(AND(P10=0,ISNUMBER(G10)),G10,H10)</f>
        <v>0</v>
      </c>
      <c r="R10" s="0" t="n">
        <f aca="false">IF(ISNUMBER(B10),B10,Q10)</f>
        <v>0</v>
      </c>
      <c r="S10" s="0" t="n">
        <f aca="false">IF(R10&gt;0,R10,N10)</f>
        <v>1540650.925</v>
      </c>
      <c r="U10" s="45" t="n">
        <v>1540650.925</v>
      </c>
      <c r="V10" s="1" t="n">
        <f aca="false">N10&gt;U10</f>
        <v>0</v>
      </c>
      <c r="W10" s="0" t="n">
        <f aca="false">U10=N10</f>
        <v>1</v>
      </c>
      <c r="X10" s="0" t="e">
        <f aca="false">U10=B10</f>
        <v>#N/A</v>
      </c>
      <c r="Y10" s="0" t="n">
        <f aca="false">U10=G10</f>
        <v>0</v>
      </c>
      <c r="Z10" s="0" t="n">
        <f aca="false">U10=H10</f>
        <v>0</v>
      </c>
      <c r="AB10" s="53" t="s">
        <v>68</v>
      </c>
      <c r="AC10" s="54" t="n">
        <v>1540650.925</v>
      </c>
      <c r="AE10" s="0" t="s">
        <v>223</v>
      </c>
    </row>
    <row r="11" customFormat="false" ht="12.75" hidden="false" customHeight="false" outlineLevel="0" collapsed="false">
      <c r="A11" s="0" t="n">
        <v>6</v>
      </c>
      <c r="B11" s="9" t="e">
        <f aca="false">#N/A</f>
        <v>#N/A</v>
      </c>
      <c r="C11" s="11" t="e">
        <f aca="false">#N/A</f>
        <v>#N/A</v>
      </c>
      <c r="D11" s="9" t="n">
        <v>59</v>
      </c>
      <c r="E11" s="10" t="s">
        <v>70</v>
      </c>
      <c r="F11" s="0"/>
      <c r="G11" s="0"/>
      <c r="H11" s="0"/>
      <c r="I11" s="53" t="s">
        <v>70</v>
      </c>
      <c r="J11" s="10" t="n">
        <v>4837.6</v>
      </c>
      <c r="K11" s="10" t="n">
        <v>3</v>
      </c>
      <c r="L11" s="10" t="s">
        <v>71</v>
      </c>
      <c r="M11" s="10" t="n">
        <v>0.33</v>
      </c>
      <c r="N11" s="11" t="n">
        <v>1596.408</v>
      </c>
      <c r="P11" s="0" t="n">
        <f aca="false">ISNUMBER(B11)</f>
        <v>0</v>
      </c>
      <c r="Q11" s="0" t="n">
        <f aca="false">IF(AND(P11=0,ISNUMBER(G11)),G11,H11)</f>
        <v>0</v>
      </c>
      <c r="R11" s="0" t="n">
        <f aca="false">IF(ISNUMBER(B11),B11,Q11)</f>
        <v>0</v>
      </c>
      <c r="S11" s="0" t="n">
        <f aca="false">IF(R11&gt;0,R11,N11)</f>
        <v>1596.408</v>
      </c>
      <c r="U11" s="45" t="n">
        <v>1596.408</v>
      </c>
      <c r="V11" s="1" t="n">
        <f aca="false">N11&gt;U11</f>
        <v>0</v>
      </c>
      <c r="W11" s="0" t="n">
        <f aca="false">U11=N11</f>
        <v>1</v>
      </c>
      <c r="X11" s="0" t="e">
        <f aca="false">U11=B11</f>
        <v>#N/A</v>
      </c>
      <c r="Y11" s="0" t="n">
        <f aca="false">U11=G11</f>
        <v>0</v>
      </c>
      <c r="Z11" s="0" t="n">
        <f aca="false">U11=H11</f>
        <v>0</v>
      </c>
      <c r="AB11" s="53" t="s">
        <v>70</v>
      </c>
      <c r="AC11" s="45" t="n">
        <v>1596.408</v>
      </c>
      <c r="AE11" s="0" t="s">
        <v>224</v>
      </c>
    </row>
    <row r="12" customFormat="false" ht="13.5" hidden="false" customHeight="false" outlineLevel="0" collapsed="false">
      <c r="A12" s="0" t="n">
        <v>7</v>
      </c>
      <c r="B12" s="9" t="e">
        <f aca="false">#N/A</f>
        <v>#N/A</v>
      </c>
      <c r="C12" s="11" t="e">
        <f aca="false">#N/A</f>
        <v>#N/A</v>
      </c>
      <c r="D12" s="9" t="n">
        <v>8</v>
      </c>
      <c r="E12" s="10" t="s">
        <v>74</v>
      </c>
      <c r="F12" s="0"/>
      <c r="G12" s="0"/>
      <c r="H12" s="0"/>
      <c r="I12" s="53" t="s">
        <v>74</v>
      </c>
      <c r="J12" s="10" t="n">
        <v>5035438.6</v>
      </c>
      <c r="K12" s="10" t="n">
        <v>1</v>
      </c>
      <c r="L12" s="10" t="s">
        <v>74</v>
      </c>
      <c r="M12" s="10" t="n">
        <v>1</v>
      </c>
      <c r="N12" s="11" t="n">
        <v>5035438.6</v>
      </c>
      <c r="P12" s="0" t="n">
        <f aca="false">ISNUMBER(B12)</f>
        <v>0</v>
      </c>
      <c r="Q12" s="0" t="n">
        <f aca="false">IF(AND(P12=0,ISNUMBER(G12)),G12,H12)</f>
        <v>0</v>
      </c>
      <c r="R12" s="0" t="n">
        <f aca="false">IF(ISNUMBER(B12),B12,Q12)</f>
        <v>0</v>
      </c>
      <c r="S12" s="0" t="n">
        <f aca="false">IF(R12&gt;0,R12,N12)</f>
        <v>5035438.6</v>
      </c>
      <c r="U12" s="45" t="n">
        <v>5035438.6</v>
      </c>
      <c r="V12" s="1" t="n">
        <f aca="false">N12&gt;U12</f>
        <v>0</v>
      </c>
      <c r="W12" s="0" t="n">
        <f aca="false">U12=N12</f>
        <v>1</v>
      </c>
      <c r="X12" s="0" t="e">
        <f aca="false">U12=B12</f>
        <v>#N/A</v>
      </c>
      <c r="Y12" s="0" t="n">
        <f aca="false">U12=G12</f>
        <v>0</v>
      </c>
      <c r="Z12" s="0" t="n">
        <f aca="false">U12=H12</f>
        <v>0</v>
      </c>
      <c r="AB12" s="53" t="s">
        <v>74</v>
      </c>
      <c r="AC12" s="45" t="n">
        <v>5035438.6</v>
      </c>
      <c r="AE12" s="0" t="s">
        <v>222</v>
      </c>
    </row>
    <row r="13" customFormat="false" ht="16.5" hidden="false" customHeight="false" outlineLevel="0" collapsed="false">
      <c r="A13" s="0" t="n">
        <v>8</v>
      </c>
      <c r="B13" s="9" t="e">
        <f aca="false">#N/A</f>
        <v>#N/A</v>
      </c>
      <c r="C13" s="11" t="e">
        <f aca="false">#N/A</f>
        <v>#N/A</v>
      </c>
      <c r="D13" s="9" t="n">
        <v>60</v>
      </c>
      <c r="E13" s="10" t="s">
        <v>76</v>
      </c>
      <c r="F13" s="10" t="s">
        <v>76</v>
      </c>
      <c r="G13" s="0"/>
      <c r="H13" s="11" t="n">
        <v>42.2198</v>
      </c>
      <c r="I13" s="53" t="s">
        <v>76</v>
      </c>
      <c r="J13" s="10" t="n">
        <v>4837.6</v>
      </c>
      <c r="K13" s="10" t="n">
        <v>3</v>
      </c>
      <c r="L13" s="10" t="s">
        <v>71</v>
      </c>
      <c r="M13" s="10" t="n">
        <v>0.2</v>
      </c>
      <c r="N13" s="11" t="n">
        <v>967.52</v>
      </c>
      <c r="P13" s="0" t="n">
        <f aca="false">ISNUMBER(B13)</f>
        <v>0</v>
      </c>
      <c r="Q13" s="0" t="n">
        <f aca="false">IF(AND(P13=0,ISNUMBER(G13)),G13,H13)</f>
        <v>42.2198</v>
      </c>
      <c r="R13" s="0" t="n">
        <f aca="false">IF(ISNUMBER(B13),B13,Q13)</f>
        <v>42.2198</v>
      </c>
      <c r="S13" s="0" t="n">
        <f aca="false">IF(R13&gt;0,R13,N13)</f>
        <v>42.2198</v>
      </c>
      <c r="U13" s="55" t="n">
        <v>42.2198</v>
      </c>
      <c r="V13" s="1" t="n">
        <f aca="false">N13&gt;U13</f>
        <v>1</v>
      </c>
      <c r="W13" s="0" t="n">
        <f aca="false">U13=N13</f>
        <v>0</v>
      </c>
      <c r="X13" s="0" t="e">
        <f aca="false">U13=B13</f>
        <v>#N/A</v>
      </c>
      <c r="Y13" s="0" t="n">
        <f aca="false">U13=G13</f>
        <v>0</v>
      </c>
      <c r="Z13" s="0" t="n">
        <f aca="false">U13=H13</f>
        <v>1</v>
      </c>
      <c r="AB13" s="53" t="s">
        <v>76</v>
      </c>
      <c r="AC13" s="56" t="n">
        <v>967.52</v>
      </c>
      <c r="AE13" s="0" t="s">
        <v>225</v>
      </c>
    </row>
    <row r="14" customFormat="false" ht="15.75" hidden="false" customHeight="false" outlineLevel="0" collapsed="false">
      <c r="A14" s="0" t="n">
        <v>9</v>
      </c>
      <c r="B14" s="9" t="e">
        <f aca="false">#N/A</f>
        <v>#N/A</v>
      </c>
      <c r="C14" s="11" t="e">
        <f aca="false">#N/A</f>
        <v>#N/A</v>
      </c>
      <c r="D14" s="9" t="n">
        <v>58</v>
      </c>
      <c r="E14" s="10" t="s">
        <v>80</v>
      </c>
      <c r="F14" s="10" t="s">
        <v>80</v>
      </c>
      <c r="G14" s="10" t="n">
        <v>147.7447</v>
      </c>
      <c r="H14" s="11" t="n">
        <v>2334.031</v>
      </c>
      <c r="I14" s="53" t="s">
        <v>80</v>
      </c>
      <c r="J14" s="10" t="n">
        <v>2697</v>
      </c>
      <c r="K14" s="10" t="n">
        <v>1</v>
      </c>
      <c r="L14" s="10" t="s">
        <v>81</v>
      </c>
      <c r="M14" s="10" t="n">
        <v>1</v>
      </c>
      <c r="N14" s="11" t="n">
        <v>2697</v>
      </c>
      <c r="P14" s="0" t="n">
        <f aca="false">ISNUMBER(B14)</f>
        <v>0</v>
      </c>
      <c r="Q14" s="0" t="n">
        <f aca="false">IF(AND(P14=0,ISNUMBER(G14)),G14,H14)</f>
        <v>147.7447</v>
      </c>
      <c r="R14" s="0" t="n">
        <f aca="false">IF(ISNUMBER(B14),B14,Q14)</f>
        <v>147.7447</v>
      </c>
      <c r="S14" s="0" t="n">
        <f aca="false">IF(R14&gt;0,R14,N14)</f>
        <v>147.7447</v>
      </c>
      <c r="U14" s="45" t="n">
        <v>147.7447</v>
      </c>
      <c r="V14" s="1" t="n">
        <f aca="false">N14&gt;U14</f>
        <v>1</v>
      </c>
      <c r="W14" s="0" t="n">
        <f aca="false">U14=N14</f>
        <v>0</v>
      </c>
      <c r="X14" s="0" t="e">
        <f aca="false">U14=B14</f>
        <v>#N/A</v>
      </c>
      <c r="Y14" s="0" t="n">
        <f aca="false">U14=G14</f>
        <v>1</v>
      </c>
      <c r="Z14" s="0" t="n">
        <f aca="false">U14=H14</f>
        <v>0</v>
      </c>
      <c r="AB14" s="53" t="s">
        <v>80</v>
      </c>
      <c r="AC14" s="54" t="n">
        <v>2697</v>
      </c>
      <c r="AE14" s="0" t="s">
        <v>222</v>
      </c>
    </row>
    <row r="15" customFormat="false" ht="13.5" hidden="false" customHeight="false" outlineLevel="0" collapsed="false">
      <c r="A15" s="0" t="n">
        <v>10</v>
      </c>
      <c r="B15" s="9" t="e">
        <f aca="false">#N/A</f>
        <v>#N/A</v>
      </c>
      <c r="C15" s="11" t="e">
        <f aca="false">#N/A</f>
        <v>#N/A</v>
      </c>
      <c r="D15" s="9" t="n">
        <v>77</v>
      </c>
      <c r="E15" s="10" t="s">
        <v>84</v>
      </c>
      <c r="F15" s="0"/>
      <c r="G15" s="0"/>
      <c r="H15" s="0"/>
      <c r="I15" s="53" t="s">
        <v>84</v>
      </c>
      <c r="J15" s="10" t="n">
        <v>7183.5</v>
      </c>
      <c r="K15" s="10" t="n">
        <v>3</v>
      </c>
      <c r="L15" s="10" t="s">
        <v>85</v>
      </c>
      <c r="M15" s="10" t="n">
        <v>0.4</v>
      </c>
      <c r="N15" s="11" t="n">
        <v>2873.4</v>
      </c>
      <c r="P15" s="0" t="n">
        <f aca="false">ISNUMBER(B15)</f>
        <v>0</v>
      </c>
      <c r="Q15" s="0" t="n">
        <f aca="false">IF(AND(P15=0,ISNUMBER(G15)),G15,H15)</f>
        <v>0</v>
      </c>
      <c r="R15" s="0" t="n">
        <f aca="false">IF(ISNUMBER(B15),B15,Q15)</f>
        <v>0</v>
      </c>
      <c r="S15" s="0" t="n">
        <f aca="false">IF(R15&gt;0,R15,N15)</f>
        <v>2873.4</v>
      </c>
      <c r="U15" s="45" t="n">
        <v>2873.4</v>
      </c>
      <c r="V15" s="1" t="n">
        <f aca="false">N15&gt;U15</f>
        <v>0</v>
      </c>
      <c r="W15" s="0" t="n">
        <f aca="false">U15=N15</f>
        <v>1</v>
      </c>
      <c r="X15" s="0" t="e">
        <f aca="false">U15=B15</f>
        <v>#N/A</v>
      </c>
      <c r="Y15" s="0" t="n">
        <f aca="false">U15=G15</f>
        <v>0</v>
      </c>
      <c r="Z15" s="0" t="n">
        <f aca="false">U15=H15</f>
        <v>0</v>
      </c>
      <c r="AB15" s="53" t="s">
        <v>84</v>
      </c>
      <c r="AC15" s="45" t="n">
        <v>2873.4</v>
      </c>
      <c r="AE15" s="0" t="s">
        <v>226</v>
      </c>
    </row>
    <row r="16" customFormat="false" ht="16.5" hidden="false" customHeight="false" outlineLevel="0" collapsed="false">
      <c r="A16" s="0" t="n">
        <v>11</v>
      </c>
      <c r="B16" s="9" t="e">
        <f aca="false">#N/A</f>
        <v>#N/A</v>
      </c>
      <c r="C16" s="11" t="e">
        <f aca="false">#N/A</f>
        <v>#N/A</v>
      </c>
      <c r="D16" s="9" t="n">
        <v>10</v>
      </c>
      <c r="E16" s="10" t="s">
        <v>87</v>
      </c>
      <c r="F16" s="10" t="s">
        <v>87</v>
      </c>
      <c r="G16" s="10" t="n">
        <v>1999.274</v>
      </c>
      <c r="H16" s="11" t="n">
        <v>364.4217</v>
      </c>
      <c r="I16" s="53" t="s">
        <v>87</v>
      </c>
      <c r="J16" s="10" t="n">
        <v>803480.2</v>
      </c>
      <c r="K16" s="10" t="n">
        <v>2</v>
      </c>
      <c r="L16" s="10" t="s">
        <v>87</v>
      </c>
      <c r="M16" s="10" t="n">
        <v>0.9</v>
      </c>
      <c r="N16" s="11" t="n">
        <v>723132.18</v>
      </c>
      <c r="P16" s="0" t="n">
        <f aca="false">ISNUMBER(B16)</f>
        <v>0</v>
      </c>
      <c r="Q16" s="0" t="n">
        <f aca="false">IF(AND(P16=0,ISNUMBER(G16)),G16,H16)</f>
        <v>1999.274</v>
      </c>
      <c r="R16" s="0" t="n">
        <f aca="false">IF(ISNUMBER(B16),B16,Q16)</f>
        <v>1999.274</v>
      </c>
      <c r="S16" s="0" t="n">
        <f aca="false">IF(R16&gt;0,R16,N16)</f>
        <v>1999.274</v>
      </c>
      <c r="U16" s="55" t="n">
        <v>1999.274</v>
      </c>
      <c r="V16" s="1" t="n">
        <f aca="false">N16&gt;U16</f>
        <v>1</v>
      </c>
      <c r="W16" s="0" t="n">
        <f aca="false">U16=N16</f>
        <v>0</v>
      </c>
      <c r="X16" s="0" t="e">
        <f aca="false">U16=B16</f>
        <v>#N/A</v>
      </c>
      <c r="Y16" s="0" t="n">
        <f aca="false">U16=G16</f>
        <v>1</v>
      </c>
      <c r="Z16" s="0" t="n">
        <f aca="false">U16=H16</f>
        <v>0</v>
      </c>
      <c r="AB16" s="53" t="s">
        <v>87</v>
      </c>
      <c r="AC16" s="11" t="n">
        <v>723132.18</v>
      </c>
      <c r="AE16" s="0" t="s">
        <v>227</v>
      </c>
    </row>
    <row r="17" customFormat="false" ht="13.5" hidden="false" customHeight="false" outlineLevel="0" collapsed="false">
      <c r="A17" s="0" t="n">
        <v>12</v>
      </c>
      <c r="B17" s="9" t="e">
        <f aca="false">#N/A</f>
        <v>#N/A</v>
      </c>
      <c r="C17" s="11" t="e">
        <f aca="false">#N/A</f>
        <v>#N/A</v>
      </c>
      <c r="D17" s="9" t="n">
        <v>12</v>
      </c>
      <c r="E17" s="10" t="s">
        <v>90</v>
      </c>
      <c r="F17" s="0"/>
      <c r="G17" s="0"/>
      <c r="H17" s="0"/>
      <c r="I17" s="53" t="s">
        <v>90</v>
      </c>
      <c r="J17" s="10" t="n">
        <v>60250373.3</v>
      </c>
      <c r="K17" s="10" t="n">
        <v>1</v>
      </c>
      <c r="L17" s="10" t="s">
        <v>90</v>
      </c>
      <c r="M17" s="10" t="n">
        <v>1</v>
      </c>
      <c r="N17" s="11" t="n">
        <v>60250373.3</v>
      </c>
      <c r="P17" s="0" t="n">
        <f aca="false">ISNUMBER(B17)</f>
        <v>0</v>
      </c>
      <c r="Q17" s="0" t="n">
        <f aca="false">IF(AND(P17=0,ISNUMBER(G17)),G17,H17)</f>
        <v>0</v>
      </c>
      <c r="R17" s="0" t="n">
        <f aca="false">IF(ISNUMBER(B17),B17,Q17)</f>
        <v>0</v>
      </c>
      <c r="S17" s="0" t="n">
        <f aca="false">IF(R17&gt;0,R17,N17)</f>
        <v>60250373.3</v>
      </c>
      <c r="U17" s="45" t="n">
        <v>60250373.3</v>
      </c>
      <c r="V17" s="1" t="n">
        <f aca="false">N17&gt;U17</f>
        <v>0</v>
      </c>
      <c r="W17" s="0" t="n">
        <f aca="false">U17=N17</f>
        <v>1</v>
      </c>
      <c r="X17" s="0" t="e">
        <f aca="false">U17=B17</f>
        <v>#N/A</v>
      </c>
      <c r="Y17" s="0" t="n">
        <f aca="false">U17=G17</f>
        <v>0</v>
      </c>
      <c r="Z17" s="0" t="n">
        <f aca="false">U17=H17</f>
        <v>0</v>
      </c>
      <c r="AB17" s="53" t="s">
        <v>90</v>
      </c>
      <c r="AC17" s="45" t="n">
        <v>60250373.3</v>
      </c>
      <c r="AE17" s="0" t="s">
        <v>228</v>
      </c>
    </row>
    <row r="18" customFormat="false" ht="12.75" hidden="false" customHeight="false" outlineLevel="0" collapsed="false">
      <c r="A18" s="0" t="n">
        <v>13</v>
      </c>
      <c r="B18" s="9" t="n">
        <v>12508.14644</v>
      </c>
      <c r="C18" s="11" t="n">
        <v>18276.29</v>
      </c>
      <c r="D18" s="9" t="n">
        <v>21</v>
      </c>
      <c r="E18" s="10" t="s">
        <v>60</v>
      </c>
      <c r="F18" s="10" t="s">
        <v>60</v>
      </c>
      <c r="G18" s="10" t="n">
        <v>1848.152</v>
      </c>
      <c r="H18" s="11" t="n">
        <v>3539.518</v>
      </c>
      <c r="I18" s="53" t="s">
        <v>60</v>
      </c>
      <c r="J18" s="10" t="n">
        <v>23718.1</v>
      </c>
      <c r="K18" s="10" t="n">
        <v>3</v>
      </c>
      <c r="L18" s="10" t="s">
        <v>58</v>
      </c>
      <c r="M18" s="10" t="n">
        <v>0.65</v>
      </c>
      <c r="N18" s="11" t="n">
        <v>15416.765</v>
      </c>
      <c r="P18" s="0" t="n">
        <f aca="false">ISNUMBER(B18)</f>
        <v>1</v>
      </c>
      <c r="Q18" s="0" t="n">
        <f aca="false">IF(AND(P18=0,ISNUMBER(G18)),G18,H18)</f>
        <v>3539.518</v>
      </c>
      <c r="R18" s="0" t="n">
        <f aca="false">IF(ISNUMBER(B18),B18,Q18)</f>
        <v>12508.14644</v>
      </c>
      <c r="S18" s="0" t="n">
        <f aca="false">IF(R18&gt;0,R18,N18)</f>
        <v>12508.14644</v>
      </c>
      <c r="U18" s="45" t="n">
        <v>12508.14644</v>
      </c>
      <c r="V18" s="1" t="n">
        <f aca="false">N18&gt;U18</f>
        <v>1</v>
      </c>
      <c r="W18" s="0" t="n">
        <f aca="false">U18=N18</f>
        <v>0</v>
      </c>
      <c r="X18" s="0" t="n">
        <f aca="false">U18=B18</f>
        <v>1</v>
      </c>
      <c r="Y18" s="0" t="n">
        <f aca="false">U18=G18</f>
        <v>0</v>
      </c>
      <c r="Z18" s="0" t="n">
        <f aca="false">U18=H18</f>
        <v>0</v>
      </c>
      <c r="AB18" s="53" t="s">
        <v>60</v>
      </c>
      <c r="AC18" s="45" t="n">
        <v>12508.14644</v>
      </c>
      <c r="AE18" s="0" t="s">
        <v>229</v>
      </c>
    </row>
    <row r="19" customFormat="false" ht="12.75" hidden="false" customHeight="false" outlineLevel="0" collapsed="false">
      <c r="A19" s="0" t="n">
        <v>14</v>
      </c>
      <c r="B19" s="9" t="n">
        <v>858.70898</v>
      </c>
      <c r="C19" s="11" t="n">
        <v>6411.282</v>
      </c>
      <c r="D19" s="9" t="n">
        <v>24</v>
      </c>
      <c r="E19" s="10" t="s">
        <v>63</v>
      </c>
      <c r="F19" s="10" t="s">
        <v>63</v>
      </c>
      <c r="G19" s="10" t="n">
        <v>140.2821</v>
      </c>
      <c r="H19" s="11" t="n">
        <v>1052.082</v>
      </c>
      <c r="I19" s="53" t="s">
        <v>63</v>
      </c>
      <c r="J19" s="10" t="n">
        <v>261600.6</v>
      </c>
      <c r="K19" s="10" t="n">
        <v>16</v>
      </c>
      <c r="L19" s="10" t="s">
        <v>72</v>
      </c>
      <c r="M19" s="10" t="n">
        <v>0.05</v>
      </c>
      <c r="N19" s="11" t="n">
        <v>13080.03</v>
      </c>
      <c r="P19" s="0" t="n">
        <f aca="false">ISNUMBER(B19)</f>
        <v>1</v>
      </c>
      <c r="Q19" s="0" t="n">
        <f aca="false">IF(AND(P19=0,ISNUMBER(G19)),G19,H19)</f>
        <v>1052.082</v>
      </c>
      <c r="R19" s="0" t="n">
        <f aca="false">IF(ISNUMBER(B19),B19,Q19)</f>
        <v>858.70898</v>
      </c>
      <c r="S19" s="0" t="n">
        <f aca="false">IF(R19&gt;0,R19,N19)</f>
        <v>858.70898</v>
      </c>
      <c r="U19" s="45" t="n">
        <v>858.70898</v>
      </c>
      <c r="V19" s="1" t="n">
        <f aca="false">N19&gt;U19</f>
        <v>1</v>
      </c>
      <c r="W19" s="0" t="n">
        <f aca="false">U19=N19</f>
        <v>0</v>
      </c>
      <c r="X19" s="0" t="n">
        <f aca="false">U19=B19</f>
        <v>1</v>
      </c>
      <c r="Y19" s="0" t="n">
        <f aca="false">U19=G19</f>
        <v>0</v>
      </c>
      <c r="Z19" s="0" t="n">
        <f aca="false">U19=H19</f>
        <v>0</v>
      </c>
      <c r="AB19" s="53" t="s">
        <v>63</v>
      </c>
      <c r="AC19" s="45" t="n">
        <v>858.70898</v>
      </c>
      <c r="AE19" s="0" t="s">
        <v>229</v>
      </c>
    </row>
    <row r="20" customFormat="false" ht="15" hidden="false" customHeight="false" outlineLevel="0" collapsed="false">
      <c r="A20" s="0" t="n">
        <v>15</v>
      </c>
      <c r="B20" s="9" t="e">
        <f aca="false">#N/A</f>
        <v>#N/A</v>
      </c>
      <c r="C20" s="11" t="e">
        <f aca="false">#N/A</f>
        <v>#N/A</v>
      </c>
      <c r="D20" s="9" t="n">
        <v>22</v>
      </c>
      <c r="E20" s="10" t="s">
        <v>95</v>
      </c>
      <c r="F20" s="10" t="s">
        <v>95</v>
      </c>
      <c r="G20" s="10" t="n">
        <v>5673.271</v>
      </c>
      <c r="H20" s="11" t="n">
        <v>14607.9</v>
      </c>
      <c r="I20" s="53" t="s">
        <v>95</v>
      </c>
      <c r="J20" s="10" t="n">
        <v>23718.1</v>
      </c>
      <c r="K20" s="10" t="n">
        <v>3</v>
      </c>
      <c r="L20" s="10" t="s">
        <v>58</v>
      </c>
      <c r="M20" s="10" t="n">
        <v>0.25</v>
      </c>
      <c r="N20" s="11" t="n">
        <v>5929.525</v>
      </c>
      <c r="P20" s="0" t="n">
        <f aca="false">ISNUMBER(B20)</f>
        <v>0</v>
      </c>
      <c r="Q20" s="0" t="n">
        <f aca="false">IF(AND(P20=0,ISNUMBER(G20)),G20,H20)</f>
        <v>5673.271</v>
      </c>
      <c r="R20" s="0" t="n">
        <f aca="false">IF(ISNUMBER(B20),B20,Q20)</f>
        <v>5673.271</v>
      </c>
      <c r="S20" s="0" t="n">
        <f aca="false">IF(R20&gt;0,R20,N20)</f>
        <v>5673.271</v>
      </c>
      <c r="U20" s="45" t="n">
        <v>5673.271</v>
      </c>
      <c r="V20" s="1" t="n">
        <f aca="false">N20&gt;U20</f>
        <v>1</v>
      </c>
      <c r="W20" s="0" t="n">
        <f aca="false">U20=N20</f>
        <v>0</v>
      </c>
      <c r="X20" s="0" t="e">
        <f aca="false">U20=B20</f>
        <v>#N/A</v>
      </c>
      <c r="Y20" s="0" t="n">
        <f aca="false">U20=G20</f>
        <v>1</v>
      </c>
      <c r="Z20" s="0" t="n">
        <f aca="false">U20=H20</f>
        <v>0</v>
      </c>
      <c r="AB20" s="53" t="s">
        <v>95</v>
      </c>
      <c r="AC20" s="54" t="n">
        <v>5673.271</v>
      </c>
      <c r="AE20" s="0" t="s">
        <v>230</v>
      </c>
    </row>
    <row r="21" customFormat="false" ht="13.5" hidden="false" customHeight="false" outlineLevel="0" collapsed="false">
      <c r="A21" s="0" t="n">
        <v>16</v>
      </c>
      <c r="B21" s="9" t="e">
        <f aca="false">#N/A</f>
        <v>#N/A</v>
      </c>
      <c r="C21" s="11" t="e">
        <f aca="false">#N/A</f>
        <v>#N/A</v>
      </c>
      <c r="D21" s="9" t="n">
        <v>83</v>
      </c>
      <c r="E21" s="10" t="s">
        <v>98</v>
      </c>
      <c r="F21" s="0"/>
      <c r="G21" s="0"/>
      <c r="H21" s="0"/>
      <c r="I21" s="53" t="s">
        <v>98</v>
      </c>
      <c r="J21" s="10" t="n">
        <v>90230.7</v>
      </c>
      <c r="K21" s="10" t="n">
        <v>2</v>
      </c>
      <c r="L21" s="10" t="s">
        <v>99</v>
      </c>
      <c r="M21" s="10" t="n">
        <v>0.8</v>
      </c>
      <c r="N21" s="11" t="n">
        <v>72184.56</v>
      </c>
      <c r="P21" s="0" t="n">
        <f aca="false">ISNUMBER(B21)</f>
        <v>0</v>
      </c>
      <c r="Q21" s="0" t="n">
        <f aca="false">IF(AND(P21=0,ISNUMBER(G21)),G21,H21)</f>
        <v>0</v>
      </c>
      <c r="R21" s="0" t="n">
        <f aca="false">IF(ISNUMBER(B21),B21,Q21)</f>
        <v>0</v>
      </c>
      <c r="S21" s="0" t="n">
        <f aca="false">IF(R21&gt;0,R21,N21)</f>
        <v>72184.56</v>
      </c>
      <c r="U21" s="45" t="n">
        <v>72184.56</v>
      </c>
      <c r="V21" s="1" t="n">
        <f aca="false">N21&gt;U21</f>
        <v>0</v>
      </c>
      <c r="W21" s="0" t="n">
        <f aca="false">U21=N21</f>
        <v>1</v>
      </c>
      <c r="X21" s="0" t="e">
        <f aca="false">U21=B21</f>
        <v>#N/A</v>
      </c>
      <c r="Y21" s="0" t="n">
        <f aca="false">U21=G21</f>
        <v>0</v>
      </c>
      <c r="Z21" s="0" t="n">
        <f aca="false">U21=H21</f>
        <v>0</v>
      </c>
      <c r="AB21" s="53" t="s">
        <v>98</v>
      </c>
      <c r="AC21" s="45" t="n">
        <v>72184.56</v>
      </c>
      <c r="AE21" s="0" t="s">
        <v>231</v>
      </c>
    </row>
    <row r="22" customFormat="false" ht="16.5" hidden="false" customHeight="false" outlineLevel="0" collapsed="false">
      <c r="A22" s="0" t="n">
        <v>17</v>
      </c>
      <c r="B22" s="9" t="e">
        <f aca="false">#N/A</f>
        <v>#N/A</v>
      </c>
      <c r="C22" s="11" t="e">
        <f aca="false">#N/A</f>
        <v>#N/A</v>
      </c>
      <c r="D22" s="9" t="n">
        <v>5</v>
      </c>
      <c r="E22" s="10" t="s">
        <v>101</v>
      </c>
      <c r="F22" s="10" t="s">
        <v>101</v>
      </c>
      <c r="G22" s="0"/>
      <c r="H22" s="11" t="n">
        <v>8.271649</v>
      </c>
      <c r="I22" s="53" t="s">
        <v>101</v>
      </c>
      <c r="J22" s="10" t="n">
        <v>1812530.5</v>
      </c>
      <c r="K22" s="10" t="n">
        <v>3</v>
      </c>
      <c r="L22" s="10" t="s">
        <v>68</v>
      </c>
      <c r="M22" s="10" t="n">
        <v>0.1</v>
      </c>
      <c r="N22" s="11" t="n">
        <v>181253.05</v>
      </c>
      <c r="P22" s="0" t="n">
        <f aca="false">ISNUMBER(B22)</f>
        <v>0</v>
      </c>
      <c r="Q22" s="0" t="n">
        <f aca="false">IF(AND(P22=0,ISNUMBER(G22)),G22,H22)</f>
        <v>8.271649</v>
      </c>
      <c r="R22" s="0" t="n">
        <f aca="false">IF(ISNUMBER(B22),B22,Q22)</f>
        <v>8.271649</v>
      </c>
      <c r="S22" s="0" t="n">
        <f aca="false">IF(R22&gt;0,R22,N22)</f>
        <v>8.271649</v>
      </c>
      <c r="U22" s="55" t="n">
        <v>8.271649</v>
      </c>
      <c r="V22" s="1" t="n">
        <f aca="false">N22&gt;U22</f>
        <v>1</v>
      </c>
      <c r="W22" s="0" t="n">
        <f aca="false">U22=N22</f>
        <v>0</v>
      </c>
      <c r="X22" s="0" t="e">
        <f aca="false">U22=B22</f>
        <v>#N/A</v>
      </c>
      <c r="Y22" s="0" t="n">
        <f aca="false">U22=G22</f>
        <v>0</v>
      </c>
      <c r="Z22" s="0" t="n">
        <f aca="false">U22=H22</f>
        <v>1</v>
      </c>
      <c r="AB22" s="53" t="s">
        <v>101</v>
      </c>
      <c r="AC22" s="56" t="n">
        <v>181253.05</v>
      </c>
      <c r="AE22" s="0" t="s">
        <v>232</v>
      </c>
    </row>
    <row r="23" customFormat="false" ht="13.5" hidden="false" customHeight="false" outlineLevel="0" collapsed="false">
      <c r="A23" s="0" t="n">
        <v>18</v>
      </c>
      <c r="B23" s="9" t="n">
        <v>312490.47648</v>
      </c>
      <c r="C23" s="11" t="n">
        <v>190610.4</v>
      </c>
      <c r="D23" s="9" t="n">
        <v>45</v>
      </c>
      <c r="E23" s="10" t="s">
        <v>65</v>
      </c>
      <c r="F23" s="10" t="s">
        <v>65</v>
      </c>
      <c r="G23" s="10" t="n">
        <v>73412.33</v>
      </c>
      <c r="H23" s="11" t="n">
        <v>40310.82</v>
      </c>
      <c r="I23" s="53" t="s">
        <v>65</v>
      </c>
      <c r="J23" s="10" t="n">
        <v>93206</v>
      </c>
      <c r="K23" s="10" t="n">
        <v>1</v>
      </c>
      <c r="L23" s="10" t="s">
        <v>105</v>
      </c>
      <c r="M23" s="10" t="n">
        <v>1</v>
      </c>
      <c r="N23" s="11" t="n">
        <v>93206</v>
      </c>
      <c r="P23" s="0" t="n">
        <f aca="false">ISNUMBER(B23)</f>
        <v>1</v>
      </c>
      <c r="Q23" s="0" t="n">
        <f aca="false">IF(AND(P23=0,ISNUMBER(G23)),G23,H23)</f>
        <v>40310.82</v>
      </c>
      <c r="R23" s="0" t="n">
        <f aca="false">IF(ISNUMBER(B23),B23,Q23)</f>
        <v>312490.47648</v>
      </c>
      <c r="S23" s="0" t="n">
        <f aca="false">IF(R23&gt;0,R23,N23)</f>
        <v>312490.47648</v>
      </c>
      <c r="U23" s="45" t="n">
        <v>312490.47648</v>
      </c>
      <c r="V23" s="1" t="n">
        <f aca="false">N23&gt;U23</f>
        <v>0</v>
      </c>
      <c r="W23" s="0" t="n">
        <f aca="false">U23=N23</f>
        <v>0</v>
      </c>
      <c r="X23" s="0" t="n">
        <f aca="false">U23=B23</f>
        <v>1</v>
      </c>
      <c r="Y23" s="0" t="n">
        <f aca="false">U23=G23</f>
        <v>0</v>
      </c>
      <c r="Z23" s="0" t="n">
        <f aca="false">U23=H23</f>
        <v>0</v>
      </c>
      <c r="AB23" s="53" t="s">
        <v>65</v>
      </c>
      <c r="AC23" s="45" t="n">
        <v>312490.47648</v>
      </c>
      <c r="AE23" s="0" t="s">
        <v>229</v>
      </c>
    </row>
    <row r="24" customFormat="false" ht="12.75" hidden="false" customHeight="false" outlineLevel="0" collapsed="false">
      <c r="A24" s="0" t="n">
        <v>19</v>
      </c>
      <c r="B24" s="9" t="e">
        <f aca="false">#N/A</f>
        <v>#N/A</v>
      </c>
      <c r="C24" s="11" t="e">
        <f aca="false">#N/A</f>
        <v>#N/A</v>
      </c>
      <c r="D24" s="9" t="n">
        <v>15</v>
      </c>
      <c r="E24" s="10" t="s">
        <v>106</v>
      </c>
      <c r="F24" s="0"/>
      <c r="G24" s="0"/>
      <c r="H24" s="0"/>
      <c r="I24" s="53" t="s">
        <v>106</v>
      </c>
      <c r="J24" s="10" t="e">
        <f aca="false">#N/A</f>
        <v>#N/A</v>
      </c>
      <c r="K24" s="10" t="n">
        <v>1</v>
      </c>
      <c r="L24" s="10" t="s">
        <v>106</v>
      </c>
      <c r="M24" s="10" t="n">
        <v>1</v>
      </c>
      <c r="N24" s="11" t="e">
        <f aca="false">#N/A</f>
        <v>#N/A</v>
      </c>
      <c r="P24" s="0" t="n">
        <f aca="false">ISNUMBER(B24)</f>
        <v>0</v>
      </c>
      <c r="Q24" s="0" t="n">
        <f aca="false">IF(AND(P24=0,ISNUMBER(G24)),G24,H24)</f>
        <v>0</v>
      </c>
      <c r="R24" s="0" t="n">
        <f aca="false">IF(ISNUMBER(B24),B24,Q24)</f>
        <v>0</v>
      </c>
      <c r="S24" s="0" t="e">
        <f aca="false">IF(R24&gt;0,R24,N24)</f>
        <v>#N/A</v>
      </c>
      <c r="U24" s="45" t="e">
        <f aca="false">#N/A</f>
        <v>#N/A</v>
      </c>
      <c r="V24" s="1" t="e">
        <f aca="false">N24&gt;U24</f>
        <v>#N/A</v>
      </c>
      <c r="W24" s="0" t="e">
        <f aca="false">U24=N24</f>
        <v>#N/A</v>
      </c>
      <c r="X24" s="0" t="e">
        <f aca="false">U24=B24</f>
        <v>#N/A</v>
      </c>
      <c r="Y24" s="0" t="e">
        <f aca="false">U24=G24</f>
        <v>#N/A</v>
      </c>
      <c r="Z24" s="0" t="e">
        <f aca="false">U24=H24</f>
        <v>#N/A</v>
      </c>
      <c r="AB24" s="53" t="s">
        <v>106</v>
      </c>
      <c r="AC24" s="45" t="e">
        <f aca="false">#N/A</f>
        <v>#N/A</v>
      </c>
    </row>
    <row r="25" customFormat="false" ht="15" hidden="false" customHeight="false" outlineLevel="0" collapsed="false">
      <c r="A25" s="0" t="n">
        <v>20</v>
      </c>
      <c r="B25" s="9" t="e">
        <f aca="false">#N/A</f>
        <v>#N/A</v>
      </c>
      <c r="C25" s="11" t="e">
        <f aca="false">#N/A</f>
        <v>#N/A</v>
      </c>
      <c r="D25" s="9" t="n">
        <v>16</v>
      </c>
      <c r="E25" s="10" t="s">
        <v>108</v>
      </c>
      <c r="F25" s="0"/>
      <c r="G25" s="0"/>
      <c r="H25" s="0"/>
      <c r="I25" s="53" t="s">
        <v>108</v>
      </c>
      <c r="J25" s="10" t="n">
        <v>914795.7</v>
      </c>
      <c r="K25" s="10" t="n">
        <v>1</v>
      </c>
      <c r="L25" s="10" t="s">
        <v>108</v>
      </c>
      <c r="M25" s="10" t="n">
        <v>1</v>
      </c>
      <c r="N25" s="11" t="n">
        <v>914795.7</v>
      </c>
      <c r="P25" s="0" t="n">
        <f aca="false">ISNUMBER(B25)</f>
        <v>0</v>
      </c>
      <c r="Q25" s="0" t="n">
        <f aca="false">IF(AND(P25=0,ISNUMBER(G25)),G25,H25)</f>
        <v>0</v>
      </c>
      <c r="R25" s="0" t="n">
        <f aca="false">IF(ISNUMBER(B25),B25,Q25)</f>
        <v>0</v>
      </c>
      <c r="S25" s="0" t="n">
        <f aca="false">IF(R25&gt;0,R25,N25)</f>
        <v>914795.7</v>
      </c>
      <c r="U25" s="45" t="n">
        <v>914795.7</v>
      </c>
      <c r="V25" s="1" t="n">
        <f aca="false">N25&gt;U25</f>
        <v>0</v>
      </c>
      <c r="W25" s="0" t="n">
        <f aca="false">U25=N25</f>
        <v>1</v>
      </c>
      <c r="X25" s="0" t="e">
        <f aca="false">U25=B25</f>
        <v>#N/A</v>
      </c>
      <c r="Y25" s="0" t="n">
        <f aca="false">U25=G25</f>
        <v>0</v>
      </c>
      <c r="Z25" s="0" t="n">
        <f aca="false">U25=H25</f>
        <v>0</v>
      </c>
      <c r="AB25" s="53" t="s">
        <v>108</v>
      </c>
      <c r="AC25" s="54" t="n">
        <v>201134.737895743</v>
      </c>
      <c r="AE25" s="0" t="s">
        <v>233</v>
      </c>
    </row>
    <row r="26" customFormat="false" ht="12.75" hidden="false" customHeight="false" outlineLevel="0" collapsed="false">
      <c r="A26" s="0" t="n">
        <v>21</v>
      </c>
      <c r="B26" s="9" t="e">
        <f aca="false">#N/A</f>
        <v>#N/A</v>
      </c>
      <c r="C26" s="11" t="e">
        <f aca="false">#N/A</f>
        <v>#N/A</v>
      </c>
      <c r="D26" s="9" t="n">
        <v>17</v>
      </c>
      <c r="E26" s="10" t="s">
        <v>110</v>
      </c>
      <c r="F26" s="0"/>
      <c r="G26" s="0"/>
      <c r="H26" s="0"/>
      <c r="I26" s="53" t="s">
        <v>110</v>
      </c>
      <c r="J26" s="10" t="e">
        <f aca="false">#N/A</f>
        <v>#N/A</v>
      </c>
      <c r="K26" s="10" t="n">
        <v>1</v>
      </c>
      <c r="L26" s="10" t="s">
        <v>110</v>
      </c>
      <c r="M26" s="10" t="n">
        <v>1</v>
      </c>
      <c r="N26" s="11" t="e">
        <f aca="false">#N/A</f>
        <v>#N/A</v>
      </c>
      <c r="P26" s="0" t="n">
        <f aca="false">ISNUMBER(B26)</f>
        <v>0</v>
      </c>
      <c r="Q26" s="0" t="n">
        <f aca="false">IF(AND(P26=0,ISNUMBER(G26)),G26,H26)</f>
        <v>0</v>
      </c>
      <c r="R26" s="0" t="n">
        <f aca="false">IF(ISNUMBER(B26),B26,Q26)</f>
        <v>0</v>
      </c>
      <c r="S26" s="0" t="e">
        <f aca="false">IF(R26&gt;0,R26,N26)</f>
        <v>#N/A</v>
      </c>
      <c r="U26" s="45" t="e">
        <f aca="false">#N/A</f>
        <v>#N/A</v>
      </c>
      <c r="V26" s="1" t="e">
        <f aca="false">N26&gt;U26</f>
        <v>#N/A</v>
      </c>
      <c r="W26" s="0" t="e">
        <f aca="false">U26=N26</f>
        <v>#N/A</v>
      </c>
      <c r="X26" s="0" t="e">
        <f aca="false">U26=B26</f>
        <v>#N/A</v>
      </c>
      <c r="Y26" s="0" t="e">
        <f aca="false">U26=G26</f>
        <v>#N/A</v>
      </c>
      <c r="Z26" s="0" t="e">
        <f aca="false">U26=H26</f>
        <v>#N/A</v>
      </c>
      <c r="AB26" s="53" t="s">
        <v>110</v>
      </c>
      <c r="AC26" s="45" t="e">
        <f aca="false">#N/A</f>
        <v>#N/A</v>
      </c>
    </row>
    <row r="27" customFormat="false" ht="12.75" hidden="false" customHeight="false" outlineLevel="0" collapsed="false">
      <c r="A27" s="0" t="n">
        <v>22</v>
      </c>
      <c r="B27" s="9" t="e">
        <f aca="false">#N/A</f>
        <v>#N/A</v>
      </c>
      <c r="C27" s="11" t="e">
        <f aca="false">#N/A</f>
        <v>#N/A</v>
      </c>
      <c r="D27" s="9" t="n">
        <v>18</v>
      </c>
      <c r="E27" s="10" t="s">
        <v>112</v>
      </c>
      <c r="F27" s="0"/>
      <c r="G27" s="0"/>
      <c r="H27" s="0"/>
      <c r="I27" s="53" t="s">
        <v>112</v>
      </c>
      <c r="J27" s="10" t="e">
        <f aca="false">#N/A</f>
        <v>#N/A</v>
      </c>
      <c r="K27" s="10" t="n">
        <v>1</v>
      </c>
      <c r="L27" s="10" t="s">
        <v>112</v>
      </c>
      <c r="M27" s="10" t="n">
        <v>1</v>
      </c>
      <c r="N27" s="11" t="e">
        <f aca="false">#N/A</f>
        <v>#N/A</v>
      </c>
      <c r="P27" s="0" t="n">
        <f aca="false">ISNUMBER(B27)</f>
        <v>0</v>
      </c>
      <c r="Q27" s="0" t="n">
        <f aca="false">IF(AND(P27=0,ISNUMBER(G27)),G27,H27)</f>
        <v>0</v>
      </c>
      <c r="R27" s="0" t="n">
        <f aca="false">IF(ISNUMBER(B27),B27,Q27)</f>
        <v>0</v>
      </c>
      <c r="S27" s="0" t="e">
        <f aca="false">IF(R27&gt;0,R27,N27)</f>
        <v>#N/A</v>
      </c>
      <c r="U27" s="45" t="e">
        <f aca="false">#N/A</f>
        <v>#N/A</v>
      </c>
      <c r="V27" s="1" t="e">
        <f aca="false">N27&gt;U27</f>
        <v>#N/A</v>
      </c>
      <c r="W27" s="0" t="e">
        <f aca="false">U27=N27</f>
        <v>#N/A</v>
      </c>
      <c r="X27" s="0" t="e">
        <f aca="false">U27=B27</f>
        <v>#N/A</v>
      </c>
      <c r="Y27" s="0" t="e">
        <f aca="false">U27=G27</f>
        <v>#N/A</v>
      </c>
      <c r="Z27" s="0" t="e">
        <f aca="false">U27=H27</f>
        <v>#N/A</v>
      </c>
      <c r="AB27" s="53" t="s">
        <v>112</v>
      </c>
      <c r="AC27" s="45" t="e">
        <f aca="false">#N/A</f>
        <v>#N/A</v>
      </c>
    </row>
    <row r="28" customFormat="false" ht="12.75" hidden="false" customHeight="false" outlineLevel="0" collapsed="false">
      <c r="A28" s="0" t="n">
        <v>23</v>
      </c>
      <c r="B28" s="9" t="n">
        <v>633208.324</v>
      </c>
      <c r="C28" s="11" t="n">
        <v>1753848</v>
      </c>
      <c r="D28" s="9" t="n">
        <v>73</v>
      </c>
      <c r="E28" s="10" t="s">
        <v>67</v>
      </c>
      <c r="F28" s="10" t="s">
        <v>67</v>
      </c>
      <c r="G28" s="10" t="n">
        <v>141643.9</v>
      </c>
      <c r="H28" s="11" t="n">
        <v>391561.4</v>
      </c>
      <c r="I28" s="53" t="s">
        <v>67</v>
      </c>
      <c r="J28" s="10" t="n">
        <v>18788.6</v>
      </c>
      <c r="K28" s="10" t="n">
        <v>4</v>
      </c>
      <c r="L28" s="10" t="s">
        <v>96</v>
      </c>
      <c r="M28" s="10" t="n">
        <v>0.35</v>
      </c>
      <c r="N28" s="11" t="n">
        <v>6576.01</v>
      </c>
      <c r="P28" s="0" t="n">
        <f aca="false">ISNUMBER(B28)</f>
        <v>1</v>
      </c>
      <c r="Q28" s="0" t="n">
        <f aca="false">IF(AND(P28=0,ISNUMBER(G28)),G28,H28)</f>
        <v>391561.4</v>
      </c>
      <c r="R28" s="0" t="n">
        <f aca="false">IF(ISNUMBER(B28),B28,Q28)</f>
        <v>633208.324</v>
      </c>
      <c r="S28" s="0" t="n">
        <f aca="false">IF(R28&gt;0,R28,N28)</f>
        <v>633208.324</v>
      </c>
      <c r="U28" s="45" t="n">
        <v>633208.324</v>
      </c>
      <c r="V28" s="1" t="n">
        <f aca="false">N28&gt;U28</f>
        <v>0</v>
      </c>
      <c r="W28" s="0" t="n">
        <f aca="false">U28=N28</f>
        <v>0</v>
      </c>
      <c r="X28" s="0" t="n">
        <f aca="false">U28=B28</f>
        <v>1</v>
      </c>
      <c r="Y28" s="0" t="n">
        <f aca="false">U28=G28</f>
        <v>0</v>
      </c>
      <c r="Z28" s="0" t="n">
        <f aca="false">U28=H28</f>
        <v>0</v>
      </c>
      <c r="AB28" s="53" t="s">
        <v>67</v>
      </c>
      <c r="AC28" s="45" t="n">
        <v>633208.324</v>
      </c>
      <c r="AE28" s="0" t="s">
        <v>229</v>
      </c>
    </row>
    <row r="29" customFormat="false" ht="12.75" hidden="false" customHeight="false" outlineLevel="0" collapsed="false">
      <c r="A29" s="0" t="n">
        <v>24</v>
      </c>
      <c r="B29" s="9" t="e">
        <f aca="false">#N/A</f>
        <v>#N/A</v>
      </c>
      <c r="C29" s="11" t="e">
        <f aca="false">#N/A</f>
        <v>#N/A</v>
      </c>
      <c r="D29" s="9" t="n">
        <v>19</v>
      </c>
      <c r="E29" s="10" t="s">
        <v>115</v>
      </c>
      <c r="F29" s="0"/>
      <c r="G29" s="0"/>
      <c r="H29" s="0"/>
      <c r="I29" s="53" t="s">
        <v>115</v>
      </c>
      <c r="J29" s="10" t="e">
        <f aca="false">#N/A</f>
        <v>#N/A</v>
      </c>
      <c r="K29" s="10" t="n">
        <v>1</v>
      </c>
      <c r="L29" s="10" t="s">
        <v>115</v>
      </c>
      <c r="M29" s="10" t="n">
        <v>1</v>
      </c>
      <c r="N29" s="11" t="e">
        <f aca="false">#N/A</f>
        <v>#N/A</v>
      </c>
      <c r="P29" s="0" t="n">
        <f aca="false">ISNUMBER(B29)</f>
        <v>0</v>
      </c>
      <c r="Q29" s="0" t="n">
        <f aca="false">IF(AND(P29=0,ISNUMBER(G29)),G29,H29)</f>
        <v>0</v>
      </c>
      <c r="R29" s="0" t="n">
        <f aca="false">IF(ISNUMBER(B29),B29,Q29)</f>
        <v>0</v>
      </c>
      <c r="S29" s="0" t="e">
        <f aca="false">IF(R29&gt;0,R29,N29)</f>
        <v>#N/A</v>
      </c>
      <c r="U29" s="45" t="e">
        <f aca="false">#N/A</f>
        <v>#N/A</v>
      </c>
      <c r="V29" s="1" t="e">
        <f aca="false">N29&gt;U29</f>
        <v>#N/A</v>
      </c>
      <c r="W29" s="0" t="e">
        <f aca="false">U29=N29</f>
        <v>#N/A</v>
      </c>
      <c r="X29" s="0" t="e">
        <f aca="false">U29=B29</f>
        <v>#N/A</v>
      </c>
      <c r="Y29" s="0" t="e">
        <f aca="false">U29=G29</f>
        <v>#N/A</v>
      </c>
      <c r="Z29" s="0" t="e">
        <f aca="false">U29=H29</f>
        <v>#N/A</v>
      </c>
      <c r="AB29" s="53" t="s">
        <v>115</v>
      </c>
      <c r="AC29" s="45" t="e">
        <f aca="false">#N/A</f>
        <v>#N/A</v>
      </c>
    </row>
    <row r="30" customFormat="false" ht="12.75" hidden="false" customHeight="false" outlineLevel="0" collapsed="false">
      <c r="A30" s="0" t="n">
        <v>25</v>
      </c>
      <c r="B30" s="9" t="n">
        <v>444.32128</v>
      </c>
      <c r="C30" s="11" t="n">
        <v>99748.17</v>
      </c>
      <c r="D30" s="9" t="n">
        <v>25</v>
      </c>
      <c r="E30" s="10" t="s">
        <v>69</v>
      </c>
      <c r="F30" s="10" t="s">
        <v>69</v>
      </c>
      <c r="G30" s="10" t="n">
        <v>75.88663</v>
      </c>
      <c r="H30" s="11" t="n">
        <v>17401.43</v>
      </c>
      <c r="I30" s="53" t="s">
        <v>69</v>
      </c>
      <c r="J30" s="10" t="n">
        <v>261600.6</v>
      </c>
      <c r="K30" s="10" t="n">
        <v>16</v>
      </c>
      <c r="L30" s="10" t="s">
        <v>72</v>
      </c>
      <c r="M30" s="10" t="n">
        <v>0.05</v>
      </c>
      <c r="N30" s="11" t="n">
        <v>13080.03</v>
      </c>
      <c r="P30" s="0" t="n">
        <f aca="false">ISNUMBER(B30)</f>
        <v>1</v>
      </c>
      <c r="Q30" s="0" t="n">
        <f aca="false">IF(AND(P30=0,ISNUMBER(G30)),G30,H30)</f>
        <v>17401.43</v>
      </c>
      <c r="R30" s="0" t="n">
        <f aca="false">IF(ISNUMBER(B30),B30,Q30)</f>
        <v>444.32128</v>
      </c>
      <c r="S30" s="0" t="n">
        <f aca="false">IF(R30&gt;0,R30,N30)</f>
        <v>444.32128</v>
      </c>
      <c r="U30" s="45" t="n">
        <v>444.32128</v>
      </c>
      <c r="V30" s="1" t="n">
        <f aca="false">N30&gt;U30</f>
        <v>1</v>
      </c>
      <c r="W30" s="0" t="n">
        <f aca="false">U30=N30</f>
        <v>0</v>
      </c>
      <c r="X30" s="0" t="n">
        <f aca="false">U30=B30</f>
        <v>1</v>
      </c>
      <c r="Y30" s="0" t="n">
        <f aca="false">U30=G30</f>
        <v>0</v>
      </c>
      <c r="Z30" s="0" t="n">
        <f aca="false">U30=H30</f>
        <v>0</v>
      </c>
      <c r="AB30" s="53" t="s">
        <v>69</v>
      </c>
      <c r="AC30" s="45" t="n">
        <v>444.32128</v>
      </c>
      <c r="AE30" s="0" t="s">
        <v>229</v>
      </c>
    </row>
    <row r="31" customFormat="false" ht="12.75" hidden="false" customHeight="false" outlineLevel="0" collapsed="false">
      <c r="A31" s="0" t="n">
        <v>26</v>
      </c>
      <c r="B31" s="9" t="n">
        <v>1253.7247</v>
      </c>
      <c r="C31" s="11" t="n">
        <v>9576.684</v>
      </c>
      <c r="D31" s="9" t="n">
        <v>74</v>
      </c>
      <c r="E31" s="10" t="s">
        <v>73</v>
      </c>
      <c r="F31" s="10" t="s">
        <v>73</v>
      </c>
      <c r="G31" s="10" t="n">
        <v>280.7454</v>
      </c>
      <c r="H31" s="11" t="n">
        <v>2147.368</v>
      </c>
      <c r="I31" s="53" t="s">
        <v>73</v>
      </c>
      <c r="J31" s="10" t="n">
        <v>18788.6</v>
      </c>
      <c r="K31" s="10" t="n">
        <v>4</v>
      </c>
      <c r="L31" s="10" t="s">
        <v>96</v>
      </c>
      <c r="M31" s="10" t="n">
        <v>0.25</v>
      </c>
      <c r="N31" s="11" t="n">
        <v>4697.15</v>
      </c>
      <c r="P31" s="0" t="n">
        <f aca="false">ISNUMBER(B31)</f>
        <v>1</v>
      </c>
      <c r="Q31" s="0" t="n">
        <f aca="false">IF(AND(P31=0,ISNUMBER(G31)),G31,H31)</f>
        <v>2147.368</v>
      </c>
      <c r="R31" s="0" t="n">
        <f aca="false">IF(ISNUMBER(B31),B31,Q31)</f>
        <v>1253.7247</v>
      </c>
      <c r="S31" s="0" t="n">
        <f aca="false">IF(R31&gt;0,R31,N31)</f>
        <v>1253.7247</v>
      </c>
      <c r="U31" s="45" t="n">
        <v>1253.7247</v>
      </c>
      <c r="V31" s="1" t="n">
        <f aca="false">N31&gt;U31</f>
        <v>1</v>
      </c>
      <c r="W31" s="0" t="n">
        <f aca="false">U31=N31</f>
        <v>0</v>
      </c>
      <c r="X31" s="0" t="n">
        <f aca="false">U31=B31</f>
        <v>1</v>
      </c>
      <c r="Y31" s="0" t="n">
        <f aca="false">U31=G31</f>
        <v>0</v>
      </c>
      <c r="Z31" s="0" t="n">
        <f aca="false">U31=H31</f>
        <v>0</v>
      </c>
      <c r="AB31" s="53" t="s">
        <v>73</v>
      </c>
      <c r="AC31" s="45" t="n">
        <v>1253.7247</v>
      </c>
      <c r="AE31" s="0" t="s">
        <v>229</v>
      </c>
    </row>
    <row r="32" customFormat="false" ht="12.75" hidden="false" customHeight="false" outlineLevel="0" collapsed="false">
      <c r="A32" s="0" t="n">
        <v>27</v>
      </c>
      <c r="B32" s="9" t="e">
        <f aca="false">#N/A</f>
        <v>#N/A</v>
      </c>
      <c r="C32" s="11" t="e">
        <f aca="false">#N/A</f>
        <v>#N/A</v>
      </c>
      <c r="D32" s="9" t="n">
        <v>41</v>
      </c>
      <c r="E32" s="10" t="s">
        <v>120</v>
      </c>
      <c r="F32" s="10" t="s">
        <v>120</v>
      </c>
      <c r="G32" s="10" t="n">
        <v>4742.751</v>
      </c>
      <c r="H32" s="11" t="n">
        <v>7409.422</v>
      </c>
      <c r="I32" s="53" t="s">
        <v>120</v>
      </c>
      <c r="J32" s="10" t="n">
        <v>6329.9</v>
      </c>
      <c r="K32" s="10" t="n">
        <v>2</v>
      </c>
      <c r="L32" s="10" t="s">
        <v>120</v>
      </c>
      <c r="M32" s="10" t="n">
        <v>0.5</v>
      </c>
      <c r="N32" s="11" t="n">
        <v>3164.95</v>
      </c>
      <c r="P32" s="0" t="n">
        <f aca="false">ISNUMBER(B32)</f>
        <v>0</v>
      </c>
      <c r="Q32" s="0" t="n">
        <f aca="false">IF(AND(P32=0,ISNUMBER(G32)),G32,H32)</f>
        <v>4742.751</v>
      </c>
      <c r="R32" s="0" t="n">
        <f aca="false">IF(ISNUMBER(B32),B32,Q32)</f>
        <v>4742.751</v>
      </c>
      <c r="S32" s="0" t="n">
        <f aca="false">IF(R32&gt;0,R32,N32)</f>
        <v>4742.751</v>
      </c>
      <c r="U32" s="45" t="n">
        <v>4742.751</v>
      </c>
      <c r="V32" s="1" t="n">
        <f aca="false">N32&gt;U32</f>
        <v>0</v>
      </c>
      <c r="W32" s="0" t="n">
        <f aca="false">U32=N32</f>
        <v>0</v>
      </c>
      <c r="X32" s="0" t="e">
        <f aca="false">U32=B32</f>
        <v>#N/A</v>
      </c>
      <c r="Y32" s="0" t="n">
        <f aca="false">U32=G32</f>
        <v>1</v>
      </c>
      <c r="Z32" s="0" t="n">
        <f aca="false">U32=H32</f>
        <v>0</v>
      </c>
      <c r="AB32" s="53" t="s">
        <v>120</v>
      </c>
      <c r="AC32" s="45" t="n">
        <v>4742.751</v>
      </c>
      <c r="AE32" s="0" t="s">
        <v>230</v>
      </c>
    </row>
    <row r="33" customFormat="false" ht="12.75" hidden="false" customHeight="false" outlineLevel="0" collapsed="false">
      <c r="A33" s="0" t="n">
        <v>28</v>
      </c>
      <c r="B33" s="9" t="n">
        <v>287990.4855</v>
      </c>
      <c r="C33" s="11" t="n">
        <v>186956.4</v>
      </c>
      <c r="D33" s="9" t="n">
        <v>26</v>
      </c>
      <c r="E33" s="10" t="s">
        <v>75</v>
      </c>
      <c r="F33" s="10" t="s">
        <v>75</v>
      </c>
      <c r="G33" s="10" t="n">
        <v>47620.18</v>
      </c>
      <c r="H33" s="11" t="n">
        <v>30680.84</v>
      </c>
      <c r="I33" s="53" t="s">
        <v>75</v>
      </c>
      <c r="J33" s="10" t="n">
        <v>261600.6</v>
      </c>
      <c r="K33" s="10" t="n">
        <v>16</v>
      </c>
      <c r="L33" s="10" t="s">
        <v>72</v>
      </c>
      <c r="M33" s="10" t="n">
        <v>0.2</v>
      </c>
      <c r="N33" s="11" t="n">
        <v>52320.12</v>
      </c>
      <c r="P33" s="0" t="n">
        <f aca="false">ISNUMBER(B33)</f>
        <v>1</v>
      </c>
      <c r="Q33" s="0" t="n">
        <f aca="false">IF(AND(P33=0,ISNUMBER(G33)),G33,H33)</f>
        <v>30680.84</v>
      </c>
      <c r="R33" s="0" t="n">
        <f aca="false">IF(ISNUMBER(B33),B33,Q33)</f>
        <v>287990.4855</v>
      </c>
      <c r="S33" s="0" t="n">
        <f aca="false">IF(R33&gt;0,R33,N33)</f>
        <v>287990.4855</v>
      </c>
      <c r="U33" s="45" t="n">
        <v>287990.4855</v>
      </c>
      <c r="V33" s="1" t="n">
        <f aca="false">N33&gt;U33</f>
        <v>0</v>
      </c>
      <c r="W33" s="0" t="n">
        <f aca="false">U33=N33</f>
        <v>0</v>
      </c>
      <c r="X33" s="0" t="n">
        <f aca="false">U33=B33</f>
        <v>1</v>
      </c>
      <c r="Y33" s="0" t="n">
        <f aca="false">U33=G33</f>
        <v>0</v>
      </c>
      <c r="Z33" s="0" t="n">
        <f aca="false">U33=H33</f>
        <v>0</v>
      </c>
      <c r="AB33" s="53" t="s">
        <v>75</v>
      </c>
      <c r="AC33" s="45" t="n">
        <v>287990.4855</v>
      </c>
      <c r="AE33" s="0" t="s">
        <v>229</v>
      </c>
    </row>
    <row r="34" customFormat="false" ht="12.75" hidden="false" customHeight="false" outlineLevel="0" collapsed="false">
      <c r="A34" s="0" t="n">
        <v>29</v>
      </c>
      <c r="B34" s="9" t="n">
        <v>98.22951</v>
      </c>
      <c r="C34" s="11" t="n">
        <v>657.201</v>
      </c>
      <c r="D34" s="9" t="n">
        <v>49</v>
      </c>
      <c r="E34" s="10" t="s">
        <v>77</v>
      </c>
      <c r="F34" s="10" t="s">
        <v>77</v>
      </c>
      <c r="G34" s="10" t="n">
        <v>30.92226</v>
      </c>
      <c r="H34" s="11" t="n">
        <v>186.0023</v>
      </c>
      <c r="I34" s="53" t="s">
        <v>77</v>
      </c>
      <c r="J34" s="10" t="n">
        <v>94801.7</v>
      </c>
      <c r="K34" s="10" t="n">
        <v>8</v>
      </c>
      <c r="L34" s="10" t="s">
        <v>126</v>
      </c>
      <c r="M34" s="10" t="n">
        <v>0.065</v>
      </c>
      <c r="N34" s="11" t="n">
        <v>6162.1105</v>
      </c>
      <c r="P34" s="0" t="n">
        <f aca="false">ISNUMBER(B34)</f>
        <v>1</v>
      </c>
      <c r="Q34" s="0" t="n">
        <f aca="false">IF(AND(P34=0,ISNUMBER(G34)),G34,H34)</f>
        <v>186.0023</v>
      </c>
      <c r="R34" s="0" t="n">
        <f aca="false">IF(ISNUMBER(B34),B34,Q34)</f>
        <v>98.22951</v>
      </c>
      <c r="S34" s="0" t="n">
        <f aca="false">IF(R34&gt;0,R34,N34)</f>
        <v>98.22951</v>
      </c>
      <c r="U34" s="45" t="n">
        <v>98.22951</v>
      </c>
      <c r="V34" s="1" t="n">
        <f aca="false">N34&gt;U34</f>
        <v>1</v>
      </c>
      <c r="W34" s="0" t="n">
        <f aca="false">U34=N34</f>
        <v>0</v>
      </c>
      <c r="X34" s="0" t="n">
        <f aca="false">U34=B34</f>
        <v>1</v>
      </c>
      <c r="Y34" s="0" t="n">
        <f aca="false">U34=G34</f>
        <v>0</v>
      </c>
      <c r="Z34" s="0" t="n">
        <f aca="false">U34=H34</f>
        <v>0</v>
      </c>
      <c r="AB34" s="53" t="s">
        <v>77</v>
      </c>
      <c r="AC34" s="45" t="n">
        <v>98.22951</v>
      </c>
      <c r="AE34" s="0" t="s">
        <v>229</v>
      </c>
    </row>
    <row r="35" customFormat="false" ht="12.75" hidden="false" customHeight="false" outlineLevel="0" collapsed="false">
      <c r="A35" s="0" t="n">
        <v>30</v>
      </c>
      <c r="B35" s="9" t="n">
        <v>8105.29059</v>
      </c>
      <c r="C35" s="11" t="n">
        <v>17564.26</v>
      </c>
      <c r="D35" s="9" t="n">
        <v>50</v>
      </c>
      <c r="E35" s="10" t="s">
        <v>82</v>
      </c>
      <c r="F35" s="10" t="s">
        <v>82</v>
      </c>
      <c r="G35" s="10" t="n">
        <v>2385.467</v>
      </c>
      <c r="H35" s="11" t="n">
        <v>5183.009</v>
      </c>
      <c r="I35" s="53" t="s">
        <v>82</v>
      </c>
      <c r="J35" s="10" t="n">
        <v>94801.7</v>
      </c>
      <c r="K35" s="10" t="n">
        <v>8</v>
      </c>
      <c r="L35" s="10" t="s">
        <v>126</v>
      </c>
      <c r="M35" s="10" t="n">
        <v>0.065</v>
      </c>
      <c r="N35" s="11" t="n">
        <v>6162.1105</v>
      </c>
      <c r="P35" s="0" t="n">
        <f aca="false">ISNUMBER(B35)</f>
        <v>1</v>
      </c>
      <c r="Q35" s="0" t="n">
        <f aca="false">IF(AND(P35=0,ISNUMBER(G35)),G35,H35)</f>
        <v>5183.009</v>
      </c>
      <c r="R35" s="0" t="n">
        <f aca="false">IF(ISNUMBER(B35),B35,Q35)</f>
        <v>8105.29059</v>
      </c>
      <c r="S35" s="0" t="n">
        <f aca="false">IF(R35&gt;0,R35,N35)</f>
        <v>8105.29059</v>
      </c>
      <c r="U35" s="45" t="n">
        <v>8105.29059</v>
      </c>
      <c r="V35" s="1" t="n">
        <f aca="false">N35&gt;U35</f>
        <v>0</v>
      </c>
      <c r="W35" s="0" t="n">
        <f aca="false">U35=N35</f>
        <v>0</v>
      </c>
      <c r="X35" s="0" t="n">
        <f aca="false">U35=B35</f>
        <v>1</v>
      </c>
      <c r="Y35" s="0" t="n">
        <f aca="false">U35=G35</f>
        <v>0</v>
      </c>
      <c r="Z35" s="0" t="n">
        <f aca="false">U35=H35</f>
        <v>0</v>
      </c>
      <c r="AB35" s="53" t="s">
        <v>82</v>
      </c>
      <c r="AC35" s="45" t="n">
        <v>8105.29059</v>
      </c>
      <c r="AE35" s="0" t="s">
        <v>229</v>
      </c>
    </row>
    <row r="36" customFormat="false" ht="12.75" hidden="false" customHeight="false" outlineLevel="0" collapsed="false">
      <c r="A36" s="0" t="n">
        <v>31</v>
      </c>
      <c r="B36" s="9" t="n">
        <v>66381.20103</v>
      </c>
      <c r="C36" s="11" t="n">
        <v>41928.07</v>
      </c>
      <c r="D36" s="9" t="n">
        <v>40</v>
      </c>
      <c r="E36" s="10" t="s">
        <v>86</v>
      </c>
      <c r="F36" s="10" t="s">
        <v>86</v>
      </c>
      <c r="G36" s="10" t="n">
        <v>15840.88</v>
      </c>
      <c r="H36" s="11" t="n">
        <v>9666.896</v>
      </c>
      <c r="I36" s="53" t="s">
        <v>86</v>
      </c>
      <c r="J36" s="10" t="n">
        <v>38974.7</v>
      </c>
      <c r="K36" s="10" t="n">
        <v>1</v>
      </c>
      <c r="L36" s="10" t="s">
        <v>130</v>
      </c>
      <c r="M36" s="10" t="n">
        <v>1</v>
      </c>
      <c r="N36" s="11" t="n">
        <v>38974.7</v>
      </c>
      <c r="P36" s="0" t="n">
        <f aca="false">ISNUMBER(B36)</f>
        <v>1</v>
      </c>
      <c r="Q36" s="0" t="n">
        <f aca="false">IF(AND(P36=0,ISNUMBER(G36)),G36,H36)</f>
        <v>9666.896</v>
      </c>
      <c r="R36" s="0" t="n">
        <f aca="false">IF(ISNUMBER(B36),B36,Q36)</f>
        <v>66381.20103</v>
      </c>
      <c r="S36" s="0" t="n">
        <f aca="false">IF(R36&gt;0,R36,N36)</f>
        <v>66381.20103</v>
      </c>
      <c r="U36" s="45" t="n">
        <v>66381.20103</v>
      </c>
      <c r="V36" s="1" t="n">
        <f aca="false">N36&gt;U36</f>
        <v>0</v>
      </c>
      <c r="W36" s="0" t="n">
        <f aca="false">U36=N36</f>
        <v>0</v>
      </c>
      <c r="X36" s="0" t="n">
        <f aca="false">U36=B36</f>
        <v>1</v>
      </c>
      <c r="Y36" s="0" t="n">
        <f aca="false">U36=G36</f>
        <v>0</v>
      </c>
      <c r="Z36" s="0" t="n">
        <f aca="false">U36=H36</f>
        <v>0</v>
      </c>
      <c r="AB36" s="53" t="s">
        <v>86</v>
      </c>
      <c r="AC36" s="45" t="n">
        <v>66381.20103</v>
      </c>
      <c r="AE36" s="0" t="s">
        <v>229</v>
      </c>
    </row>
    <row r="37" customFormat="false" ht="12.75" hidden="false" customHeight="false" outlineLevel="0" collapsed="false">
      <c r="A37" s="0" t="n">
        <v>32</v>
      </c>
      <c r="B37" s="9" t="n">
        <v>837622.3253</v>
      </c>
      <c r="C37" s="11" t="n">
        <v>298567.5</v>
      </c>
      <c r="D37" s="9" t="n">
        <v>44</v>
      </c>
      <c r="E37" s="10" t="s">
        <v>88</v>
      </c>
      <c r="F37" s="10" t="s">
        <v>88</v>
      </c>
      <c r="G37" s="10" t="n">
        <v>200992.5</v>
      </c>
      <c r="H37" s="11" t="n">
        <v>67692.82</v>
      </c>
      <c r="I37" s="53" t="s">
        <v>88</v>
      </c>
      <c r="J37" s="10" t="n">
        <v>126222.4</v>
      </c>
      <c r="K37" s="10" t="n">
        <v>1</v>
      </c>
      <c r="L37" s="10" t="s">
        <v>136</v>
      </c>
      <c r="M37" s="10" t="n">
        <v>1</v>
      </c>
      <c r="N37" s="11" t="n">
        <v>126222.4</v>
      </c>
      <c r="P37" s="0" t="n">
        <f aca="false">ISNUMBER(B37)</f>
        <v>1</v>
      </c>
      <c r="Q37" s="0" t="n">
        <f aca="false">IF(AND(P37=0,ISNUMBER(G37)),G37,H37)</f>
        <v>67692.82</v>
      </c>
      <c r="R37" s="0" t="n">
        <f aca="false">IF(ISNUMBER(B37),B37,Q37)</f>
        <v>837622.3253</v>
      </c>
      <c r="S37" s="0" t="n">
        <f aca="false">IF(R37&gt;0,R37,N37)</f>
        <v>837622.3253</v>
      </c>
      <c r="U37" s="45" t="n">
        <v>837622.3253</v>
      </c>
      <c r="V37" s="1" t="n">
        <f aca="false">N37&gt;U37</f>
        <v>0</v>
      </c>
      <c r="W37" s="0" t="n">
        <f aca="false">U37=N37</f>
        <v>0</v>
      </c>
      <c r="X37" s="0" t="n">
        <f aca="false">U37=B37</f>
        <v>1</v>
      </c>
      <c r="Y37" s="0" t="n">
        <f aca="false">U37=G37</f>
        <v>0</v>
      </c>
      <c r="Z37" s="0" t="n">
        <f aca="false">U37=H37</f>
        <v>0</v>
      </c>
      <c r="AB37" s="53" t="s">
        <v>88</v>
      </c>
      <c r="AC37" s="45" t="n">
        <v>837622.3253</v>
      </c>
      <c r="AE37" s="0" t="s">
        <v>229</v>
      </c>
    </row>
    <row r="38" customFormat="false" ht="12.75" hidden="false" customHeight="false" outlineLevel="0" collapsed="false">
      <c r="A38" s="0" t="n">
        <v>33</v>
      </c>
      <c r="B38" s="9" t="n">
        <v>3646.22214</v>
      </c>
      <c r="C38" s="11" t="n">
        <v>3446.008</v>
      </c>
      <c r="D38" s="9" t="n">
        <v>51</v>
      </c>
      <c r="E38" s="10" t="s">
        <v>91</v>
      </c>
      <c r="F38" s="10" t="s">
        <v>91</v>
      </c>
      <c r="G38" s="10" t="n">
        <v>866.5868</v>
      </c>
      <c r="H38" s="11" t="n">
        <v>859.9569</v>
      </c>
      <c r="I38" s="53" t="s">
        <v>91</v>
      </c>
      <c r="J38" s="10" t="n">
        <v>94801.7</v>
      </c>
      <c r="K38" s="10" t="n">
        <v>8</v>
      </c>
      <c r="L38" s="10" t="s">
        <v>126</v>
      </c>
      <c r="M38" s="10" t="n">
        <v>0.125</v>
      </c>
      <c r="N38" s="11" t="n">
        <v>11850.2125</v>
      </c>
      <c r="P38" s="0" t="n">
        <f aca="false">ISNUMBER(B38)</f>
        <v>1</v>
      </c>
      <c r="Q38" s="0" t="n">
        <f aca="false">IF(AND(P38=0,ISNUMBER(G38)),G38,H38)</f>
        <v>859.9569</v>
      </c>
      <c r="R38" s="0" t="n">
        <f aca="false">IF(ISNUMBER(B38),B38,Q38)</f>
        <v>3646.22214</v>
      </c>
      <c r="S38" s="0" t="n">
        <f aca="false">IF(R38&gt;0,R38,N38)</f>
        <v>3646.22214</v>
      </c>
      <c r="U38" s="45" t="n">
        <v>3646.22214</v>
      </c>
      <c r="V38" s="1" t="n">
        <f aca="false">N38&gt;U38</f>
        <v>1</v>
      </c>
      <c r="W38" s="0" t="n">
        <f aca="false">U38=N38</f>
        <v>0</v>
      </c>
      <c r="X38" s="0" t="n">
        <f aca="false">U38=B38</f>
        <v>1</v>
      </c>
      <c r="Y38" s="0" t="n">
        <f aca="false">U38=G38</f>
        <v>0</v>
      </c>
      <c r="Z38" s="0" t="n">
        <f aca="false">U38=H38</f>
        <v>0</v>
      </c>
      <c r="AB38" s="53" t="s">
        <v>91</v>
      </c>
      <c r="AC38" s="45" t="n">
        <v>3646.22214</v>
      </c>
      <c r="AE38" s="0" t="s">
        <v>229</v>
      </c>
    </row>
    <row r="39" customFormat="false" ht="12.75" hidden="false" customHeight="false" outlineLevel="0" collapsed="false">
      <c r="A39" s="0" t="n">
        <v>34</v>
      </c>
      <c r="B39" s="9" t="e">
        <f aca="false">#N/A</f>
        <v>#N/A</v>
      </c>
      <c r="C39" s="11" t="e">
        <f aca="false">#N/A</f>
        <v>#N/A</v>
      </c>
      <c r="D39" s="9" t="n">
        <v>48</v>
      </c>
      <c r="E39" s="10" t="s">
        <v>139</v>
      </c>
      <c r="F39" s="10" t="s">
        <v>139</v>
      </c>
      <c r="G39" s="10" t="n">
        <v>4510.672</v>
      </c>
      <c r="H39" s="11" t="n">
        <v>12430.87</v>
      </c>
      <c r="I39" s="53" t="s">
        <v>139</v>
      </c>
      <c r="J39" s="10" t="n">
        <v>4886.5</v>
      </c>
      <c r="K39" s="10" t="n">
        <v>1</v>
      </c>
      <c r="L39" s="10" t="s">
        <v>140</v>
      </c>
      <c r="M39" s="10" t="n">
        <v>1</v>
      </c>
      <c r="N39" s="11" t="n">
        <v>4886.5</v>
      </c>
      <c r="P39" s="0" t="n">
        <f aca="false">ISNUMBER(B39)</f>
        <v>0</v>
      </c>
      <c r="Q39" s="0" t="n">
        <f aca="false">IF(AND(P39=0,ISNUMBER(G39)),G39,H39)</f>
        <v>4510.672</v>
      </c>
      <c r="R39" s="0" t="n">
        <f aca="false">IF(ISNUMBER(B39),B39,Q39)</f>
        <v>4510.672</v>
      </c>
      <c r="S39" s="0" t="n">
        <f aca="false">IF(R39&gt;0,R39,N39)</f>
        <v>4510.672</v>
      </c>
      <c r="U39" s="45" t="n">
        <v>4510.672</v>
      </c>
      <c r="V39" s="1" t="n">
        <f aca="false">N39&gt;U39</f>
        <v>1</v>
      </c>
      <c r="W39" s="0" t="n">
        <f aca="false">U39=N39</f>
        <v>0</v>
      </c>
      <c r="X39" s="0" t="e">
        <f aca="false">U39=B39</f>
        <v>#N/A</v>
      </c>
      <c r="Y39" s="0" t="n">
        <f aca="false">U39=G39</f>
        <v>1</v>
      </c>
      <c r="Z39" s="0" t="n">
        <f aca="false">U39=H39</f>
        <v>0</v>
      </c>
      <c r="AB39" s="53" t="s">
        <v>139</v>
      </c>
      <c r="AC39" s="45" t="n">
        <v>4510.672</v>
      </c>
      <c r="AE39" s="0" t="s">
        <v>230</v>
      </c>
    </row>
    <row r="40" customFormat="false" ht="13.5" hidden="false" customHeight="false" outlineLevel="0" collapsed="false">
      <c r="A40" s="0" t="n">
        <v>35</v>
      </c>
      <c r="B40" s="9" t="e">
        <f aca="false">#N/A</f>
        <v>#N/A</v>
      </c>
      <c r="C40" s="11" t="e">
        <f aca="false">#N/A</f>
        <v>#N/A</v>
      </c>
      <c r="D40" s="9" t="n">
        <v>27</v>
      </c>
      <c r="E40" s="10" t="s">
        <v>142</v>
      </c>
      <c r="F40" s="0"/>
      <c r="G40" s="0"/>
      <c r="H40" s="0"/>
      <c r="I40" s="53" t="s">
        <v>142</v>
      </c>
      <c r="J40" s="10" t="n">
        <v>261600.6</v>
      </c>
      <c r="K40" s="10" t="n">
        <v>16</v>
      </c>
      <c r="L40" s="10" t="s">
        <v>72</v>
      </c>
      <c r="M40" s="10" t="n">
        <v>0.01</v>
      </c>
      <c r="N40" s="11" t="n">
        <v>2616.006</v>
      </c>
      <c r="P40" s="0" t="n">
        <f aca="false">ISNUMBER(B40)</f>
        <v>0</v>
      </c>
      <c r="Q40" s="0" t="n">
        <f aca="false">IF(AND(P40=0,ISNUMBER(G40)),G40,H40)</f>
        <v>0</v>
      </c>
      <c r="R40" s="0" t="n">
        <f aca="false">IF(ISNUMBER(B40),B40,Q40)</f>
        <v>0</v>
      </c>
      <c r="S40" s="0" t="n">
        <f aca="false">IF(R40&gt;0,R40,N40)</f>
        <v>2616.006</v>
      </c>
      <c r="U40" s="45" t="n">
        <v>2616.006</v>
      </c>
      <c r="V40" s="1" t="n">
        <f aca="false">N40&gt;U40</f>
        <v>0</v>
      </c>
      <c r="W40" s="0" t="n">
        <f aca="false">U40=N40</f>
        <v>1</v>
      </c>
      <c r="X40" s="0" t="e">
        <f aca="false">U40=B40</f>
        <v>#N/A</v>
      </c>
      <c r="Y40" s="0" t="n">
        <f aca="false">U40=G40</f>
        <v>0</v>
      </c>
      <c r="Z40" s="0" t="n">
        <f aca="false">U40=H40</f>
        <v>0</v>
      </c>
      <c r="AB40" s="53" t="s">
        <v>142</v>
      </c>
      <c r="AC40" s="45" t="n">
        <v>2616.006</v>
      </c>
      <c r="AE40" s="0" t="s">
        <v>234</v>
      </c>
    </row>
    <row r="41" customFormat="false" ht="16.5" hidden="false" customHeight="false" outlineLevel="0" collapsed="false">
      <c r="A41" s="0" t="n">
        <v>36</v>
      </c>
      <c r="B41" s="9" t="e">
        <f aca="false">#N/A</f>
        <v>#N/A</v>
      </c>
      <c r="C41" s="11" t="e">
        <f aca="false">#N/A</f>
        <v>#N/A</v>
      </c>
      <c r="D41" s="9" t="n">
        <v>13</v>
      </c>
      <c r="E41" s="10" t="s">
        <v>144</v>
      </c>
      <c r="F41" s="10" t="s">
        <v>144</v>
      </c>
      <c r="G41" s="10" t="n">
        <v>442.8359</v>
      </c>
      <c r="H41" s="11" t="n">
        <v>4864.642</v>
      </c>
      <c r="I41" s="53" t="s">
        <v>144</v>
      </c>
      <c r="J41" s="10" t="n">
        <v>74365.7</v>
      </c>
      <c r="K41" s="10" t="n">
        <v>2</v>
      </c>
      <c r="L41" s="10" t="s">
        <v>145</v>
      </c>
      <c r="M41" s="10" t="n">
        <v>0.4</v>
      </c>
      <c r="N41" s="11" t="n">
        <v>29746.28</v>
      </c>
      <c r="P41" s="0" t="n">
        <f aca="false">ISNUMBER(B41)</f>
        <v>0</v>
      </c>
      <c r="Q41" s="0" t="n">
        <f aca="false">IF(AND(P41=0,ISNUMBER(G41)),G41,H41)</f>
        <v>442.8359</v>
      </c>
      <c r="R41" s="0" t="n">
        <f aca="false">IF(ISNUMBER(B41),B41,Q41)</f>
        <v>442.8359</v>
      </c>
      <c r="S41" s="0" t="n">
        <f aca="false">IF(R41&gt;0,R41,N41)</f>
        <v>442.8359</v>
      </c>
      <c r="U41" s="55" t="n">
        <v>442.8359</v>
      </c>
      <c r="V41" s="1" t="n">
        <f aca="false">N41&gt;U41</f>
        <v>1</v>
      </c>
      <c r="W41" s="0" t="n">
        <f aca="false">U41=N41</f>
        <v>0</v>
      </c>
      <c r="X41" s="0" t="e">
        <f aca="false">U41=B41</f>
        <v>#N/A</v>
      </c>
      <c r="Y41" s="0" t="n">
        <f aca="false">U41=G41</f>
        <v>1</v>
      </c>
      <c r="Z41" s="0" t="n">
        <f aca="false">U41=H41</f>
        <v>0</v>
      </c>
      <c r="AB41" s="53" t="s">
        <v>144</v>
      </c>
      <c r="AC41" s="54" t="n">
        <v>29746.28</v>
      </c>
      <c r="AE41" s="0" t="s">
        <v>235</v>
      </c>
    </row>
    <row r="42" customFormat="false" ht="16.5" hidden="false" customHeight="false" outlineLevel="0" collapsed="false">
      <c r="A42" s="0" t="n">
        <v>37</v>
      </c>
      <c r="B42" s="9" t="e">
        <f aca="false">#N/A</f>
        <v>#N/A</v>
      </c>
      <c r="C42" s="11" t="e">
        <f aca="false">#N/A</f>
        <v>#N/A</v>
      </c>
      <c r="D42" s="9" t="n">
        <v>9</v>
      </c>
      <c r="E42" s="10" t="s">
        <v>147</v>
      </c>
      <c r="F42" s="10" t="s">
        <v>147</v>
      </c>
      <c r="G42" s="10" t="n">
        <v>3071.857</v>
      </c>
      <c r="H42" s="11" t="n">
        <v>6114.67</v>
      </c>
      <c r="I42" s="53" t="s">
        <v>147</v>
      </c>
      <c r="J42" s="10" t="n">
        <v>20570</v>
      </c>
      <c r="K42" s="10" t="n">
        <v>1</v>
      </c>
      <c r="L42" s="10" t="s">
        <v>173</v>
      </c>
      <c r="M42" s="10" t="n">
        <v>1</v>
      </c>
      <c r="N42" s="11" t="n">
        <v>20570</v>
      </c>
      <c r="P42" s="0" t="n">
        <f aca="false">ISNUMBER(B42)</f>
        <v>0</v>
      </c>
      <c r="Q42" s="0" t="n">
        <f aca="false">IF(AND(P42=0,ISNUMBER(G42)),G42,H42)</f>
        <v>3071.857</v>
      </c>
      <c r="R42" s="0" t="n">
        <f aca="false">IF(ISNUMBER(B42),B42,Q42)</f>
        <v>3071.857</v>
      </c>
      <c r="S42" s="0" t="n">
        <f aca="false">IF(R42&gt;0,R42,N42)</f>
        <v>3071.857</v>
      </c>
      <c r="U42" s="55" t="n">
        <v>3071.857</v>
      </c>
      <c r="V42" s="1" t="n">
        <f aca="false">N42&gt;U42</f>
        <v>1</v>
      </c>
      <c r="W42" s="0" t="n">
        <f aca="false">U42=N42</f>
        <v>0</v>
      </c>
      <c r="X42" s="0" t="e">
        <f aca="false">U42=B42</f>
        <v>#N/A</v>
      </c>
      <c r="Y42" s="0" t="n">
        <f aca="false">U42=G42</f>
        <v>1</v>
      </c>
      <c r="Z42" s="0" t="n">
        <f aca="false">U42=H42</f>
        <v>0</v>
      </c>
      <c r="AB42" s="53" t="s">
        <v>147</v>
      </c>
      <c r="AC42" s="54" t="n">
        <v>20570</v>
      </c>
      <c r="AE42" s="0" t="s">
        <v>228</v>
      </c>
    </row>
    <row r="43" customFormat="false" ht="14.25" hidden="false" customHeight="false" outlineLevel="0" collapsed="false">
      <c r="A43" s="0" t="n">
        <v>38</v>
      </c>
      <c r="B43" s="9" t="n">
        <v>130790.82432</v>
      </c>
      <c r="C43" s="11" t="n">
        <v>234370.7</v>
      </c>
      <c r="D43" s="9" t="n">
        <v>80</v>
      </c>
      <c r="E43" s="10" t="s">
        <v>92</v>
      </c>
      <c r="F43" s="10" t="s">
        <v>92</v>
      </c>
      <c r="G43" s="10" t="n">
        <v>21139.86</v>
      </c>
      <c r="H43" s="11" t="n">
        <v>38166.34</v>
      </c>
      <c r="I43" s="53" t="s">
        <v>92</v>
      </c>
      <c r="J43" s="10" t="n">
        <v>138910.7</v>
      </c>
      <c r="K43" s="10" t="n">
        <v>3</v>
      </c>
      <c r="L43" s="10" t="s">
        <v>59</v>
      </c>
      <c r="M43" s="10" t="n">
        <v>0.33</v>
      </c>
      <c r="N43" s="11" t="n">
        <v>45840.531</v>
      </c>
      <c r="P43" s="0" t="n">
        <f aca="false">ISNUMBER(B43)</f>
        <v>1</v>
      </c>
      <c r="Q43" s="0" t="n">
        <f aca="false">IF(AND(P43=0,ISNUMBER(G43)),G43,H43)</f>
        <v>38166.34</v>
      </c>
      <c r="R43" s="0" t="n">
        <f aca="false">IF(ISNUMBER(B43),B43,Q43)</f>
        <v>130790.82432</v>
      </c>
      <c r="S43" s="0" t="n">
        <f aca="false">IF(R43&gt;0,R43,N43)</f>
        <v>130790.82432</v>
      </c>
      <c r="U43" s="45" t="n">
        <v>130790.82432</v>
      </c>
      <c r="V43" s="1" t="n">
        <f aca="false">N43&gt;U43</f>
        <v>0</v>
      </c>
      <c r="W43" s="0" t="n">
        <f aca="false">U43=N43</f>
        <v>0</v>
      </c>
      <c r="X43" s="0" t="n">
        <f aca="false">U43=B43</f>
        <v>1</v>
      </c>
      <c r="Y43" s="0" t="n">
        <f aca="false">U43=G43</f>
        <v>0</v>
      </c>
      <c r="Z43" s="0" t="n">
        <f aca="false">U43=H43</f>
        <v>0</v>
      </c>
      <c r="AB43" s="53" t="s">
        <v>92</v>
      </c>
      <c r="AC43" s="45" t="n">
        <v>130790.82432</v>
      </c>
      <c r="AE43" s="0" t="s">
        <v>229</v>
      </c>
    </row>
    <row r="44" customFormat="false" ht="16.5" hidden="false" customHeight="false" outlineLevel="0" collapsed="false">
      <c r="A44" s="0" t="n">
        <v>39</v>
      </c>
      <c r="B44" s="9" t="e">
        <f aca="false">#N/A</f>
        <v>#N/A</v>
      </c>
      <c r="C44" s="11" t="e">
        <f aca="false">#N/A</f>
        <v>#N/A</v>
      </c>
      <c r="D44" s="9" t="n">
        <v>14</v>
      </c>
      <c r="E44" s="10" t="s">
        <v>150</v>
      </c>
      <c r="F44" s="10" t="s">
        <v>150</v>
      </c>
      <c r="G44" s="10" t="n">
        <v>3966.504</v>
      </c>
      <c r="H44" s="11" t="n">
        <v>20373.2</v>
      </c>
      <c r="I44" s="53" t="s">
        <v>150</v>
      </c>
      <c r="J44" s="10" t="n">
        <v>74365.7</v>
      </c>
      <c r="K44" s="10" t="n">
        <v>2</v>
      </c>
      <c r="L44" s="10" t="s">
        <v>145</v>
      </c>
      <c r="M44" s="10" t="n">
        <v>0.6</v>
      </c>
      <c r="N44" s="11" t="n">
        <v>44619.42</v>
      </c>
      <c r="P44" s="0" t="n">
        <f aca="false">ISNUMBER(B44)</f>
        <v>0</v>
      </c>
      <c r="Q44" s="0" t="n">
        <f aca="false">IF(AND(P44=0,ISNUMBER(G44)),G44,H44)</f>
        <v>3966.504</v>
      </c>
      <c r="R44" s="0" t="n">
        <f aca="false">IF(ISNUMBER(B44),B44,Q44)</f>
        <v>3966.504</v>
      </c>
      <c r="S44" s="0" t="n">
        <f aca="false">IF(R44&gt;0,R44,N44)</f>
        <v>3966.504</v>
      </c>
      <c r="U44" s="55" t="n">
        <v>3966.504</v>
      </c>
      <c r="V44" s="1" t="n">
        <f aca="false">N44&gt;U44</f>
        <v>1</v>
      </c>
      <c r="W44" s="0" t="n">
        <f aca="false">U44=N44</f>
        <v>0</v>
      </c>
      <c r="X44" s="0" t="e">
        <f aca="false">U44=B44</f>
        <v>#N/A</v>
      </c>
      <c r="Y44" s="0" t="n">
        <f aca="false">U44=G44</f>
        <v>1</v>
      </c>
      <c r="Z44" s="0" t="n">
        <f aca="false">U44=H44</f>
        <v>0</v>
      </c>
      <c r="AB44" s="53" t="s">
        <v>150</v>
      </c>
      <c r="AC44" s="45" t="n">
        <v>44619.42</v>
      </c>
      <c r="AE44" s="0" t="s">
        <v>236</v>
      </c>
    </row>
    <row r="45" customFormat="false" ht="14.25" hidden="false" customHeight="false" outlineLevel="0" collapsed="false">
      <c r="A45" s="0" t="n">
        <v>40</v>
      </c>
      <c r="B45" s="9" t="e">
        <f aca="false">#N/A</f>
        <v>#N/A</v>
      </c>
      <c r="C45" s="11" t="e">
        <f aca="false">#N/A</f>
        <v>#N/A</v>
      </c>
      <c r="D45" s="9" t="n">
        <v>62</v>
      </c>
      <c r="E45" s="10" t="s">
        <v>151</v>
      </c>
      <c r="F45" s="0"/>
      <c r="G45" s="0"/>
      <c r="H45" s="0"/>
      <c r="I45" s="53" t="s">
        <v>151</v>
      </c>
      <c r="J45" s="10" t="e">
        <f aca="false">#N/A</f>
        <v>#N/A</v>
      </c>
      <c r="K45" s="10" t="n">
        <v>1</v>
      </c>
      <c r="L45" s="10" t="s">
        <v>151</v>
      </c>
      <c r="M45" s="10" t="n">
        <v>1</v>
      </c>
      <c r="N45" s="11" t="e">
        <f aca="false">#N/A</f>
        <v>#N/A</v>
      </c>
      <c r="P45" s="0" t="n">
        <f aca="false">ISNUMBER(B45)</f>
        <v>0</v>
      </c>
      <c r="Q45" s="0" t="n">
        <f aca="false">IF(AND(P45=0,ISNUMBER(G45)),G45,H45)</f>
        <v>0</v>
      </c>
      <c r="R45" s="0" t="n">
        <f aca="false">IF(ISNUMBER(B45),B45,Q45)</f>
        <v>0</v>
      </c>
      <c r="S45" s="0" t="e">
        <f aca="false">IF(R45&gt;0,R45,N45)</f>
        <v>#N/A</v>
      </c>
      <c r="U45" s="45" t="e">
        <f aca="false">#N/A</f>
        <v>#N/A</v>
      </c>
      <c r="V45" s="1" t="e">
        <f aca="false">N45&gt;U45</f>
        <v>#N/A</v>
      </c>
      <c r="W45" s="0" t="e">
        <f aca="false">U45=N45</f>
        <v>#N/A</v>
      </c>
      <c r="X45" s="0" t="e">
        <f aca="false">U45=B45</f>
        <v>#N/A</v>
      </c>
      <c r="Y45" s="0" t="e">
        <f aca="false">U45=G45</f>
        <v>#N/A</v>
      </c>
      <c r="Z45" s="0" t="e">
        <f aca="false">U45=H45</f>
        <v>#N/A</v>
      </c>
      <c r="AB45" s="53" t="s">
        <v>151</v>
      </c>
      <c r="AC45" s="45" t="e">
        <f aca="false">#N/A</f>
        <v>#N/A</v>
      </c>
    </row>
    <row r="46" customFormat="false" ht="16.5" hidden="false" customHeight="false" outlineLevel="0" collapsed="false">
      <c r="A46" s="0" t="n">
        <v>41</v>
      </c>
      <c r="B46" s="9" t="e">
        <f aca="false">#N/A</f>
        <v>#N/A</v>
      </c>
      <c r="C46" s="11" t="e">
        <f aca="false">#N/A</f>
        <v>#N/A</v>
      </c>
      <c r="D46" s="9" t="n">
        <v>47</v>
      </c>
      <c r="E46" s="10" t="s">
        <v>152</v>
      </c>
      <c r="F46" s="10" t="s">
        <v>152</v>
      </c>
      <c r="G46" s="10" t="n">
        <v>530.9959</v>
      </c>
      <c r="H46" s="11" t="n">
        <v>11720.56</v>
      </c>
      <c r="I46" s="53" t="s">
        <v>152</v>
      </c>
      <c r="J46" s="10" t="n">
        <v>6637.5</v>
      </c>
      <c r="K46" s="10" t="n">
        <v>1</v>
      </c>
      <c r="L46" s="10" t="s">
        <v>153</v>
      </c>
      <c r="M46" s="10" t="n">
        <v>1</v>
      </c>
      <c r="N46" s="11" t="n">
        <v>6637.5</v>
      </c>
      <c r="P46" s="0" t="n">
        <f aca="false">ISNUMBER(B46)</f>
        <v>0</v>
      </c>
      <c r="Q46" s="0" t="n">
        <f aca="false">IF(AND(P46=0,ISNUMBER(G46)),G46,H46)</f>
        <v>530.9959</v>
      </c>
      <c r="R46" s="0" t="n">
        <f aca="false">IF(ISNUMBER(B46),B46,Q46)</f>
        <v>530.9959</v>
      </c>
      <c r="S46" s="0" t="n">
        <f aca="false">IF(R46&gt;0,R46,N46)</f>
        <v>530.9959</v>
      </c>
      <c r="U46" s="55" t="n">
        <v>530.9959</v>
      </c>
      <c r="V46" s="1" t="n">
        <f aca="false">N46&gt;U46</f>
        <v>1</v>
      </c>
      <c r="W46" s="0" t="n">
        <f aca="false">U46=N46</f>
        <v>0</v>
      </c>
      <c r="X46" s="0" t="e">
        <f aca="false">U46=B46</f>
        <v>#N/A</v>
      </c>
      <c r="Y46" s="0" t="n">
        <f aca="false">U46=G46</f>
        <v>1</v>
      </c>
      <c r="Z46" s="0" t="n">
        <f aca="false">U46=H46</f>
        <v>0</v>
      </c>
      <c r="AB46" s="53" t="s">
        <v>152</v>
      </c>
      <c r="AC46" s="54" t="n">
        <v>6637.5</v>
      </c>
      <c r="AE46" s="0" t="s">
        <v>228</v>
      </c>
    </row>
    <row r="47" customFormat="false" ht="14.25" hidden="false" customHeight="false" outlineLevel="0" collapsed="false">
      <c r="A47" s="0" t="n">
        <v>42</v>
      </c>
      <c r="B47" s="9" t="e">
        <f aca="false">#N/A</f>
        <v>#N/A</v>
      </c>
      <c r="C47" s="11" t="e">
        <f aca="false">#N/A</f>
        <v>#N/A</v>
      </c>
      <c r="D47" s="9" t="n">
        <v>63</v>
      </c>
      <c r="E47" s="10" t="s">
        <v>154</v>
      </c>
      <c r="F47" s="0"/>
      <c r="G47" s="0"/>
      <c r="H47" s="0"/>
      <c r="I47" s="53" t="s">
        <v>154</v>
      </c>
      <c r="J47" s="10" t="e">
        <f aca="false">#N/A</f>
        <v>#N/A</v>
      </c>
      <c r="K47" s="10" t="n">
        <v>1</v>
      </c>
      <c r="L47" s="10" t="s">
        <v>154</v>
      </c>
      <c r="M47" s="10" t="n">
        <v>1</v>
      </c>
      <c r="N47" s="11" t="e">
        <f aca="false">#N/A</f>
        <v>#N/A</v>
      </c>
      <c r="P47" s="0" t="n">
        <f aca="false">ISNUMBER(B47)</f>
        <v>0</v>
      </c>
      <c r="Q47" s="0" t="n">
        <f aca="false">IF(AND(P47=0,ISNUMBER(G47)),G47,H47)</f>
        <v>0</v>
      </c>
      <c r="R47" s="0" t="n">
        <f aca="false">IF(ISNUMBER(B47),B47,Q47)</f>
        <v>0</v>
      </c>
      <c r="S47" s="0" t="e">
        <f aca="false">IF(R47&gt;0,R47,N47)</f>
        <v>#N/A</v>
      </c>
      <c r="U47" s="45" t="e">
        <f aca="false">#N/A</f>
        <v>#N/A</v>
      </c>
      <c r="V47" s="1" t="e">
        <f aca="false">N47&gt;U47</f>
        <v>#N/A</v>
      </c>
      <c r="W47" s="0" t="e">
        <f aca="false">U47=N47</f>
        <v>#N/A</v>
      </c>
      <c r="X47" s="0" t="e">
        <f aca="false">U47=B47</f>
        <v>#N/A</v>
      </c>
      <c r="Y47" s="0" t="e">
        <f aca="false">U47=G47</f>
        <v>#N/A</v>
      </c>
      <c r="Z47" s="0" t="e">
        <f aca="false">U47=H47</f>
        <v>#N/A</v>
      </c>
      <c r="AB47" s="53" t="s">
        <v>154</v>
      </c>
      <c r="AC47" s="45" t="e">
        <f aca="false">#N/A</f>
        <v>#N/A</v>
      </c>
    </row>
    <row r="48" customFormat="false" ht="16.5" hidden="false" customHeight="false" outlineLevel="0" collapsed="false">
      <c r="A48" s="0" t="n">
        <v>43</v>
      </c>
      <c r="B48" s="9" t="e">
        <f aca="false">#N/A</f>
        <v>#N/A</v>
      </c>
      <c r="C48" s="11" t="e">
        <f aca="false">#N/A</f>
        <v>#N/A</v>
      </c>
      <c r="D48" s="9" t="n">
        <v>42</v>
      </c>
      <c r="E48" s="10" t="s">
        <v>155</v>
      </c>
      <c r="F48" s="10" t="s">
        <v>155</v>
      </c>
      <c r="G48" s="10" t="n">
        <v>17.63632</v>
      </c>
      <c r="H48" s="11" t="n">
        <v>153.314</v>
      </c>
      <c r="I48" s="53" t="s">
        <v>155</v>
      </c>
      <c r="J48" s="10" t="n">
        <v>6329.9</v>
      </c>
      <c r="K48" s="10" t="n">
        <v>2</v>
      </c>
      <c r="L48" s="10" t="s">
        <v>120</v>
      </c>
      <c r="M48" s="10" t="n">
        <v>0.5</v>
      </c>
      <c r="N48" s="11" t="n">
        <v>3164.95</v>
      </c>
      <c r="P48" s="0" t="n">
        <f aca="false">ISNUMBER(B48)</f>
        <v>0</v>
      </c>
      <c r="Q48" s="0" t="n">
        <f aca="false">IF(AND(P48=0,ISNUMBER(G48)),G48,H48)</f>
        <v>17.63632</v>
      </c>
      <c r="R48" s="0" t="n">
        <f aca="false">IF(ISNUMBER(B48),B48,Q48)</f>
        <v>17.63632</v>
      </c>
      <c r="S48" s="0" t="n">
        <f aca="false">IF(R48&gt;0,R48,N48)</f>
        <v>17.63632</v>
      </c>
      <c r="U48" s="55" t="n">
        <v>17.63632</v>
      </c>
      <c r="V48" s="1" t="n">
        <f aca="false">N48&gt;U48</f>
        <v>1</v>
      </c>
      <c r="W48" s="0" t="n">
        <f aca="false">U48=N48</f>
        <v>0</v>
      </c>
      <c r="X48" s="0" t="e">
        <f aca="false">U48=B48</f>
        <v>#N/A</v>
      </c>
      <c r="Y48" s="0" t="n">
        <f aca="false">U48=G48</f>
        <v>1</v>
      </c>
      <c r="Z48" s="0" t="n">
        <f aca="false">U48=H48</f>
        <v>0</v>
      </c>
      <c r="AB48" s="53" t="s">
        <v>155</v>
      </c>
      <c r="AC48" s="45" t="n">
        <v>3164.95</v>
      </c>
      <c r="AE48" s="0" t="s">
        <v>237</v>
      </c>
    </row>
    <row r="49" customFormat="false" ht="16.5" hidden="false" customHeight="false" outlineLevel="0" collapsed="false">
      <c r="A49" s="0" t="n">
        <v>44</v>
      </c>
      <c r="B49" s="9" t="e">
        <f aca="false">#N/A</f>
        <v>#N/A</v>
      </c>
      <c r="C49" s="11" t="e">
        <f aca="false">#N/A</f>
        <v>#N/A</v>
      </c>
      <c r="D49" s="9" t="n">
        <v>46</v>
      </c>
      <c r="E49" s="10" t="s">
        <v>157</v>
      </c>
      <c r="F49" s="10" t="s">
        <v>157</v>
      </c>
      <c r="G49" s="10" t="n">
        <v>4.858435</v>
      </c>
      <c r="H49" s="11" t="n">
        <v>19.98333</v>
      </c>
      <c r="I49" s="53" t="s">
        <v>157</v>
      </c>
      <c r="J49" s="10" t="n">
        <v>20.8</v>
      </c>
      <c r="K49" s="10" t="n">
        <v>1</v>
      </c>
      <c r="L49" s="10" t="s">
        <v>159</v>
      </c>
      <c r="M49" s="10" t="n">
        <v>1</v>
      </c>
      <c r="N49" s="11" t="n">
        <v>20.8</v>
      </c>
      <c r="P49" s="0" t="n">
        <f aca="false">ISNUMBER(B49)</f>
        <v>0</v>
      </c>
      <c r="Q49" s="0" t="n">
        <f aca="false">IF(AND(P49=0,ISNUMBER(G49)),G49,H49)</f>
        <v>4.858435</v>
      </c>
      <c r="R49" s="0" t="n">
        <f aca="false">IF(ISNUMBER(B49),B49,Q49)</f>
        <v>4.858435</v>
      </c>
      <c r="S49" s="0" t="n">
        <f aca="false">IF(R49&gt;0,R49,N49)</f>
        <v>4.858435</v>
      </c>
      <c r="U49" s="55" t="n">
        <v>4.858435</v>
      </c>
      <c r="V49" s="1" t="n">
        <f aca="false">N49&gt;U49</f>
        <v>1</v>
      </c>
      <c r="W49" s="0" t="n">
        <f aca="false">U49=N49</f>
        <v>0</v>
      </c>
      <c r="X49" s="0" t="e">
        <f aca="false">U49=B49</f>
        <v>#N/A</v>
      </c>
      <c r="Y49" s="0" t="n">
        <f aca="false">U49=G49</f>
        <v>1</v>
      </c>
      <c r="Z49" s="0" t="n">
        <f aca="false">U49=H49</f>
        <v>0</v>
      </c>
      <c r="AB49" s="53" t="s">
        <v>157</v>
      </c>
      <c r="AC49" s="45" t="n">
        <v>4.858435</v>
      </c>
      <c r="AE49" s="0" t="s">
        <v>230</v>
      </c>
    </row>
    <row r="50" customFormat="false" ht="16.5" hidden="false" customHeight="false" outlineLevel="0" collapsed="false">
      <c r="A50" s="0" t="n">
        <v>45</v>
      </c>
      <c r="B50" s="9" t="e">
        <f aca="false">#N/A</f>
        <v>#N/A</v>
      </c>
      <c r="C50" s="11" t="e">
        <f aca="false">#N/A</f>
        <v>#N/A</v>
      </c>
      <c r="D50" s="9" t="n">
        <v>68</v>
      </c>
      <c r="E50" s="10" t="s">
        <v>160</v>
      </c>
      <c r="F50" s="10" t="s">
        <v>160</v>
      </c>
      <c r="G50" s="0"/>
      <c r="H50" s="11" t="n">
        <v>1704.171</v>
      </c>
      <c r="I50" s="53" t="s">
        <v>160</v>
      </c>
      <c r="J50" s="10" t="n">
        <v>19488.8</v>
      </c>
      <c r="K50" s="10" t="n">
        <v>2</v>
      </c>
      <c r="L50" s="10" t="s">
        <v>161</v>
      </c>
      <c r="M50" s="10" t="n">
        <v>0.3</v>
      </c>
      <c r="N50" s="11" t="n">
        <v>5846.64</v>
      </c>
      <c r="P50" s="0" t="n">
        <f aca="false">ISNUMBER(B50)</f>
        <v>0</v>
      </c>
      <c r="Q50" s="0" t="n">
        <f aca="false">IF(AND(P50=0,ISNUMBER(G50)),G50,H50)</f>
        <v>1704.171</v>
      </c>
      <c r="R50" s="0" t="n">
        <f aca="false">IF(ISNUMBER(B50),B50,Q50)</f>
        <v>1704.171</v>
      </c>
      <c r="S50" s="0" t="n">
        <f aca="false">IF(R50&gt;0,R50,N50)</f>
        <v>1704.171</v>
      </c>
      <c r="U50" s="55" t="n">
        <v>1704.171</v>
      </c>
      <c r="V50" s="1" t="n">
        <f aca="false">N50&gt;U50</f>
        <v>1</v>
      </c>
      <c r="W50" s="0" t="n">
        <f aca="false">U50=N50</f>
        <v>0</v>
      </c>
      <c r="X50" s="0" t="e">
        <f aca="false">U50=B50</f>
        <v>#N/A</v>
      </c>
      <c r="Y50" s="0" t="n">
        <f aca="false">U50=G50</f>
        <v>0</v>
      </c>
      <c r="Z50" s="0" t="n">
        <f aca="false">U50=H50</f>
        <v>1</v>
      </c>
      <c r="AB50" s="53" t="s">
        <v>160</v>
      </c>
      <c r="AC50" s="55" t="n">
        <v>1704.171</v>
      </c>
      <c r="AE50" s="0" t="s">
        <v>238</v>
      </c>
    </row>
    <row r="51" customFormat="false" ht="13.5" hidden="false" customHeight="false" outlineLevel="0" collapsed="false">
      <c r="A51" s="0" t="n">
        <v>46</v>
      </c>
      <c r="B51" s="9" t="n">
        <v>639.21481</v>
      </c>
      <c r="C51" s="11" t="n">
        <v>1194.603</v>
      </c>
      <c r="D51" s="9" t="n">
        <v>28</v>
      </c>
      <c r="E51" s="10" t="s">
        <v>94</v>
      </c>
      <c r="F51" s="10" t="s">
        <v>94</v>
      </c>
      <c r="G51" s="10" t="n">
        <v>115.7754</v>
      </c>
      <c r="H51" s="11" t="n">
        <v>213.2076</v>
      </c>
      <c r="I51" s="53" t="s">
        <v>94</v>
      </c>
      <c r="J51" s="10" t="n">
        <v>261600.6</v>
      </c>
      <c r="K51" s="10" t="n">
        <v>16</v>
      </c>
      <c r="L51" s="10" t="s">
        <v>72</v>
      </c>
      <c r="M51" s="10" t="n">
        <v>0.05</v>
      </c>
      <c r="N51" s="11" t="n">
        <v>13080.03</v>
      </c>
      <c r="P51" s="0" t="n">
        <f aca="false">ISNUMBER(B51)</f>
        <v>1</v>
      </c>
      <c r="Q51" s="0" t="n">
        <f aca="false">IF(AND(P51=0,ISNUMBER(G51)),G51,H51)</f>
        <v>213.2076</v>
      </c>
      <c r="R51" s="0" t="n">
        <f aca="false">IF(ISNUMBER(B51),B51,Q51)</f>
        <v>639.21481</v>
      </c>
      <c r="S51" s="0" t="n">
        <f aca="false">IF(R51&gt;0,R51,N51)</f>
        <v>639.21481</v>
      </c>
      <c r="U51" s="45" t="n">
        <v>639.21481</v>
      </c>
      <c r="V51" s="1" t="n">
        <f aca="false">N51&gt;U51</f>
        <v>1</v>
      </c>
      <c r="W51" s="0" t="n">
        <f aca="false">U51=N51</f>
        <v>0</v>
      </c>
      <c r="X51" s="0" t="n">
        <f aca="false">U51=B51</f>
        <v>1</v>
      </c>
      <c r="Y51" s="0" t="n">
        <f aca="false">U51=G51</f>
        <v>0</v>
      </c>
      <c r="Z51" s="0" t="n">
        <f aca="false">U51=H51</f>
        <v>0</v>
      </c>
      <c r="AB51" s="53" t="s">
        <v>94</v>
      </c>
      <c r="AC51" s="45" t="n">
        <v>639.21481</v>
      </c>
      <c r="AE51" s="0" t="s">
        <v>229</v>
      </c>
    </row>
    <row r="52" customFormat="false" ht="13.5" hidden="false" customHeight="false" outlineLevel="0" collapsed="false">
      <c r="A52" s="0" t="n">
        <v>47</v>
      </c>
      <c r="B52" s="9" t="n">
        <v>68242.97152</v>
      </c>
      <c r="C52" s="11" t="n">
        <v>43863.77</v>
      </c>
      <c r="D52" s="9" t="n">
        <v>29</v>
      </c>
      <c r="E52" s="10" t="s">
        <v>97</v>
      </c>
      <c r="F52" s="10" t="s">
        <v>97</v>
      </c>
      <c r="G52" s="10" t="n">
        <v>11474.92</v>
      </c>
      <c r="H52" s="11" t="n">
        <v>7503.998</v>
      </c>
      <c r="I52" s="53" t="s">
        <v>97</v>
      </c>
      <c r="J52" s="10" t="n">
        <v>261600.6</v>
      </c>
      <c r="K52" s="10" t="n">
        <v>16</v>
      </c>
      <c r="L52" s="10" t="s">
        <v>72</v>
      </c>
      <c r="M52" s="10" t="n">
        <v>0.05</v>
      </c>
      <c r="N52" s="11" t="n">
        <v>13080.03</v>
      </c>
      <c r="P52" s="0" t="n">
        <f aca="false">ISNUMBER(B52)</f>
        <v>1</v>
      </c>
      <c r="Q52" s="0" t="n">
        <f aca="false">IF(AND(P52=0,ISNUMBER(G52)),G52,H52)</f>
        <v>7503.998</v>
      </c>
      <c r="R52" s="0" t="n">
        <f aca="false">IF(ISNUMBER(B52),B52,Q52)</f>
        <v>68242.97152</v>
      </c>
      <c r="S52" s="0" t="n">
        <f aca="false">IF(R52&gt;0,R52,N52)</f>
        <v>68242.97152</v>
      </c>
      <c r="U52" s="45" t="n">
        <v>68242.97152</v>
      </c>
      <c r="V52" s="1" t="n">
        <f aca="false">N52&gt;U52</f>
        <v>0</v>
      </c>
      <c r="W52" s="0" t="n">
        <f aca="false">U52=N52</f>
        <v>0</v>
      </c>
      <c r="X52" s="0" t="n">
        <f aca="false">U52=B52</f>
        <v>1</v>
      </c>
      <c r="Y52" s="0" t="n">
        <f aca="false">U52=G52</f>
        <v>0</v>
      </c>
      <c r="Z52" s="0" t="n">
        <f aca="false">U52=H52</f>
        <v>0</v>
      </c>
      <c r="AB52" s="53" t="s">
        <v>97</v>
      </c>
      <c r="AC52" s="45" t="n">
        <v>68242.97152</v>
      </c>
      <c r="AE52" s="0" t="s">
        <v>229</v>
      </c>
    </row>
    <row r="53" customFormat="false" ht="16.5" hidden="false" customHeight="false" outlineLevel="0" collapsed="false">
      <c r="A53" s="0" t="n">
        <v>48</v>
      </c>
      <c r="B53" s="9" t="e">
        <f aca="false">#N/A</f>
        <v>#N/A</v>
      </c>
      <c r="C53" s="11" t="e">
        <f aca="false">#N/A</f>
        <v>#N/A</v>
      </c>
      <c r="D53" s="9" t="n">
        <v>69</v>
      </c>
      <c r="E53" s="10" t="s">
        <v>163</v>
      </c>
      <c r="F53" s="10" t="s">
        <v>163</v>
      </c>
      <c r="G53" s="10" t="n">
        <v>1681.596</v>
      </c>
      <c r="H53" s="11" t="n">
        <v>3018.587</v>
      </c>
      <c r="I53" s="53" t="s">
        <v>163</v>
      </c>
      <c r="J53" s="10" t="n">
        <v>19488.8</v>
      </c>
      <c r="K53" s="10" t="n">
        <v>2</v>
      </c>
      <c r="L53" s="10" t="s">
        <v>161</v>
      </c>
      <c r="M53" s="10" t="n">
        <v>0.7</v>
      </c>
      <c r="N53" s="11" t="n">
        <v>13642.16</v>
      </c>
      <c r="P53" s="0" t="n">
        <f aca="false">ISNUMBER(B53)</f>
        <v>0</v>
      </c>
      <c r="Q53" s="0" t="n">
        <f aca="false">IF(AND(P53=0,ISNUMBER(G53)),G53,H53)</f>
        <v>1681.596</v>
      </c>
      <c r="R53" s="0" t="n">
        <f aca="false">IF(ISNUMBER(B53),B53,Q53)</f>
        <v>1681.596</v>
      </c>
      <c r="S53" s="0" t="n">
        <f aca="false">IF(R53&gt;0,R53,N53)</f>
        <v>1681.596</v>
      </c>
      <c r="U53" s="55" t="n">
        <v>1681.596</v>
      </c>
      <c r="V53" s="1" t="n">
        <f aca="false">N53&gt;U53</f>
        <v>1</v>
      </c>
      <c r="W53" s="0" t="n">
        <f aca="false">U53=N53</f>
        <v>0</v>
      </c>
      <c r="X53" s="0" t="e">
        <f aca="false">U53=B53</f>
        <v>#N/A</v>
      </c>
      <c r="Y53" s="0" t="n">
        <f aca="false">U53=G53</f>
        <v>1</v>
      </c>
      <c r="Z53" s="0" t="n">
        <f aca="false">U53=H53</f>
        <v>0</v>
      </c>
      <c r="AB53" s="53" t="s">
        <v>163</v>
      </c>
      <c r="AC53" s="45" t="n">
        <v>3018.587</v>
      </c>
      <c r="AE53" s="0" t="s">
        <v>238</v>
      </c>
    </row>
    <row r="54" customFormat="false" ht="13.5" hidden="false" customHeight="false" outlineLevel="0" collapsed="false">
      <c r="A54" s="0" t="n">
        <v>49</v>
      </c>
      <c r="B54" s="9" t="e">
        <f aca="false">#N/A</f>
        <v>#N/A</v>
      </c>
      <c r="C54" s="11" t="e">
        <f aca="false">#N/A</f>
        <v>#N/A</v>
      </c>
      <c r="D54" s="9" t="n">
        <v>64</v>
      </c>
      <c r="E54" s="10" t="s">
        <v>164</v>
      </c>
      <c r="F54" s="0"/>
      <c r="G54" s="0"/>
      <c r="H54" s="0"/>
      <c r="I54" s="53" t="s">
        <v>164</v>
      </c>
      <c r="J54" s="10" t="n">
        <v>31842.8</v>
      </c>
      <c r="K54" s="10" t="n">
        <v>1</v>
      </c>
      <c r="L54" s="10" t="s">
        <v>164</v>
      </c>
      <c r="M54" s="10" t="n">
        <v>1</v>
      </c>
      <c r="N54" s="11" t="n">
        <v>31842.8</v>
      </c>
      <c r="P54" s="0" t="n">
        <f aca="false">ISNUMBER(B54)</f>
        <v>0</v>
      </c>
      <c r="Q54" s="0" t="n">
        <f aca="false">IF(AND(P54=0,ISNUMBER(G54)),G54,H54)</f>
        <v>0</v>
      </c>
      <c r="R54" s="0" t="n">
        <f aca="false">IF(ISNUMBER(B54),B54,Q54)</f>
        <v>0</v>
      </c>
      <c r="S54" s="0" t="n">
        <f aca="false">IF(R54&gt;0,R54,N54)</f>
        <v>31842.8</v>
      </c>
      <c r="U54" s="45" t="n">
        <v>31842.8</v>
      </c>
      <c r="V54" s="1" t="n">
        <f aca="false">N54&gt;U54</f>
        <v>0</v>
      </c>
      <c r="W54" s="0" t="n">
        <f aca="false">U54=N54</f>
        <v>1</v>
      </c>
      <c r="X54" s="0" t="e">
        <f aca="false">U54=B54</f>
        <v>#N/A</v>
      </c>
      <c r="Y54" s="0" t="n">
        <f aca="false">U54=G54</f>
        <v>0</v>
      </c>
      <c r="Z54" s="0" t="n">
        <f aca="false">U54=H54</f>
        <v>0</v>
      </c>
      <c r="AB54" s="53" t="s">
        <v>164</v>
      </c>
      <c r="AC54" s="45" t="n">
        <v>31842.8</v>
      </c>
      <c r="AE54" s="0" t="s">
        <v>228</v>
      </c>
    </row>
    <row r="55" customFormat="false" ht="12.75" hidden="false" customHeight="false" outlineLevel="0" collapsed="false">
      <c r="A55" s="0" t="n">
        <v>50</v>
      </c>
      <c r="B55" s="9" t="e">
        <f aca="false">#N/A</f>
        <v>#N/A</v>
      </c>
      <c r="C55" s="11" t="e">
        <f aca="false">#N/A</f>
        <v>#N/A</v>
      </c>
      <c r="D55" s="9" t="n">
        <v>65</v>
      </c>
      <c r="E55" s="10" t="s">
        <v>156</v>
      </c>
      <c r="F55" s="0"/>
      <c r="G55" s="0"/>
      <c r="H55" s="0"/>
      <c r="I55" s="53" t="s">
        <v>156</v>
      </c>
      <c r="J55" s="10" t="n">
        <v>7660.8</v>
      </c>
      <c r="K55" s="10" t="n">
        <v>1</v>
      </c>
      <c r="L55" s="10" t="s">
        <v>156</v>
      </c>
      <c r="M55" s="10" t="n">
        <v>1</v>
      </c>
      <c r="N55" s="11" t="n">
        <v>7660.8</v>
      </c>
      <c r="P55" s="0" t="n">
        <f aca="false">ISNUMBER(B55)</f>
        <v>0</v>
      </c>
      <c r="Q55" s="0" t="n">
        <f aca="false">IF(AND(P55=0,ISNUMBER(G55)),G55,H55)</f>
        <v>0</v>
      </c>
      <c r="R55" s="0" t="n">
        <f aca="false">IF(ISNUMBER(B55),B55,Q55)</f>
        <v>0</v>
      </c>
      <c r="S55" s="0" t="n">
        <f aca="false">IF(R55&gt;0,R55,N55)</f>
        <v>7660.8</v>
      </c>
      <c r="U55" s="45" t="n">
        <v>7660.8</v>
      </c>
      <c r="V55" s="1" t="n">
        <f aca="false">N55&gt;U55</f>
        <v>0</v>
      </c>
      <c r="W55" s="0" t="n">
        <f aca="false">U55=N55</f>
        <v>1</v>
      </c>
      <c r="X55" s="0" t="e">
        <f aca="false">U55=B55</f>
        <v>#N/A</v>
      </c>
      <c r="Y55" s="0" t="n">
        <f aca="false">U55=G55</f>
        <v>0</v>
      </c>
      <c r="Z55" s="0" t="n">
        <f aca="false">U55=H55</f>
        <v>0</v>
      </c>
      <c r="AB55" s="53" t="s">
        <v>156</v>
      </c>
      <c r="AC55" s="45" t="n">
        <v>7660.8</v>
      </c>
      <c r="AE55" s="0" t="s">
        <v>228</v>
      </c>
    </row>
    <row r="56" customFormat="false" ht="15" hidden="false" customHeight="false" outlineLevel="0" collapsed="false">
      <c r="A56" s="0" t="n">
        <v>51</v>
      </c>
      <c r="B56" s="9" t="e">
        <f aca="false">#N/A</f>
        <v>#N/A</v>
      </c>
      <c r="C56" s="11" t="e">
        <f aca="false">#N/A</f>
        <v>#N/A</v>
      </c>
      <c r="D56" s="9" t="n">
        <v>66</v>
      </c>
      <c r="E56" s="10" t="s">
        <v>165</v>
      </c>
      <c r="F56" s="0"/>
      <c r="G56" s="0"/>
      <c r="H56" s="0"/>
      <c r="I56" s="53" t="s">
        <v>165</v>
      </c>
      <c r="J56" s="10" t="n">
        <v>2494086.8</v>
      </c>
      <c r="K56" s="10" t="n">
        <v>1</v>
      </c>
      <c r="L56" s="10" t="s">
        <v>165</v>
      </c>
      <c r="M56" s="10" t="n">
        <v>1</v>
      </c>
      <c r="N56" s="11" t="n">
        <v>2494086.8</v>
      </c>
      <c r="P56" s="0" t="n">
        <f aca="false">ISNUMBER(B56)</f>
        <v>0</v>
      </c>
      <c r="Q56" s="0" t="n">
        <f aca="false">IF(AND(P56=0,ISNUMBER(G56)),G56,H56)</f>
        <v>0</v>
      </c>
      <c r="R56" s="0" t="n">
        <f aca="false">IF(ISNUMBER(B56),B56,Q56)</f>
        <v>0</v>
      </c>
      <c r="S56" s="0" t="n">
        <f aca="false">IF(R56&gt;0,R56,N56)</f>
        <v>2494086.8</v>
      </c>
      <c r="U56" s="45" t="n">
        <v>2494086.8</v>
      </c>
      <c r="V56" s="1" t="n">
        <f aca="false">N56&gt;U56</f>
        <v>0</v>
      </c>
      <c r="W56" s="0" t="n">
        <f aca="false">U56=N56</f>
        <v>1</v>
      </c>
      <c r="X56" s="0" t="e">
        <f aca="false">U56=B56</f>
        <v>#N/A</v>
      </c>
      <c r="Y56" s="0" t="n">
        <f aca="false">U56=G56</f>
        <v>0</v>
      </c>
      <c r="Z56" s="0" t="n">
        <f aca="false">U56=H56</f>
        <v>0</v>
      </c>
      <c r="AB56" s="53" t="s">
        <v>165</v>
      </c>
      <c r="AC56" s="54" t="n">
        <v>548371.067777464</v>
      </c>
      <c r="AE56" s="0" t="s">
        <v>233</v>
      </c>
    </row>
    <row r="57" customFormat="false" ht="12.75" hidden="false" customHeight="false" outlineLevel="0" collapsed="false">
      <c r="A57" s="0" t="n">
        <v>52</v>
      </c>
      <c r="B57" s="9" t="n">
        <v>38854.99289</v>
      </c>
      <c r="C57" s="11" t="n">
        <v>24613.3</v>
      </c>
      <c r="D57" s="9" t="n">
        <v>52</v>
      </c>
      <c r="E57" s="10" t="s">
        <v>100</v>
      </c>
      <c r="F57" s="10" t="s">
        <v>100</v>
      </c>
      <c r="G57" s="10" t="n">
        <v>13162.04</v>
      </c>
      <c r="H57" s="11" t="n">
        <v>7973.314</v>
      </c>
      <c r="I57" s="53" t="s">
        <v>100</v>
      </c>
      <c r="J57" s="10" t="n">
        <v>94801.7</v>
      </c>
      <c r="K57" s="10" t="n">
        <v>8</v>
      </c>
      <c r="L57" s="10" t="s">
        <v>126</v>
      </c>
      <c r="M57" s="10" t="n">
        <v>0.125</v>
      </c>
      <c r="N57" s="11" t="n">
        <v>11850.2125</v>
      </c>
      <c r="P57" s="0" t="n">
        <f aca="false">ISNUMBER(B57)</f>
        <v>1</v>
      </c>
      <c r="Q57" s="0" t="n">
        <f aca="false">IF(AND(P57=0,ISNUMBER(G57)),G57,H57)</f>
        <v>7973.314</v>
      </c>
      <c r="R57" s="0" t="n">
        <f aca="false">IF(ISNUMBER(B57),B57,Q57)</f>
        <v>38854.99289</v>
      </c>
      <c r="S57" s="0" t="n">
        <f aca="false">IF(R57&gt;0,R57,N57)</f>
        <v>38854.99289</v>
      </c>
      <c r="U57" s="45" t="n">
        <v>38854.99289</v>
      </c>
      <c r="V57" s="1" t="n">
        <f aca="false">N57&gt;U57</f>
        <v>0</v>
      </c>
      <c r="W57" s="0" t="n">
        <f aca="false">U57=N57</f>
        <v>0</v>
      </c>
      <c r="X57" s="0" t="n">
        <f aca="false">U57=B57</f>
        <v>1</v>
      </c>
      <c r="Y57" s="0" t="n">
        <f aca="false">U57=G57</f>
        <v>0</v>
      </c>
      <c r="Z57" s="0" t="n">
        <f aca="false">U57=H57</f>
        <v>0</v>
      </c>
      <c r="AB57" s="53" t="s">
        <v>100</v>
      </c>
      <c r="AC57" s="45" t="n">
        <v>38854.99289</v>
      </c>
      <c r="AE57" s="0" t="s">
        <v>229</v>
      </c>
    </row>
    <row r="58" customFormat="false" ht="12.75" hidden="false" customHeight="false" outlineLevel="0" collapsed="false">
      <c r="A58" s="0" t="n">
        <v>53</v>
      </c>
      <c r="B58" s="9" t="n">
        <v>247495.45461</v>
      </c>
      <c r="C58" s="11" t="n">
        <v>146380.5</v>
      </c>
      <c r="D58" s="9" t="n">
        <v>30</v>
      </c>
      <c r="E58" s="10" t="s">
        <v>102</v>
      </c>
      <c r="F58" s="10" t="s">
        <v>102</v>
      </c>
      <c r="G58" s="10" t="n">
        <v>49188.23</v>
      </c>
      <c r="H58" s="11" t="n">
        <v>30993.56</v>
      </c>
      <c r="I58" s="53" t="s">
        <v>102</v>
      </c>
      <c r="J58" s="10" t="n">
        <v>261600.6</v>
      </c>
      <c r="K58" s="10" t="n">
        <v>16</v>
      </c>
      <c r="L58" s="10" t="s">
        <v>72</v>
      </c>
      <c r="M58" s="10" t="n">
        <v>0.1</v>
      </c>
      <c r="N58" s="11" t="n">
        <v>26160.06</v>
      </c>
      <c r="P58" s="0" t="n">
        <f aca="false">ISNUMBER(B58)</f>
        <v>1</v>
      </c>
      <c r="Q58" s="0" t="n">
        <f aca="false">IF(AND(P58=0,ISNUMBER(G58)),G58,H58)</f>
        <v>30993.56</v>
      </c>
      <c r="R58" s="0" t="n">
        <f aca="false">IF(ISNUMBER(B58),B58,Q58)</f>
        <v>247495.45461</v>
      </c>
      <c r="S58" s="0" t="n">
        <f aca="false">IF(R58&gt;0,R58,N58)</f>
        <v>247495.45461</v>
      </c>
      <c r="U58" s="45" t="n">
        <v>247495.45461</v>
      </c>
      <c r="V58" s="1" t="n">
        <f aca="false">N58&gt;U58</f>
        <v>0</v>
      </c>
      <c r="W58" s="0" t="n">
        <f aca="false">U58=N58</f>
        <v>0</v>
      </c>
      <c r="X58" s="0" t="n">
        <f aca="false">U58=B58</f>
        <v>1</v>
      </c>
      <c r="Y58" s="0" t="n">
        <f aca="false">U58=G58</f>
        <v>0</v>
      </c>
      <c r="Z58" s="0" t="n">
        <f aca="false">U58=H58</f>
        <v>0</v>
      </c>
      <c r="AB58" s="53" t="s">
        <v>102</v>
      </c>
      <c r="AC58" s="45" t="n">
        <v>247495.45461</v>
      </c>
      <c r="AE58" s="0" t="s">
        <v>229</v>
      </c>
    </row>
    <row r="59" customFormat="false" ht="12.75" hidden="false" customHeight="false" outlineLevel="0" collapsed="false">
      <c r="A59" s="0" t="n">
        <v>54</v>
      </c>
      <c r="B59" s="9" t="e">
        <f aca="false">#N/A</f>
        <v>#N/A</v>
      </c>
      <c r="C59" s="11" t="e">
        <f aca="false">#N/A</f>
        <v>#N/A</v>
      </c>
      <c r="D59" s="9" t="n">
        <v>78</v>
      </c>
      <c r="E59" s="10" t="s">
        <v>167</v>
      </c>
      <c r="F59" s="0"/>
      <c r="G59" s="0"/>
      <c r="H59" s="0"/>
      <c r="I59" s="53" t="s">
        <v>167</v>
      </c>
      <c r="J59" s="10" t="n">
        <v>7183.5</v>
      </c>
      <c r="K59" s="10" t="n">
        <v>3</v>
      </c>
      <c r="L59" s="10" t="s">
        <v>85</v>
      </c>
      <c r="M59" s="10" t="n">
        <v>0.2</v>
      </c>
      <c r="N59" s="11" t="n">
        <v>1436.7</v>
      </c>
      <c r="P59" s="0" t="n">
        <f aca="false">ISNUMBER(B59)</f>
        <v>0</v>
      </c>
      <c r="Q59" s="0" t="n">
        <f aca="false">IF(AND(P59=0,ISNUMBER(G59)),G59,H59)</f>
        <v>0</v>
      </c>
      <c r="R59" s="0" t="n">
        <f aca="false">IF(ISNUMBER(B59),B59,Q59)</f>
        <v>0</v>
      </c>
      <c r="S59" s="0" t="n">
        <f aca="false">IF(R59&gt;0,R59,N59)</f>
        <v>1436.7</v>
      </c>
      <c r="U59" s="45" t="n">
        <v>1436.7</v>
      </c>
      <c r="V59" s="1" t="n">
        <f aca="false">N59&gt;U59</f>
        <v>0</v>
      </c>
      <c r="W59" s="0" t="n">
        <f aca="false">U59=N59</f>
        <v>1</v>
      </c>
      <c r="X59" s="0" t="e">
        <f aca="false">U59=B59</f>
        <v>#N/A</v>
      </c>
      <c r="Y59" s="0" t="n">
        <f aca="false">U59=G59</f>
        <v>0</v>
      </c>
      <c r="Z59" s="0" t="n">
        <f aca="false">U59=H59</f>
        <v>0</v>
      </c>
      <c r="AB59" s="53" t="s">
        <v>167</v>
      </c>
      <c r="AC59" s="45" t="n">
        <v>1436.7</v>
      </c>
      <c r="AE59" s="0" t="s">
        <v>228</v>
      </c>
    </row>
    <row r="60" customFormat="false" ht="15" hidden="false" customHeight="false" outlineLevel="0" collapsed="false">
      <c r="A60" s="0" t="n">
        <v>55</v>
      </c>
      <c r="B60" s="9" t="e">
        <f aca="false">#N/A</f>
        <v>#N/A</v>
      </c>
      <c r="C60" s="11" t="e">
        <f aca="false">#N/A</f>
        <v>#N/A</v>
      </c>
      <c r="D60" s="9" t="n">
        <v>67</v>
      </c>
      <c r="E60" s="10" t="s">
        <v>168</v>
      </c>
      <c r="F60" s="0"/>
      <c r="G60" s="0"/>
      <c r="H60" s="0"/>
      <c r="I60" s="53" t="s">
        <v>168</v>
      </c>
      <c r="J60" s="10" t="n">
        <v>742789.1</v>
      </c>
      <c r="K60" s="10" t="n">
        <v>1</v>
      </c>
      <c r="L60" s="10" t="s">
        <v>168</v>
      </c>
      <c r="M60" s="10" t="n">
        <v>1</v>
      </c>
      <c r="N60" s="11" t="n">
        <v>742789.1</v>
      </c>
      <c r="P60" s="0" t="n">
        <f aca="false">ISNUMBER(B60)</f>
        <v>0</v>
      </c>
      <c r="Q60" s="0" t="n">
        <f aca="false">IF(AND(P60=0,ISNUMBER(G60)),G60,H60)</f>
        <v>0</v>
      </c>
      <c r="R60" s="0" t="n">
        <f aca="false">IF(ISNUMBER(B60),B60,Q60)</f>
        <v>0</v>
      </c>
      <c r="S60" s="0" t="n">
        <f aca="false">IF(R60&gt;0,R60,N60)</f>
        <v>742789.1</v>
      </c>
      <c r="U60" s="45" t="n">
        <v>742789.1</v>
      </c>
      <c r="V60" s="1" t="n">
        <f aca="false">N60&gt;U60</f>
        <v>0</v>
      </c>
      <c r="W60" s="0" t="n">
        <f aca="false">U60=N60</f>
        <v>1</v>
      </c>
      <c r="X60" s="0" t="e">
        <f aca="false">U60=B60</f>
        <v>#N/A</v>
      </c>
      <c r="Y60" s="0" t="n">
        <f aca="false">U60=G60</f>
        <v>0</v>
      </c>
      <c r="Z60" s="0" t="n">
        <f aca="false">U60=H60</f>
        <v>0</v>
      </c>
      <c r="AB60" s="53" t="s">
        <v>168</v>
      </c>
      <c r="AC60" s="54" t="n">
        <v>163315.908612508</v>
      </c>
      <c r="AE60" s="0" t="s">
        <v>233</v>
      </c>
    </row>
    <row r="61" customFormat="false" ht="13.5" hidden="false" customHeight="false" outlineLevel="0" collapsed="false">
      <c r="A61" s="0" t="n">
        <v>56</v>
      </c>
      <c r="B61" s="9" t="n">
        <v>3114.6879</v>
      </c>
      <c r="C61" s="11" t="n">
        <v>2073.866</v>
      </c>
      <c r="D61" s="9" t="n">
        <v>79</v>
      </c>
      <c r="E61" s="10" t="s">
        <v>104</v>
      </c>
      <c r="F61" s="10" t="s">
        <v>104</v>
      </c>
      <c r="G61" s="10" t="n">
        <v>703.2053</v>
      </c>
      <c r="H61" s="11" t="n">
        <v>484.9336</v>
      </c>
      <c r="I61" s="53" t="s">
        <v>104</v>
      </c>
      <c r="J61" s="10" t="n">
        <v>7183.5</v>
      </c>
      <c r="K61" s="10" t="n">
        <v>3</v>
      </c>
      <c r="L61" s="10" t="s">
        <v>85</v>
      </c>
      <c r="M61" s="10" t="n">
        <v>0.4</v>
      </c>
      <c r="N61" s="11" t="n">
        <v>2873.4</v>
      </c>
      <c r="P61" s="0" t="n">
        <f aca="false">ISNUMBER(B61)</f>
        <v>1</v>
      </c>
      <c r="Q61" s="0" t="n">
        <f aca="false">IF(AND(P61=0,ISNUMBER(G61)),G61,H61)</f>
        <v>484.9336</v>
      </c>
      <c r="R61" s="0" t="n">
        <f aca="false">IF(ISNUMBER(B61),B61,Q61)</f>
        <v>3114.6879</v>
      </c>
      <c r="S61" s="0" t="n">
        <f aca="false">IF(R61&gt;0,R61,N61)</f>
        <v>3114.6879</v>
      </c>
      <c r="U61" s="45" t="n">
        <v>3114.6879</v>
      </c>
      <c r="V61" s="1" t="n">
        <f aca="false">N61&gt;U61</f>
        <v>0</v>
      </c>
      <c r="W61" s="0" t="n">
        <f aca="false">U61=N61</f>
        <v>0</v>
      </c>
      <c r="X61" s="0" t="n">
        <f aca="false">U61=B61</f>
        <v>1</v>
      </c>
      <c r="Y61" s="0" t="n">
        <f aca="false">U61=G61</f>
        <v>0</v>
      </c>
      <c r="Z61" s="0" t="n">
        <f aca="false">U61=H61</f>
        <v>0</v>
      </c>
      <c r="AB61" s="53" t="s">
        <v>104</v>
      </c>
      <c r="AC61" s="45" t="n">
        <v>3114.6879</v>
      </c>
      <c r="AE61" s="0" t="s">
        <v>229</v>
      </c>
    </row>
    <row r="62" customFormat="false" ht="16.5" hidden="false" customHeight="false" outlineLevel="0" collapsed="false">
      <c r="A62" s="0" t="n">
        <v>57</v>
      </c>
      <c r="B62" s="9" t="e">
        <f aca="false">#N/A</f>
        <v>#N/A</v>
      </c>
      <c r="C62" s="11" t="e">
        <f aca="false">#N/A</f>
        <v>#N/A</v>
      </c>
      <c r="D62" s="9" t="n">
        <v>6</v>
      </c>
      <c r="E62" s="10" t="s">
        <v>169</v>
      </c>
      <c r="F62" s="10" t="s">
        <v>169</v>
      </c>
      <c r="G62" s="0"/>
      <c r="H62" s="11" t="n">
        <v>6.592001</v>
      </c>
      <c r="I62" s="53" t="s">
        <v>169</v>
      </c>
      <c r="J62" s="10" t="n">
        <v>1812530.5</v>
      </c>
      <c r="K62" s="10" t="n">
        <v>3</v>
      </c>
      <c r="L62" s="10" t="s">
        <v>68</v>
      </c>
      <c r="M62" s="10" t="n">
        <v>0.05</v>
      </c>
      <c r="N62" s="11" t="n">
        <v>90626.525</v>
      </c>
      <c r="P62" s="0" t="n">
        <f aca="false">ISNUMBER(B62)</f>
        <v>0</v>
      </c>
      <c r="Q62" s="0" t="n">
        <f aca="false">IF(AND(P62=0,ISNUMBER(G62)),G62,H62)</f>
        <v>6.592001</v>
      </c>
      <c r="R62" s="0" t="n">
        <f aca="false">IF(ISNUMBER(B62),B62,Q62)</f>
        <v>6.592001</v>
      </c>
      <c r="S62" s="0" t="n">
        <f aca="false">IF(R62&gt;0,R62,N62)</f>
        <v>6.592001</v>
      </c>
      <c r="U62" s="55" t="n">
        <v>6.592001</v>
      </c>
      <c r="V62" s="1" t="n">
        <f aca="false">N62&gt;U62</f>
        <v>1</v>
      </c>
      <c r="W62" s="0" t="n">
        <f aca="false">U62=N62</f>
        <v>0</v>
      </c>
      <c r="X62" s="0" t="e">
        <f aca="false">U62=B62</f>
        <v>#N/A</v>
      </c>
      <c r="Y62" s="0" t="n">
        <f aca="false">U62=G62</f>
        <v>0</v>
      </c>
      <c r="Z62" s="0" t="n">
        <f aca="false">U62=H62</f>
        <v>1</v>
      </c>
      <c r="AB62" s="53" t="s">
        <v>169</v>
      </c>
      <c r="AC62" s="55" t="n">
        <v>6.592001</v>
      </c>
      <c r="AE62" s="0" t="s">
        <v>239</v>
      </c>
    </row>
    <row r="63" customFormat="false" ht="16.5" hidden="false" customHeight="false" outlineLevel="0" collapsed="false">
      <c r="A63" s="0" t="n">
        <v>58</v>
      </c>
      <c r="B63" s="9" t="e">
        <f aca="false">#N/A</f>
        <v>#N/A</v>
      </c>
      <c r="C63" s="11" t="e">
        <f aca="false">#N/A</f>
        <v>#N/A</v>
      </c>
      <c r="D63" s="9" t="n">
        <v>11</v>
      </c>
      <c r="E63" s="10" t="s">
        <v>170</v>
      </c>
      <c r="F63" s="10" t="s">
        <v>170</v>
      </c>
      <c r="G63" s="10" t="n">
        <v>7.190294</v>
      </c>
      <c r="H63" s="11" t="n">
        <v>104.9549</v>
      </c>
      <c r="I63" s="53" t="s">
        <v>170</v>
      </c>
      <c r="J63" s="10" t="n">
        <v>803480.2</v>
      </c>
      <c r="K63" s="10" t="n">
        <v>2</v>
      </c>
      <c r="L63" s="10" t="s">
        <v>87</v>
      </c>
      <c r="M63" s="10" t="n">
        <v>0.1</v>
      </c>
      <c r="N63" s="11" t="n">
        <v>80348.02</v>
      </c>
      <c r="P63" s="0" t="n">
        <f aca="false">ISNUMBER(B63)</f>
        <v>0</v>
      </c>
      <c r="Q63" s="0" t="n">
        <f aca="false">IF(AND(P63=0,ISNUMBER(G63)),G63,H63)</f>
        <v>7.190294</v>
      </c>
      <c r="R63" s="0" t="n">
        <f aca="false">IF(ISNUMBER(B63),B63,Q63)</f>
        <v>7.190294</v>
      </c>
      <c r="S63" s="0" t="n">
        <f aca="false">IF(R63&gt;0,R63,N63)</f>
        <v>7.190294</v>
      </c>
      <c r="U63" s="55" t="n">
        <v>7.190294</v>
      </c>
      <c r="V63" s="1" t="n">
        <f aca="false">N63&gt;U63</f>
        <v>1</v>
      </c>
      <c r="W63" s="0" t="n">
        <f aca="false">U63=N63</f>
        <v>0</v>
      </c>
      <c r="X63" s="0" t="e">
        <f aca="false">U63=B63</f>
        <v>#N/A</v>
      </c>
      <c r="Y63" s="0" t="n">
        <f aca="false">U63=G63</f>
        <v>1</v>
      </c>
      <c r="Z63" s="0" t="n">
        <f aca="false">U63=H63</f>
        <v>0</v>
      </c>
      <c r="AB63" s="53" t="s">
        <v>170</v>
      </c>
      <c r="AC63" s="55" t="n">
        <v>7.190294</v>
      </c>
      <c r="AE63" s="0" t="s">
        <v>240</v>
      </c>
    </row>
    <row r="64" customFormat="false" ht="14.25" hidden="false" customHeight="false" outlineLevel="0" collapsed="false">
      <c r="A64" s="0" t="n">
        <v>59</v>
      </c>
      <c r="B64" s="9" t="n">
        <v>204570.50472</v>
      </c>
      <c r="C64" s="11" t="n">
        <v>193974.2</v>
      </c>
      <c r="D64" s="9" t="n">
        <v>31</v>
      </c>
      <c r="E64" s="10" t="s">
        <v>107</v>
      </c>
      <c r="F64" s="10" t="s">
        <v>107</v>
      </c>
      <c r="G64" s="10" t="n">
        <v>70492.5</v>
      </c>
      <c r="H64" s="11" t="n">
        <v>55352.88</v>
      </c>
      <c r="I64" s="53" t="s">
        <v>107</v>
      </c>
      <c r="J64" s="10" t="n">
        <v>261600.6</v>
      </c>
      <c r="K64" s="10" t="n">
        <v>16</v>
      </c>
      <c r="L64" s="10" t="s">
        <v>72</v>
      </c>
      <c r="M64" s="10" t="n">
        <v>0.03</v>
      </c>
      <c r="N64" s="11" t="n">
        <v>7848.018</v>
      </c>
      <c r="P64" s="0" t="n">
        <f aca="false">ISNUMBER(B64)</f>
        <v>1</v>
      </c>
      <c r="Q64" s="0" t="n">
        <f aca="false">IF(AND(P64=0,ISNUMBER(G64)),G64,H64)</f>
        <v>55352.88</v>
      </c>
      <c r="R64" s="0" t="n">
        <f aca="false">IF(ISNUMBER(B64),B64,Q64)</f>
        <v>204570.50472</v>
      </c>
      <c r="S64" s="0" t="n">
        <f aca="false">IF(R64&gt;0,R64,N64)</f>
        <v>204570.50472</v>
      </c>
      <c r="U64" s="45" t="n">
        <v>204570.50472</v>
      </c>
      <c r="V64" s="1" t="n">
        <f aca="false">N64&gt;U64</f>
        <v>0</v>
      </c>
      <c r="W64" s="0" t="n">
        <f aca="false">U64=N64</f>
        <v>0</v>
      </c>
      <c r="X64" s="0" t="n">
        <f aca="false">U64=B64</f>
        <v>1</v>
      </c>
      <c r="Y64" s="0" t="n">
        <f aca="false">U64=G64</f>
        <v>0</v>
      </c>
      <c r="Z64" s="0" t="n">
        <f aca="false">U64=H64</f>
        <v>0</v>
      </c>
      <c r="AB64" s="53" t="s">
        <v>107</v>
      </c>
      <c r="AC64" s="45" t="n">
        <v>204570.50472</v>
      </c>
      <c r="AE64" s="0" t="s">
        <v>229</v>
      </c>
    </row>
    <row r="65" customFormat="false" ht="16.5" hidden="false" customHeight="false" outlineLevel="0" collapsed="false">
      <c r="A65" s="0" t="n">
        <v>60</v>
      </c>
      <c r="B65" s="9" t="e">
        <f aca="false">#N/A</f>
        <v>#N/A</v>
      </c>
      <c r="C65" s="11" t="e">
        <f aca="false">#N/A</f>
        <v>#N/A</v>
      </c>
      <c r="D65" s="9" t="n">
        <v>70</v>
      </c>
      <c r="E65" s="10" t="s">
        <v>121</v>
      </c>
      <c r="F65" s="10" t="s">
        <v>121</v>
      </c>
      <c r="G65" s="0"/>
      <c r="H65" s="11" t="n">
        <v>1426.257</v>
      </c>
      <c r="I65" s="53" t="s">
        <v>121</v>
      </c>
      <c r="J65" s="10" t="n">
        <v>803.2</v>
      </c>
      <c r="K65" s="10" t="n">
        <v>1</v>
      </c>
      <c r="L65" s="10" t="s">
        <v>121</v>
      </c>
      <c r="M65" s="10" t="n">
        <v>1</v>
      </c>
      <c r="N65" s="11" t="n">
        <v>803.2</v>
      </c>
      <c r="P65" s="0" t="n">
        <f aca="false">ISNUMBER(B65)</f>
        <v>0</v>
      </c>
      <c r="Q65" s="0" t="n">
        <f aca="false">IF(AND(P65=0,ISNUMBER(G65)),G65,H65)</f>
        <v>1426.257</v>
      </c>
      <c r="R65" s="0" t="n">
        <f aca="false">IF(ISNUMBER(B65),B65,Q65)</f>
        <v>1426.257</v>
      </c>
      <c r="S65" s="0" t="n">
        <f aca="false">IF(R65&gt;0,R65,N65)</f>
        <v>1426.257</v>
      </c>
      <c r="U65" s="55" t="n">
        <v>1426.257</v>
      </c>
      <c r="V65" s="1" t="n">
        <f aca="false">N65&gt;U65</f>
        <v>0</v>
      </c>
      <c r="W65" s="0" t="n">
        <f aca="false">U65=N65</f>
        <v>0</v>
      </c>
      <c r="X65" s="0" t="e">
        <f aca="false">U65=B65</f>
        <v>#N/A</v>
      </c>
      <c r="Y65" s="0" t="n">
        <f aca="false">U65=G65</f>
        <v>0</v>
      </c>
      <c r="Z65" s="0" t="n">
        <f aca="false">U65=H65</f>
        <v>1</v>
      </c>
      <c r="AB65" s="53" t="s">
        <v>121</v>
      </c>
      <c r="AC65" s="45" t="n">
        <v>803.2</v>
      </c>
      <c r="AE65" s="0" t="s">
        <v>228</v>
      </c>
    </row>
    <row r="66" customFormat="false" ht="13.5" hidden="false" customHeight="false" outlineLevel="0" collapsed="false">
      <c r="A66" s="0" t="n">
        <v>61</v>
      </c>
      <c r="B66" s="9" t="n">
        <v>68851.37094</v>
      </c>
      <c r="C66" s="11" t="n">
        <v>53269.23</v>
      </c>
      <c r="D66" s="9" t="n">
        <v>32</v>
      </c>
      <c r="E66" s="10" t="s">
        <v>109</v>
      </c>
      <c r="F66" s="10" t="s">
        <v>109</v>
      </c>
      <c r="G66" s="10" t="n">
        <v>15582.51</v>
      </c>
      <c r="H66" s="11" t="n">
        <v>12042.26</v>
      </c>
      <c r="I66" s="53" t="s">
        <v>109</v>
      </c>
      <c r="J66" s="10" t="n">
        <v>261600.6</v>
      </c>
      <c r="K66" s="10" t="n">
        <v>16</v>
      </c>
      <c r="L66" s="10" t="s">
        <v>72</v>
      </c>
      <c r="M66" s="10" t="n">
        <v>0.06</v>
      </c>
      <c r="N66" s="11" t="n">
        <v>15696.036</v>
      </c>
      <c r="P66" s="0" t="n">
        <f aca="false">ISNUMBER(B66)</f>
        <v>1</v>
      </c>
      <c r="Q66" s="0" t="n">
        <f aca="false">IF(AND(P66=0,ISNUMBER(G66)),G66,H66)</f>
        <v>12042.26</v>
      </c>
      <c r="R66" s="0" t="n">
        <f aca="false">IF(ISNUMBER(B66),B66,Q66)</f>
        <v>68851.37094</v>
      </c>
      <c r="S66" s="0" t="n">
        <f aca="false">IF(R66&gt;0,R66,N66)</f>
        <v>68851.37094</v>
      </c>
      <c r="U66" s="45" t="n">
        <v>68851.37094</v>
      </c>
      <c r="V66" s="1" t="n">
        <f aca="false">N66&gt;U66</f>
        <v>0</v>
      </c>
      <c r="W66" s="0" t="n">
        <f aca="false">U66=N66</f>
        <v>0</v>
      </c>
      <c r="X66" s="0" t="n">
        <f aca="false">U66=B66</f>
        <v>1</v>
      </c>
      <c r="Y66" s="0" t="n">
        <f aca="false">U66=G66</f>
        <v>0</v>
      </c>
      <c r="Z66" s="0" t="n">
        <f aca="false">U66=H66</f>
        <v>0</v>
      </c>
      <c r="AB66" s="53" t="s">
        <v>109</v>
      </c>
      <c r="AC66" s="45" t="n">
        <v>68851.37094</v>
      </c>
      <c r="AE66" s="0" t="s">
        <v>229</v>
      </c>
    </row>
    <row r="67" customFormat="false" ht="12.75" hidden="false" customHeight="false" outlineLevel="0" collapsed="false">
      <c r="A67" s="0" t="n">
        <v>62</v>
      </c>
      <c r="B67" s="9" t="e">
        <f aca="false">#N/A</f>
        <v>#N/A</v>
      </c>
      <c r="C67" s="11" t="e">
        <f aca="false">#N/A</f>
        <v>#N/A</v>
      </c>
      <c r="D67" s="9" t="n">
        <v>84</v>
      </c>
      <c r="E67" s="10" t="s">
        <v>171</v>
      </c>
      <c r="F67" s="0"/>
      <c r="G67" s="0"/>
      <c r="H67" s="0"/>
      <c r="I67" s="53" t="s">
        <v>171</v>
      </c>
      <c r="J67" s="10" t="n">
        <v>90230.7</v>
      </c>
      <c r="K67" s="10" t="n">
        <v>2</v>
      </c>
      <c r="L67" s="10" t="s">
        <v>99</v>
      </c>
      <c r="M67" s="10" t="n">
        <v>0.2</v>
      </c>
      <c r="N67" s="11" t="n">
        <v>18046.14</v>
      </c>
      <c r="P67" s="0" t="n">
        <f aca="false">ISNUMBER(B67)</f>
        <v>0</v>
      </c>
      <c r="Q67" s="0" t="n">
        <f aca="false">IF(AND(P67=0,ISNUMBER(G67)),G67,H67)</f>
        <v>0</v>
      </c>
      <c r="R67" s="0" t="n">
        <f aca="false">IF(ISNUMBER(B67),B67,Q67)</f>
        <v>0</v>
      </c>
      <c r="S67" s="0" t="n">
        <f aca="false">IF(R67&gt;0,R67,N67)</f>
        <v>18046.14</v>
      </c>
      <c r="U67" s="45" t="n">
        <v>18046.14</v>
      </c>
      <c r="V67" s="1" t="n">
        <f aca="false">N67&gt;U67</f>
        <v>0</v>
      </c>
      <c r="W67" s="0" t="n">
        <f aca="false">U67=N67</f>
        <v>1</v>
      </c>
      <c r="X67" s="0" t="e">
        <f aca="false">U67=B67</f>
        <v>#N/A</v>
      </c>
      <c r="Y67" s="0" t="n">
        <f aca="false">U67=G67</f>
        <v>0</v>
      </c>
      <c r="Z67" s="0" t="n">
        <f aca="false">U67=H67</f>
        <v>0</v>
      </c>
      <c r="AB67" s="53" t="s">
        <v>171</v>
      </c>
      <c r="AC67" s="45" t="n">
        <v>18046.14</v>
      </c>
      <c r="AE67" s="0" t="s">
        <v>241</v>
      </c>
    </row>
    <row r="68" customFormat="false" ht="12.75" hidden="false" customHeight="false" outlineLevel="0" collapsed="false">
      <c r="A68" s="0" t="n">
        <v>63</v>
      </c>
      <c r="B68" s="9" t="e">
        <f aca="false">#N/A</f>
        <v>#N/A</v>
      </c>
      <c r="C68" s="11" t="e">
        <f aca="false">#N/A</f>
        <v>#N/A</v>
      </c>
      <c r="D68" s="9" t="n">
        <v>33</v>
      </c>
      <c r="E68" s="10" t="s">
        <v>172</v>
      </c>
      <c r="F68" s="0"/>
      <c r="G68" s="0"/>
      <c r="H68" s="0"/>
      <c r="I68" s="53" t="s">
        <v>172</v>
      </c>
      <c r="J68" s="10" t="n">
        <v>261600.6</v>
      </c>
      <c r="K68" s="10" t="n">
        <v>16</v>
      </c>
      <c r="L68" s="10" t="s">
        <v>72</v>
      </c>
      <c r="M68" s="10" t="n">
        <v>0.0001</v>
      </c>
      <c r="N68" s="11" t="n">
        <v>26.16006</v>
      </c>
      <c r="P68" s="0" t="n">
        <f aca="false">ISNUMBER(B68)</f>
        <v>0</v>
      </c>
      <c r="Q68" s="0" t="n">
        <f aca="false">IF(AND(P68=0,ISNUMBER(G68)),G68,H68)</f>
        <v>0</v>
      </c>
      <c r="R68" s="0" t="n">
        <f aca="false">IF(ISNUMBER(B68),B68,Q68)</f>
        <v>0</v>
      </c>
      <c r="S68" s="0" t="n">
        <f aca="false">IF(R68&gt;0,R68,N68)</f>
        <v>26.16006</v>
      </c>
      <c r="U68" s="45" t="n">
        <v>26.16006</v>
      </c>
      <c r="V68" s="1" t="n">
        <f aca="false">N68&gt;U68</f>
        <v>0</v>
      </c>
      <c r="W68" s="0" t="n">
        <f aca="false">U68=N68</f>
        <v>1</v>
      </c>
      <c r="X68" s="0" t="e">
        <f aca="false">U68=B68</f>
        <v>#N/A</v>
      </c>
      <c r="Y68" s="0" t="n">
        <f aca="false">U68=G68</f>
        <v>0</v>
      </c>
      <c r="Z68" s="0" t="n">
        <f aca="false">U68=H68</f>
        <v>0</v>
      </c>
      <c r="AB68" s="53" t="s">
        <v>172</v>
      </c>
      <c r="AC68" s="45" t="n">
        <v>26.16006</v>
      </c>
      <c r="AE68" s="0" t="s">
        <v>242</v>
      </c>
    </row>
    <row r="69" customFormat="false" ht="12.75" hidden="false" customHeight="false" outlineLevel="0" collapsed="false">
      <c r="A69" s="0" t="n">
        <v>64</v>
      </c>
      <c r="B69" s="9" t="e">
        <f aca="false">#N/A</f>
        <v>#N/A</v>
      </c>
      <c r="C69" s="11" t="e">
        <f aca="false">#N/A</f>
        <v>#N/A</v>
      </c>
      <c r="D69" s="9" t="n">
        <v>71</v>
      </c>
      <c r="E69" s="10" t="s">
        <v>132</v>
      </c>
      <c r="F69" s="0"/>
      <c r="G69" s="0"/>
      <c r="H69" s="0"/>
      <c r="I69" s="53" t="s">
        <v>132</v>
      </c>
      <c r="J69" s="10" t="n">
        <v>1808.5</v>
      </c>
      <c r="K69" s="10" t="n">
        <v>1</v>
      </c>
      <c r="L69" s="10" t="s">
        <v>132</v>
      </c>
      <c r="M69" s="10" t="n">
        <v>1</v>
      </c>
      <c r="N69" s="11" t="n">
        <v>1808.5</v>
      </c>
      <c r="P69" s="0" t="n">
        <f aca="false">ISNUMBER(B69)</f>
        <v>0</v>
      </c>
      <c r="Q69" s="0" t="n">
        <f aca="false">IF(AND(P69=0,ISNUMBER(G69)),G69,H69)</f>
        <v>0</v>
      </c>
      <c r="R69" s="0" t="n">
        <f aca="false">IF(ISNUMBER(B69),B69,Q69)</f>
        <v>0</v>
      </c>
      <c r="S69" s="0" t="n">
        <f aca="false">IF(R69&gt;0,R69,N69)</f>
        <v>1808.5</v>
      </c>
      <c r="U69" s="45" t="n">
        <v>1808.5</v>
      </c>
      <c r="V69" s="1" t="n">
        <f aca="false">N69&gt;U69</f>
        <v>0</v>
      </c>
      <c r="W69" s="0" t="n">
        <f aca="false">U69=N69</f>
        <v>1</v>
      </c>
      <c r="X69" s="0" t="e">
        <f aca="false">U69=B69</f>
        <v>#N/A</v>
      </c>
      <c r="Y69" s="0" t="n">
        <f aca="false">U69=G69</f>
        <v>0</v>
      </c>
      <c r="Z69" s="0" t="n">
        <f aca="false">U69=H69</f>
        <v>0</v>
      </c>
      <c r="AB69" s="53" t="s">
        <v>132</v>
      </c>
      <c r="AC69" s="45" t="n">
        <v>1808.5</v>
      </c>
      <c r="AE69" s="0" t="s">
        <v>243</v>
      </c>
    </row>
    <row r="70" customFormat="false" ht="12.75" hidden="false" customHeight="false" outlineLevel="0" collapsed="false">
      <c r="A70" s="0" t="n">
        <v>65</v>
      </c>
      <c r="B70" s="9" t="n">
        <v>4656.11832</v>
      </c>
      <c r="C70" s="11" t="n">
        <v>29239.24</v>
      </c>
      <c r="D70" s="9" t="n">
        <v>7</v>
      </c>
      <c r="E70" s="10" t="s">
        <v>149</v>
      </c>
      <c r="F70" s="10" t="s">
        <v>149</v>
      </c>
      <c r="G70" s="10" t="n">
        <v>5427.321</v>
      </c>
      <c r="H70" s="11" t="n">
        <v>32651.47</v>
      </c>
      <c r="I70" s="53" t="s">
        <v>149</v>
      </c>
      <c r="J70" s="10" t="n">
        <v>56370</v>
      </c>
      <c r="K70" s="10" t="n">
        <v>1</v>
      </c>
      <c r="L70" s="10" t="s">
        <v>166</v>
      </c>
      <c r="M70" s="10" t="n">
        <v>1</v>
      </c>
      <c r="N70" s="11" t="n">
        <v>56370</v>
      </c>
      <c r="P70" s="0" t="n">
        <f aca="false">ISNUMBER(B70)</f>
        <v>1</v>
      </c>
      <c r="Q70" s="0" t="n">
        <f aca="false">IF(AND(P70=0,ISNUMBER(G70)),G70,H70)</f>
        <v>32651.47</v>
      </c>
      <c r="R70" s="0" t="n">
        <f aca="false">IF(ISNUMBER(B70),B70,Q70)</f>
        <v>4656.11832</v>
      </c>
      <c r="S70" s="0" t="n">
        <f aca="false">IF(R70&gt;0,R70,N70)</f>
        <v>4656.11832</v>
      </c>
      <c r="U70" s="45" t="n">
        <v>4656.11832</v>
      </c>
      <c r="V70" s="1" t="n">
        <f aca="false">N70&gt;U70</f>
        <v>1</v>
      </c>
      <c r="W70" s="0" t="n">
        <f aca="false">U70=N70</f>
        <v>0</v>
      </c>
      <c r="X70" s="0" t="n">
        <f aca="false">U70=B70</f>
        <v>1</v>
      </c>
      <c r="Y70" s="0" t="n">
        <f aca="false">U70=G70</f>
        <v>0</v>
      </c>
      <c r="Z70" s="0" t="n">
        <f aca="false">U70=H70</f>
        <v>0</v>
      </c>
      <c r="AB70" s="53" t="s">
        <v>149</v>
      </c>
      <c r="AC70" s="45" t="n">
        <v>4656.11832</v>
      </c>
      <c r="AE70" s="0" t="s">
        <v>229</v>
      </c>
    </row>
    <row r="71" customFormat="false" ht="12.75" hidden="false" customHeight="false" outlineLevel="0" collapsed="false">
      <c r="A71" s="0" t="n">
        <v>66</v>
      </c>
      <c r="B71" s="9" t="n">
        <v>8099.26722</v>
      </c>
      <c r="C71" s="11" t="n">
        <v>46527.02</v>
      </c>
      <c r="D71" s="9" t="n">
        <v>34</v>
      </c>
      <c r="E71" s="10" t="s">
        <v>111</v>
      </c>
      <c r="F71" s="10" t="s">
        <v>111</v>
      </c>
      <c r="G71" s="10" t="n">
        <v>1356.506</v>
      </c>
      <c r="H71" s="11" t="n">
        <v>7720.465</v>
      </c>
      <c r="I71" s="53" t="s">
        <v>111</v>
      </c>
      <c r="J71" s="10" t="n">
        <v>261600.6</v>
      </c>
      <c r="K71" s="10" t="n">
        <v>16</v>
      </c>
      <c r="L71" s="10" t="s">
        <v>72</v>
      </c>
      <c r="M71" s="10" t="n">
        <v>0.1</v>
      </c>
      <c r="N71" s="11" t="n">
        <v>26160.06</v>
      </c>
      <c r="P71" s="0" t="n">
        <f aca="false">ISNUMBER(B71)</f>
        <v>1</v>
      </c>
      <c r="Q71" s="0" t="n">
        <f aca="false">IF(AND(P71=0,ISNUMBER(G71)),G71,H71)</f>
        <v>7720.465</v>
      </c>
      <c r="R71" s="0" t="n">
        <f aca="false">IF(ISNUMBER(B71),B71,Q71)</f>
        <v>8099.26722</v>
      </c>
      <c r="S71" s="0" t="n">
        <f aca="false">IF(R71&gt;0,R71,N71)</f>
        <v>8099.26722</v>
      </c>
      <c r="U71" s="45" t="n">
        <v>8099.26722</v>
      </c>
      <c r="V71" s="1" t="n">
        <f aca="false">N71&gt;U71</f>
        <v>1</v>
      </c>
      <c r="W71" s="0" t="n">
        <f aca="false">U71=N71</f>
        <v>0</v>
      </c>
      <c r="X71" s="0" t="n">
        <f aca="false">U71=B71</f>
        <v>1</v>
      </c>
      <c r="Y71" s="0" t="n">
        <f aca="false">U71=G71</f>
        <v>0</v>
      </c>
      <c r="Z71" s="0" t="n">
        <f aca="false">U71=H71</f>
        <v>0</v>
      </c>
      <c r="AB71" s="53" t="s">
        <v>111</v>
      </c>
      <c r="AC71" s="45" t="n">
        <v>8099.26722</v>
      </c>
      <c r="AE71" s="0" t="s">
        <v>229</v>
      </c>
    </row>
    <row r="72" customFormat="false" ht="12.75" hidden="false" customHeight="false" outlineLevel="0" collapsed="false">
      <c r="A72" s="0" t="n">
        <v>67</v>
      </c>
      <c r="B72" s="9" t="n">
        <v>638.52646</v>
      </c>
      <c r="C72" s="11" t="n">
        <v>1482.172</v>
      </c>
      <c r="D72" s="9" t="n">
        <v>35</v>
      </c>
      <c r="E72" s="10" t="s">
        <v>113</v>
      </c>
      <c r="F72" s="10" t="s">
        <v>113</v>
      </c>
      <c r="G72" s="10" t="n">
        <v>101.9686</v>
      </c>
      <c r="H72" s="11" t="n">
        <v>234.8548</v>
      </c>
      <c r="I72" s="53" t="s">
        <v>113</v>
      </c>
      <c r="J72" s="10" t="n">
        <v>261600.6</v>
      </c>
      <c r="K72" s="10" t="n">
        <v>16</v>
      </c>
      <c r="L72" s="10" t="s">
        <v>72</v>
      </c>
      <c r="M72" s="10" t="n">
        <v>0.15</v>
      </c>
      <c r="N72" s="11" t="n">
        <v>39240.09</v>
      </c>
      <c r="P72" s="0" t="n">
        <f aca="false">ISNUMBER(B72)</f>
        <v>1</v>
      </c>
      <c r="Q72" s="0" t="n">
        <f aca="false">IF(AND(P72=0,ISNUMBER(G72)),G72,H72)</f>
        <v>234.8548</v>
      </c>
      <c r="R72" s="0" t="n">
        <f aca="false">IF(ISNUMBER(B72),B72,Q72)</f>
        <v>638.52646</v>
      </c>
      <c r="S72" s="0" t="n">
        <f aca="false">IF(R72&gt;0,R72,N72)</f>
        <v>638.52646</v>
      </c>
      <c r="U72" s="45" t="n">
        <v>638.52646</v>
      </c>
      <c r="V72" s="1" t="n">
        <f aca="false">N72&gt;U72</f>
        <v>1</v>
      </c>
      <c r="W72" s="0" t="n">
        <f aca="false">U72=N72</f>
        <v>0</v>
      </c>
      <c r="X72" s="0" t="n">
        <f aca="false">U72=B72</f>
        <v>1</v>
      </c>
      <c r="Y72" s="0" t="n">
        <f aca="false">U72=G72</f>
        <v>0</v>
      </c>
      <c r="Z72" s="0" t="n">
        <f aca="false">U72=H72</f>
        <v>0</v>
      </c>
      <c r="AB72" s="53" t="s">
        <v>113</v>
      </c>
      <c r="AC72" s="45" t="n">
        <v>638.52646</v>
      </c>
      <c r="AE72" s="0" t="s">
        <v>229</v>
      </c>
    </row>
    <row r="73" customFormat="false" ht="12.75" hidden="false" customHeight="false" outlineLevel="0" collapsed="false">
      <c r="A73" s="0" t="n">
        <v>68</v>
      </c>
      <c r="B73" s="9" t="e">
        <f aca="false">#N/A</f>
        <v>#N/A</v>
      </c>
      <c r="C73" s="11" t="e">
        <f aca="false">#N/A</f>
        <v>#N/A</v>
      </c>
      <c r="D73" s="9" t="n">
        <v>72</v>
      </c>
      <c r="E73" s="10" t="s">
        <v>174</v>
      </c>
      <c r="F73" s="0"/>
      <c r="G73" s="0"/>
      <c r="H73" s="0"/>
      <c r="I73" s="53" t="s">
        <v>174</v>
      </c>
      <c r="J73" s="10" t="e">
        <f aca="false">#N/A</f>
        <v>#N/A</v>
      </c>
      <c r="K73" s="10" t="n">
        <v>1</v>
      </c>
      <c r="L73" s="10" t="s">
        <v>174</v>
      </c>
      <c r="M73" s="10" t="n">
        <v>1</v>
      </c>
      <c r="N73" s="11" t="e">
        <f aca="false">#N/A</f>
        <v>#N/A</v>
      </c>
      <c r="P73" s="0" t="n">
        <f aca="false">ISNUMBER(B73)</f>
        <v>0</v>
      </c>
      <c r="Q73" s="0" t="n">
        <f aca="false">IF(AND(P73=0,ISNUMBER(G73)),G73,H73)</f>
        <v>0</v>
      </c>
      <c r="R73" s="0" t="n">
        <f aca="false">IF(ISNUMBER(B73),B73,Q73)</f>
        <v>0</v>
      </c>
      <c r="S73" s="0" t="e">
        <f aca="false">IF(R73&gt;0,R73,N73)</f>
        <v>#N/A</v>
      </c>
      <c r="U73" s="45" t="e">
        <f aca="false">#N/A</f>
        <v>#N/A</v>
      </c>
      <c r="V73" s="1" t="e">
        <f aca="false">N73&gt;U73</f>
        <v>#N/A</v>
      </c>
      <c r="W73" s="0" t="e">
        <f aca="false">U73=N73</f>
        <v>#N/A</v>
      </c>
      <c r="X73" s="0" t="e">
        <f aca="false">U73=B73</f>
        <v>#N/A</v>
      </c>
      <c r="Y73" s="0" t="e">
        <f aca="false">U73=G73</f>
        <v>#N/A</v>
      </c>
      <c r="Z73" s="0" t="e">
        <f aca="false">U73=H73</f>
        <v>#N/A</v>
      </c>
      <c r="AB73" s="53" t="s">
        <v>174</v>
      </c>
      <c r="AC73" s="45" t="e">
        <f aca="false">#N/A</f>
        <v>#N/A</v>
      </c>
    </row>
    <row r="74" customFormat="false" ht="15" hidden="false" customHeight="false" outlineLevel="0" collapsed="false">
      <c r="A74" s="0" t="n">
        <v>69</v>
      </c>
      <c r="B74" s="9" t="n">
        <v>124595.38234</v>
      </c>
      <c r="C74" s="11" t="n">
        <v>112211.8</v>
      </c>
      <c r="D74" s="9" t="n">
        <v>23</v>
      </c>
      <c r="E74" s="10" t="s">
        <v>114</v>
      </c>
      <c r="F74" s="10" t="s">
        <v>114</v>
      </c>
      <c r="G74" s="10" t="n">
        <v>23251.6</v>
      </c>
      <c r="H74" s="11" t="n">
        <v>21414.49</v>
      </c>
      <c r="I74" s="53" t="s">
        <v>114</v>
      </c>
      <c r="J74" s="10" t="n">
        <v>36660.8</v>
      </c>
      <c r="K74" s="10" t="n">
        <v>1</v>
      </c>
      <c r="L74" s="10" t="s">
        <v>127</v>
      </c>
      <c r="M74" s="10" t="n">
        <v>1</v>
      </c>
      <c r="N74" s="11" t="n">
        <v>36660.8</v>
      </c>
      <c r="P74" s="0" t="n">
        <f aca="false">ISNUMBER(B74)</f>
        <v>1</v>
      </c>
      <c r="Q74" s="0" t="n">
        <f aca="false">IF(AND(P74=0,ISNUMBER(G74)),G74,H74)</f>
        <v>21414.49</v>
      </c>
      <c r="R74" s="0" t="n">
        <f aca="false">IF(ISNUMBER(B74),B74,Q74)</f>
        <v>124595.38234</v>
      </c>
      <c r="S74" s="0" t="n">
        <f aca="false">IF(R74&gt;0,R74,N74)</f>
        <v>124595.38234</v>
      </c>
      <c r="U74" s="45" t="n">
        <v>124595.38234</v>
      </c>
      <c r="V74" s="1" t="n">
        <f aca="false">N74&gt;U74</f>
        <v>0</v>
      </c>
      <c r="W74" s="0" t="n">
        <f aca="false">U74=N74</f>
        <v>0</v>
      </c>
      <c r="X74" s="0" t="n">
        <f aca="false">U74=B74</f>
        <v>1</v>
      </c>
      <c r="Y74" s="0" t="n">
        <f aca="false">U74=G74</f>
        <v>0</v>
      </c>
      <c r="Z74" s="0" t="n">
        <f aca="false">U74=H74</f>
        <v>0</v>
      </c>
      <c r="AB74" s="53" t="s">
        <v>114</v>
      </c>
      <c r="AC74" s="54" t="n">
        <v>124595.38234</v>
      </c>
      <c r="AE74" s="0" t="s">
        <v>229</v>
      </c>
    </row>
    <row r="75" customFormat="false" ht="15" hidden="false" customHeight="false" outlineLevel="0" collapsed="false">
      <c r="A75" s="0" t="n">
        <v>70</v>
      </c>
      <c r="B75" s="9" t="n">
        <v>181995.72683</v>
      </c>
      <c r="C75" s="11" t="n">
        <v>112396.1</v>
      </c>
      <c r="D75" s="9" t="n">
        <v>81</v>
      </c>
      <c r="E75" s="10" t="s">
        <v>116</v>
      </c>
      <c r="F75" s="10" t="s">
        <v>116</v>
      </c>
      <c r="G75" s="10" t="n">
        <v>31172.33</v>
      </c>
      <c r="H75" s="11" t="n">
        <v>19137.47</v>
      </c>
      <c r="I75" s="53" t="s">
        <v>116</v>
      </c>
      <c r="J75" s="10" t="n">
        <v>138910.7</v>
      </c>
      <c r="K75" s="10" t="n">
        <v>3</v>
      </c>
      <c r="L75" s="10" t="s">
        <v>59</v>
      </c>
      <c r="M75" s="10" t="n">
        <v>0.33</v>
      </c>
      <c r="N75" s="11" t="n">
        <v>45840.531</v>
      </c>
      <c r="P75" s="0" t="n">
        <f aca="false">ISNUMBER(B75)</f>
        <v>1</v>
      </c>
      <c r="Q75" s="0" t="n">
        <f aca="false">IF(AND(P75=0,ISNUMBER(G75)),G75,H75)</f>
        <v>19137.47</v>
      </c>
      <c r="R75" s="0" t="n">
        <f aca="false">IF(ISNUMBER(B75),B75,Q75)</f>
        <v>181995.72683</v>
      </c>
      <c r="S75" s="0" t="n">
        <f aca="false">IF(R75&gt;0,R75,N75)</f>
        <v>181995.72683</v>
      </c>
      <c r="U75" s="45" t="n">
        <v>181995.72683</v>
      </c>
      <c r="V75" s="1" t="n">
        <f aca="false">N75&gt;U75</f>
        <v>0</v>
      </c>
      <c r="W75" s="0" t="n">
        <f aca="false">U75=N75</f>
        <v>0</v>
      </c>
      <c r="X75" s="0" t="n">
        <f aca="false">U75=B75</f>
        <v>1</v>
      </c>
      <c r="Y75" s="0" t="n">
        <f aca="false">U75=G75</f>
        <v>0</v>
      </c>
      <c r="Z75" s="0" t="n">
        <f aca="false">U75=H75</f>
        <v>0</v>
      </c>
      <c r="AB75" s="53" t="s">
        <v>116</v>
      </c>
      <c r="AC75" s="54" t="n">
        <v>181995.72683</v>
      </c>
      <c r="AE75" s="0" t="s">
        <v>229</v>
      </c>
    </row>
    <row r="76" customFormat="false" ht="15" hidden="false" customHeight="false" outlineLevel="0" collapsed="false">
      <c r="A76" s="0" t="n">
        <v>71</v>
      </c>
      <c r="B76" s="9" t="n">
        <v>17226.46154</v>
      </c>
      <c r="C76" s="11" t="n">
        <v>63961.88</v>
      </c>
      <c r="D76" s="9" t="n">
        <v>75</v>
      </c>
      <c r="E76" s="10" t="s">
        <v>117</v>
      </c>
      <c r="F76" s="10" t="s">
        <v>117</v>
      </c>
      <c r="G76" s="10" t="n">
        <v>3906.694</v>
      </c>
      <c r="H76" s="11" t="n">
        <v>14275.81</v>
      </c>
      <c r="I76" s="53" t="s">
        <v>117</v>
      </c>
      <c r="J76" s="10" t="n">
        <v>18788.6</v>
      </c>
      <c r="K76" s="10" t="n">
        <v>4</v>
      </c>
      <c r="L76" s="10" t="s">
        <v>96</v>
      </c>
      <c r="M76" s="10" t="n">
        <v>0.3</v>
      </c>
      <c r="N76" s="11" t="n">
        <v>5636.58</v>
      </c>
      <c r="P76" s="0" t="n">
        <f aca="false">ISNUMBER(B76)</f>
        <v>1</v>
      </c>
      <c r="Q76" s="0" t="n">
        <f aca="false">IF(AND(P76=0,ISNUMBER(G76)),G76,H76)</f>
        <v>14275.81</v>
      </c>
      <c r="R76" s="0" t="n">
        <f aca="false">IF(ISNUMBER(B76),B76,Q76)</f>
        <v>17226.46154</v>
      </c>
      <c r="S76" s="0" t="n">
        <f aca="false">IF(R76&gt;0,R76,N76)</f>
        <v>17226.46154</v>
      </c>
      <c r="U76" s="45" t="n">
        <v>17226.46154</v>
      </c>
      <c r="V76" s="1" t="n">
        <f aca="false">N76&gt;U76</f>
        <v>0</v>
      </c>
      <c r="W76" s="0" t="n">
        <f aca="false">U76=N76</f>
        <v>0</v>
      </c>
      <c r="X76" s="0" t="n">
        <f aca="false">U76=B76</f>
        <v>1</v>
      </c>
      <c r="Y76" s="0" t="n">
        <f aca="false">U76=G76</f>
        <v>0</v>
      </c>
      <c r="Z76" s="0" t="n">
        <f aca="false">U76=H76</f>
        <v>0</v>
      </c>
      <c r="AB76" s="53" t="s">
        <v>117</v>
      </c>
      <c r="AC76" s="54" t="n">
        <v>17226.46154</v>
      </c>
      <c r="AE76" s="0" t="s">
        <v>229</v>
      </c>
    </row>
    <row r="77" customFormat="false" ht="15.75" hidden="false" customHeight="false" outlineLevel="0" collapsed="false">
      <c r="A77" s="0" t="n">
        <v>72</v>
      </c>
      <c r="B77" s="9" t="n">
        <v>3484.86403</v>
      </c>
      <c r="C77" s="11" t="n">
        <v>4276.54</v>
      </c>
      <c r="D77" s="9" t="n">
        <v>76</v>
      </c>
      <c r="E77" s="10" t="s">
        <v>119</v>
      </c>
      <c r="F77" s="10" t="s">
        <v>119</v>
      </c>
      <c r="G77" s="10" t="n">
        <v>788.3884</v>
      </c>
      <c r="H77" s="11" t="n">
        <v>984.4502</v>
      </c>
      <c r="I77" s="53" t="s">
        <v>119</v>
      </c>
      <c r="J77" s="10" t="n">
        <v>18788.6</v>
      </c>
      <c r="K77" s="10" t="n">
        <v>4</v>
      </c>
      <c r="L77" s="10" t="s">
        <v>96</v>
      </c>
      <c r="M77" s="10" t="n">
        <v>0.1</v>
      </c>
      <c r="N77" s="11" t="n">
        <v>1878.86</v>
      </c>
      <c r="P77" s="0" t="n">
        <f aca="false">ISNUMBER(B77)</f>
        <v>1</v>
      </c>
      <c r="Q77" s="0" t="n">
        <f aca="false">IF(AND(P77=0,ISNUMBER(G77)),G77,H77)</f>
        <v>984.4502</v>
      </c>
      <c r="R77" s="0" t="n">
        <f aca="false">IF(ISNUMBER(B77),B77,Q77)</f>
        <v>3484.86403</v>
      </c>
      <c r="S77" s="0" t="n">
        <f aca="false">IF(R77&gt;0,R77,N77)</f>
        <v>3484.86403</v>
      </c>
      <c r="U77" s="45" t="n">
        <v>3484.86403</v>
      </c>
      <c r="V77" s="1" t="n">
        <f aca="false">N77&gt;U77</f>
        <v>0</v>
      </c>
      <c r="W77" s="0" t="n">
        <f aca="false">U77=N77</f>
        <v>0</v>
      </c>
      <c r="X77" s="0" t="n">
        <f aca="false">U77=B77</f>
        <v>1</v>
      </c>
      <c r="Y77" s="0" t="n">
        <f aca="false">U77=G77</f>
        <v>0</v>
      </c>
      <c r="Z77" s="0" t="n">
        <f aca="false">U77=H77</f>
        <v>0</v>
      </c>
      <c r="AB77" s="53" t="s">
        <v>119</v>
      </c>
      <c r="AC77" s="54" t="n">
        <v>3484.86403</v>
      </c>
      <c r="AE77" s="0" t="s">
        <v>229</v>
      </c>
    </row>
    <row r="78" customFormat="false" ht="16.5" hidden="false" customHeight="false" outlineLevel="0" collapsed="false">
      <c r="A78" s="0" t="n">
        <v>73</v>
      </c>
      <c r="B78" s="9" t="e">
        <f aca="false">#N/A</f>
        <v>#N/A</v>
      </c>
      <c r="C78" s="11" t="e">
        <f aca="false">#N/A</f>
        <v>#N/A</v>
      </c>
      <c r="D78" s="9" t="n">
        <v>36</v>
      </c>
      <c r="E78" s="10" t="s">
        <v>176</v>
      </c>
      <c r="F78" s="10" t="s">
        <v>176</v>
      </c>
      <c r="G78" s="0"/>
      <c r="H78" s="11" t="n">
        <v>2041.195</v>
      </c>
      <c r="I78" s="53" t="s">
        <v>176</v>
      </c>
      <c r="J78" s="10" t="n">
        <v>261600.6</v>
      </c>
      <c r="K78" s="10" t="n">
        <v>16</v>
      </c>
      <c r="L78" s="10" t="s">
        <v>72</v>
      </c>
      <c r="M78" s="10" t="n">
        <v>0.025</v>
      </c>
      <c r="N78" s="11" t="n">
        <v>6540.015</v>
      </c>
      <c r="P78" s="0" t="n">
        <f aca="false">ISNUMBER(B78)</f>
        <v>0</v>
      </c>
      <c r="Q78" s="0" t="n">
        <f aca="false">IF(AND(P78=0,ISNUMBER(G78)),G78,H78)</f>
        <v>2041.195</v>
      </c>
      <c r="R78" s="0" t="n">
        <f aca="false">IF(ISNUMBER(B78),B78,Q78)</f>
        <v>2041.195</v>
      </c>
      <c r="S78" s="0" t="n">
        <f aca="false">IF(R78&gt;0,R78,N78)</f>
        <v>2041.195</v>
      </c>
      <c r="U78" s="55" t="n">
        <v>2041.195</v>
      </c>
      <c r="V78" s="1" t="n">
        <f aca="false">N78&gt;U78</f>
        <v>1</v>
      </c>
      <c r="W78" s="0" t="n">
        <f aca="false">U78=N78</f>
        <v>0</v>
      </c>
      <c r="X78" s="0" t="e">
        <f aca="false">U78=B78</f>
        <v>#N/A</v>
      </c>
      <c r="Y78" s="0" t="n">
        <f aca="false">U78=G78</f>
        <v>0</v>
      </c>
      <c r="Z78" s="0" t="n">
        <f aca="false">U78=H78</f>
        <v>1</v>
      </c>
      <c r="AB78" s="53" t="s">
        <v>176</v>
      </c>
      <c r="AC78" s="55" t="n">
        <v>2041.195</v>
      </c>
      <c r="AE78" s="0" t="s">
        <v>238</v>
      </c>
    </row>
    <row r="79" customFormat="false" ht="15.75" hidden="false" customHeight="false" outlineLevel="0" collapsed="false">
      <c r="A79" s="0" t="n">
        <v>74</v>
      </c>
      <c r="B79" s="9" t="n">
        <v>3907.97403</v>
      </c>
      <c r="C79" s="11" t="n">
        <v>27265.45</v>
      </c>
      <c r="D79" s="9" t="n">
        <v>53</v>
      </c>
      <c r="E79" s="10" t="s">
        <v>122</v>
      </c>
      <c r="F79" s="10" t="s">
        <v>122</v>
      </c>
      <c r="G79" s="10" t="n">
        <v>884.7114</v>
      </c>
      <c r="H79" s="11" t="n">
        <v>6149.424</v>
      </c>
      <c r="I79" s="53" t="s">
        <v>122</v>
      </c>
      <c r="J79" s="10" t="n">
        <v>94801.7</v>
      </c>
      <c r="K79" s="10" t="n">
        <v>8</v>
      </c>
      <c r="L79" s="10" t="s">
        <v>126</v>
      </c>
      <c r="M79" s="10" t="n">
        <v>0.25</v>
      </c>
      <c r="N79" s="11" t="n">
        <v>23700.425</v>
      </c>
      <c r="P79" s="0" t="n">
        <f aca="false">ISNUMBER(B79)</f>
        <v>1</v>
      </c>
      <c r="Q79" s="0" t="n">
        <f aca="false">IF(AND(P79=0,ISNUMBER(G79)),G79,H79)</f>
        <v>6149.424</v>
      </c>
      <c r="R79" s="0" t="n">
        <f aca="false">IF(ISNUMBER(B79),B79,Q79)</f>
        <v>3907.97403</v>
      </c>
      <c r="S79" s="0" t="n">
        <f aca="false">IF(R79&gt;0,R79,N79)</f>
        <v>3907.97403</v>
      </c>
      <c r="U79" s="45" t="n">
        <v>3907.97403</v>
      </c>
      <c r="V79" s="1" t="n">
        <f aca="false">N79&gt;U79</f>
        <v>1</v>
      </c>
      <c r="W79" s="0" t="n">
        <f aca="false">U79=N79</f>
        <v>0</v>
      </c>
      <c r="X79" s="0" t="n">
        <f aca="false">U79=B79</f>
        <v>1</v>
      </c>
      <c r="Y79" s="0" t="n">
        <f aca="false">U79=G79</f>
        <v>0</v>
      </c>
      <c r="Z79" s="0" t="n">
        <f aca="false">U79=H79</f>
        <v>0</v>
      </c>
      <c r="AB79" s="53" t="s">
        <v>122</v>
      </c>
      <c r="AC79" s="54" t="n">
        <v>3907.97403</v>
      </c>
      <c r="AE79" s="0" t="s">
        <v>229</v>
      </c>
    </row>
    <row r="80" customFormat="false" ht="12.75" hidden="false" customHeight="false" outlineLevel="0" collapsed="false">
      <c r="A80" s="0" t="n">
        <v>75</v>
      </c>
      <c r="B80" s="9" t="e">
        <f aca="false">#N/A</f>
        <v>#N/A</v>
      </c>
      <c r="C80" s="11" t="e">
        <f aca="false">#N/A</f>
        <v>#N/A</v>
      </c>
      <c r="D80" s="9" t="n">
        <v>85</v>
      </c>
      <c r="E80" s="10" t="s">
        <v>179</v>
      </c>
      <c r="F80" s="0"/>
      <c r="G80" s="0"/>
      <c r="H80" s="0"/>
      <c r="I80" s="53" t="s">
        <v>179</v>
      </c>
      <c r="J80" s="10" t="n">
        <v>19997.4</v>
      </c>
      <c r="K80" s="10" t="n">
        <v>2</v>
      </c>
      <c r="L80" s="10" t="s">
        <v>175</v>
      </c>
      <c r="M80" s="10" t="n">
        <v>0.6</v>
      </c>
      <c r="N80" s="11" t="n">
        <v>11998.44</v>
      </c>
      <c r="P80" s="0" t="n">
        <f aca="false">ISNUMBER(B80)</f>
        <v>0</v>
      </c>
      <c r="Q80" s="0" t="n">
        <f aca="false">IF(AND(P80=0,ISNUMBER(G80)),G80,H80)</f>
        <v>0</v>
      </c>
      <c r="R80" s="0" t="n">
        <f aca="false">IF(ISNUMBER(B80),B80,Q80)</f>
        <v>0</v>
      </c>
      <c r="S80" s="0" t="n">
        <f aca="false">IF(R80&gt;0,R80,N80)</f>
        <v>11998.44</v>
      </c>
      <c r="U80" s="45" t="n">
        <v>11998.44</v>
      </c>
      <c r="V80" s="1" t="n">
        <f aca="false">N80&gt;U80</f>
        <v>0</v>
      </c>
      <c r="W80" s="0" t="n">
        <f aca="false">U80=N80</f>
        <v>1</v>
      </c>
      <c r="X80" s="0" t="e">
        <f aca="false">U80=B80</f>
        <v>#N/A</v>
      </c>
      <c r="Y80" s="0" t="n">
        <f aca="false">U80=G80</f>
        <v>0</v>
      </c>
      <c r="Z80" s="0" t="n">
        <f aca="false">U80=H80</f>
        <v>0</v>
      </c>
      <c r="AB80" s="53" t="s">
        <v>179</v>
      </c>
      <c r="AC80" s="45" t="n">
        <v>11998.44</v>
      </c>
      <c r="AE80" s="0" t="s">
        <v>236</v>
      </c>
    </row>
    <row r="81" customFormat="false" ht="12.75" hidden="false" customHeight="false" outlineLevel="0" collapsed="false">
      <c r="A81" s="0" t="n">
        <v>76</v>
      </c>
      <c r="B81" s="9" t="n">
        <v>385.52398</v>
      </c>
      <c r="C81" s="11" t="n">
        <v>294.3212</v>
      </c>
      <c r="D81" s="9" t="n">
        <v>37</v>
      </c>
      <c r="E81" s="10" t="s">
        <v>124</v>
      </c>
      <c r="F81" s="10" t="s">
        <v>124</v>
      </c>
      <c r="G81" s="10" t="n">
        <v>64.60992</v>
      </c>
      <c r="H81" s="11" t="n">
        <v>49.09152</v>
      </c>
      <c r="I81" s="53" t="s">
        <v>124</v>
      </c>
      <c r="J81" s="10" t="n">
        <v>261600.6</v>
      </c>
      <c r="K81" s="10" t="n">
        <v>16</v>
      </c>
      <c r="L81" s="10" t="s">
        <v>72</v>
      </c>
      <c r="M81" s="10" t="n">
        <v>0.05</v>
      </c>
      <c r="N81" s="11" t="n">
        <v>13080.03</v>
      </c>
      <c r="P81" s="0" t="n">
        <f aca="false">ISNUMBER(B81)</f>
        <v>1</v>
      </c>
      <c r="Q81" s="0" t="n">
        <f aca="false">IF(AND(P81=0,ISNUMBER(G81)),G81,H81)</f>
        <v>49.09152</v>
      </c>
      <c r="R81" s="0" t="n">
        <f aca="false">IF(ISNUMBER(B81),B81,Q81)</f>
        <v>385.52398</v>
      </c>
      <c r="S81" s="0" t="n">
        <f aca="false">IF(R81&gt;0,R81,N81)</f>
        <v>385.52398</v>
      </c>
      <c r="U81" s="45" t="n">
        <v>385.52398</v>
      </c>
      <c r="V81" s="1" t="n">
        <f aca="false">N81&gt;U81</f>
        <v>1</v>
      </c>
      <c r="W81" s="0" t="n">
        <f aca="false">U81=N81</f>
        <v>0</v>
      </c>
      <c r="X81" s="0" t="n">
        <f aca="false">U81=B81</f>
        <v>1</v>
      </c>
      <c r="Y81" s="0" t="n">
        <f aca="false">U81=G81</f>
        <v>0</v>
      </c>
      <c r="Z81" s="0" t="n">
        <f aca="false">U81=H81</f>
        <v>0</v>
      </c>
      <c r="AB81" s="53" t="s">
        <v>124</v>
      </c>
      <c r="AC81" s="45" t="n">
        <v>385.52398</v>
      </c>
      <c r="AE81" s="0" t="s">
        <v>229</v>
      </c>
    </row>
    <row r="82" customFormat="false" ht="12.75" hidden="false" customHeight="false" outlineLevel="0" collapsed="false">
      <c r="A82" s="0" t="n">
        <v>77</v>
      </c>
      <c r="B82" s="9" t="n">
        <v>0</v>
      </c>
      <c r="C82" s="11" t="n">
        <v>8.784575</v>
      </c>
      <c r="D82" s="9" t="n">
        <v>61</v>
      </c>
      <c r="E82" s="10" t="s">
        <v>128</v>
      </c>
      <c r="F82" s="10" t="s">
        <v>128</v>
      </c>
      <c r="G82" s="0"/>
      <c r="H82" s="11" t="n">
        <v>1.520769</v>
      </c>
      <c r="I82" s="53" t="s">
        <v>128</v>
      </c>
      <c r="J82" s="10" t="n">
        <v>4837.6</v>
      </c>
      <c r="K82" s="10" t="n">
        <v>3</v>
      </c>
      <c r="L82" s="10" t="s">
        <v>71</v>
      </c>
      <c r="M82" s="10" t="n">
        <v>0.47</v>
      </c>
      <c r="N82" s="11" t="n">
        <v>2273.672</v>
      </c>
      <c r="P82" s="0" t="n">
        <f aca="false">ISNUMBER(B82)</f>
        <v>1</v>
      </c>
      <c r="Q82" s="0" t="n">
        <f aca="false">IF(AND(P82=0,ISNUMBER(G82)),G82,H82)</f>
        <v>1.520769</v>
      </c>
      <c r="R82" s="0" t="n">
        <f aca="false">IF(ISNUMBER(B82),B82,Q82)</f>
        <v>0</v>
      </c>
      <c r="S82" s="0" t="n">
        <f aca="false">IF(R82&gt;0,R82,N82)</f>
        <v>2273.672</v>
      </c>
      <c r="U82" s="45" t="n">
        <v>2273.672</v>
      </c>
      <c r="V82" s="1" t="n">
        <f aca="false">N82&gt;U82</f>
        <v>0</v>
      </c>
      <c r="W82" s="0" t="n">
        <f aca="false">U82=N82</f>
        <v>1</v>
      </c>
      <c r="X82" s="0" t="n">
        <f aca="false">U82=B82</f>
        <v>0</v>
      </c>
      <c r="Y82" s="0" t="n">
        <f aca="false">U82=G82</f>
        <v>0</v>
      </c>
      <c r="Z82" s="0" t="n">
        <f aca="false">U82=H82</f>
        <v>0</v>
      </c>
      <c r="AB82" s="53" t="s">
        <v>128</v>
      </c>
      <c r="AC82" s="45" t="n">
        <v>2273.672</v>
      </c>
      <c r="AE82" s="0" t="s">
        <v>244</v>
      </c>
    </row>
    <row r="83" customFormat="false" ht="12.75" hidden="false" customHeight="false" outlineLevel="0" collapsed="false">
      <c r="A83" s="0" t="n">
        <v>78</v>
      </c>
      <c r="B83" s="9" t="e">
        <f aca="false">#N/A</f>
        <v>#N/A</v>
      </c>
      <c r="C83" s="11" t="e">
        <f aca="false">#N/A</f>
        <v>#N/A</v>
      </c>
      <c r="D83" s="9" t="n">
        <v>86</v>
      </c>
      <c r="E83" s="10" t="s">
        <v>180</v>
      </c>
      <c r="F83" s="0"/>
      <c r="G83" s="0"/>
      <c r="H83" s="0"/>
      <c r="I83" s="53" t="s">
        <v>180</v>
      </c>
      <c r="J83" s="10" t="n">
        <v>19997.4</v>
      </c>
      <c r="K83" s="10" t="n">
        <v>2</v>
      </c>
      <c r="L83" s="10" t="s">
        <v>175</v>
      </c>
      <c r="M83" s="10" t="n">
        <v>0.4</v>
      </c>
      <c r="N83" s="11" t="n">
        <v>7998.96</v>
      </c>
      <c r="P83" s="0" t="n">
        <f aca="false">ISNUMBER(B83)</f>
        <v>0</v>
      </c>
      <c r="Q83" s="0" t="n">
        <f aca="false">IF(AND(P83=0,ISNUMBER(G83)),G83,H83)</f>
        <v>0</v>
      </c>
      <c r="R83" s="0" t="n">
        <f aca="false">IF(ISNUMBER(B83),B83,Q83)</f>
        <v>0</v>
      </c>
      <c r="S83" s="0" t="n">
        <f aca="false">IF(R83&gt;0,R83,N83)</f>
        <v>7998.96</v>
      </c>
      <c r="U83" s="45" t="n">
        <v>7998.96</v>
      </c>
      <c r="V83" s="1" t="n">
        <f aca="false">N83&gt;U83</f>
        <v>0</v>
      </c>
      <c r="W83" s="0" t="n">
        <f aca="false">U83=N83</f>
        <v>1</v>
      </c>
      <c r="X83" s="0" t="e">
        <f aca="false">U83=B83</f>
        <v>#N/A</v>
      </c>
      <c r="Y83" s="0" t="n">
        <f aca="false">U83=G83</f>
        <v>0</v>
      </c>
      <c r="Z83" s="0" t="n">
        <f aca="false">U83=H83</f>
        <v>0</v>
      </c>
      <c r="AB83" s="53" t="s">
        <v>180</v>
      </c>
      <c r="AC83" s="45" t="n">
        <v>7998.96</v>
      </c>
      <c r="AE83" s="0" t="s">
        <v>243</v>
      </c>
    </row>
    <row r="84" customFormat="false" ht="15" hidden="false" customHeight="false" outlineLevel="0" collapsed="false">
      <c r="A84" s="0" t="n">
        <v>79</v>
      </c>
      <c r="B84" s="9" t="n">
        <v>466.91954</v>
      </c>
      <c r="C84" s="11" t="n">
        <v>503.4236</v>
      </c>
      <c r="D84" s="9" t="n">
        <v>38</v>
      </c>
      <c r="E84" s="10" t="s">
        <v>131</v>
      </c>
      <c r="F84" s="10" t="s">
        <v>131</v>
      </c>
      <c r="G84" s="10" t="n">
        <v>80.10105</v>
      </c>
      <c r="H84" s="11" t="n">
        <v>85.54734</v>
      </c>
      <c r="I84" s="53" t="s">
        <v>131</v>
      </c>
      <c r="J84" s="10" t="n">
        <v>261600.6</v>
      </c>
      <c r="K84" s="10" t="n">
        <v>16</v>
      </c>
      <c r="L84" s="10" t="s">
        <v>72</v>
      </c>
      <c r="M84" s="10" t="n">
        <v>0.05</v>
      </c>
      <c r="N84" s="11" t="n">
        <v>13080.03</v>
      </c>
      <c r="P84" s="0" t="n">
        <f aca="false">ISNUMBER(B84)</f>
        <v>1</v>
      </c>
      <c r="Q84" s="0" t="n">
        <f aca="false">IF(AND(P84=0,ISNUMBER(G84)),G84,H84)</f>
        <v>85.54734</v>
      </c>
      <c r="R84" s="0" t="n">
        <f aca="false">IF(ISNUMBER(B84),B84,Q84)</f>
        <v>466.91954</v>
      </c>
      <c r="S84" s="0" t="n">
        <f aca="false">IF(R84&gt;0,R84,N84)</f>
        <v>466.91954</v>
      </c>
      <c r="U84" s="45" t="n">
        <v>466.91954</v>
      </c>
      <c r="V84" s="1" t="n">
        <f aca="false">N84&gt;U84</f>
        <v>1</v>
      </c>
      <c r="W84" s="0" t="n">
        <f aca="false">U84=N84</f>
        <v>0</v>
      </c>
      <c r="X84" s="0" t="n">
        <f aca="false">U84=B84</f>
        <v>1</v>
      </c>
      <c r="Y84" s="0" t="n">
        <f aca="false">U84=G84</f>
        <v>0</v>
      </c>
      <c r="Z84" s="0" t="n">
        <f aca="false">U84=H84</f>
        <v>0</v>
      </c>
      <c r="AB84" s="53" t="s">
        <v>131</v>
      </c>
      <c r="AC84" s="54" t="n">
        <v>466.91954</v>
      </c>
      <c r="AE84" s="0" t="s">
        <v>229</v>
      </c>
    </row>
    <row r="85" customFormat="false" ht="15" hidden="false" customHeight="false" outlineLevel="0" collapsed="false">
      <c r="A85" s="0" t="n">
        <v>80</v>
      </c>
      <c r="B85" s="9" t="n">
        <v>80218.80689</v>
      </c>
      <c r="C85" s="11" t="n">
        <v>94196.38</v>
      </c>
      <c r="D85" s="9" t="n">
        <v>57</v>
      </c>
      <c r="E85" s="10" t="s">
        <v>133</v>
      </c>
      <c r="F85" s="10" t="s">
        <v>133</v>
      </c>
      <c r="G85" s="10" t="n">
        <v>16002.21</v>
      </c>
      <c r="H85" s="11" t="n">
        <v>18628.48</v>
      </c>
      <c r="I85" s="53" t="s">
        <v>133</v>
      </c>
      <c r="J85" s="10" t="n">
        <v>32303.9</v>
      </c>
      <c r="K85" s="10" t="n">
        <v>1</v>
      </c>
      <c r="L85" s="10" t="s">
        <v>181</v>
      </c>
      <c r="M85" s="10" t="n">
        <v>1</v>
      </c>
      <c r="N85" s="11" t="n">
        <v>32303.9</v>
      </c>
      <c r="P85" s="0" t="n">
        <f aca="false">ISNUMBER(B85)</f>
        <v>1</v>
      </c>
      <c r="Q85" s="0" t="n">
        <f aca="false">IF(AND(P85=0,ISNUMBER(G85)),G85,H85)</f>
        <v>18628.48</v>
      </c>
      <c r="R85" s="0" t="n">
        <f aca="false">IF(ISNUMBER(B85),B85,Q85)</f>
        <v>80218.80689</v>
      </c>
      <c r="S85" s="0" t="n">
        <f aca="false">IF(R85&gt;0,R85,N85)</f>
        <v>80218.80689</v>
      </c>
      <c r="U85" s="45" t="n">
        <v>80218.80689</v>
      </c>
      <c r="V85" s="1" t="n">
        <f aca="false">N85&gt;U85</f>
        <v>0</v>
      </c>
      <c r="W85" s="0" t="n">
        <f aca="false">U85=N85</f>
        <v>0</v>
      </c>
      <c r="X85" s="0" t="n">
        <f aca="false">U85=B85</f>
        <v>1</v>
      </c>
      <c r="Y85" s="0" t="n">
        <f aca="false">U85=G85</f>
        <v>0</v>
      </c>
      <c r="Z85" s="0" t="n">
        <f aca="false">U85=H85</f>
        <v>0</v>
      </c>
      <c r="AB85" s="53" t="s">
        <v>133</v>
      </c>
      <c r="AC85" s="54" t="n">
        <v>80218.80689</v>
      </c>
      <c r="AE85" s="0" t="s">
        <v>229</v>
      </c>
    </row>
    <row r="86" customFormat="false" ht="15" hidden="false" customHeight="false" outlineLevel="0" collapsed="false">
      <c r="A86" s="0" t="n">
        <v>81</v>
      </c>
      <c r="B86" s="9" t="n">
        <v>35892.08921</v>
      </c>
      <c r="C86" s="11" t="n">
        <v>28408.69</v>
      </c>
      <c r="D86" s="9" t="n">
        <v>54</v>
      </c>
      <c r="E86" s="10" t="s">
        <v>135</v>
      </c>
      <c r="F86" s="10" t="s">
        <v>135</v>
      </c>
      <c r="G86" s="10" t="n">
        <v>10899.61</v>
      </c>
      <c r="H86" s="11" t="n">
        <v>8701.063</v>
      </c>
      <c r="I86" s="53" t="s">
        <v>135</v>
      </c>
      <c r="J86" s="10" t="n">
        <v>94801.7</v>
      </c>
      <c r="K86" s="10" t="n">
        <v>8</v>
      </c>
      <c r="L86" s="10" t="s">
        <v>126</v>
      </c>
      <c r="M86" s="10" t="n">
        <v>0.19</v>
      </c>
      <c r="N86" s="11" t="n">
        <v>18012.323</v>
      </c>
      <c r="P86" s="0" t="n">
        <f aca="false">ISNUMBER(B86)</f>
        <v>1</v>
      </c>
      <c r="Q86" s="0" t="n">
        <f aca="false">IF(AND(P86=0,ISNUMBER(G86)),G86,H86)</f>
        <v>8701.063</v>
      </c>
      <c r="R86" s="0" t="n">
        <f aca="false">IF(ISNUMBER(B86),B86,Q86)</f>
        <v>35892.08921</v>
      </c>
      <c r="S86" s="0" t="n">
        <f aca="false">IF(R86&gt;0,R86,N86)</f>
        <v>35892.08921</v>
      </c>
      <c r="U86" s="45" t="n">
        <v>35892.08921</v>
      </c>
      <c r="V86" s="1" t="n">
        <f aca="false">N86&gt;U86</f>
        <v>0</v>
      </c>
      <c r="W86" s="0" t="n">
        <f aca="false">U86=N86</f>
        <v>0</v>
      </c>
      <c r="X86" s="0" t="n">
        <f aca="false">U86=B86</f>
        <v>1</v>
      </c>
      <c r="Y86" s="0" t="n">
        <f aca="false">U86=G86</f>
        <v>0</v>
      </c>
      <c r="Z86" s="0" t="n">
        <f aca="false">U86=H86</f>
        <v>0</v>
      </c>
      <c r="AB86" s="53" t="s">
        <v>135</v>
      </c>
      <c r="AC86" s="54" t="n">
        <v>35892.08921</v>
      </c>
      <c r="AE86" s="0" t="s">
        <v>229</v>
      </c>
    </row>
    <row r="87" customFormat="false" ht="15" hidden="false" customHeight="false" outlineLevel="0" collapsed="false">
      <c r="A87" s="0" t="n">
        <v>82</v>
      </c>
      <c r="B87" s="9" t="n">
        <v>6193.66775</v>
      </c>
      <c r="C87" s="11" t="n">
        <v>8081.057</v>
      </c>
      <c r="D87" s="9" t="n">
        <v>39</v>
      </c>
      <c r="E87" s="10" t="s">
        <v>137</v>
      </c>
      <c r="F87" s="10" t="s">
        <v>137</v>
      </c>
      <c r="G87" s="10" t="n">
        <v>1550.814</v>
      </c>
      <c r="H87" s="11" t="n">
        <v>1628.542</v>
      </c>
      <c r="I87" s="53" t="s">
        <v>137</v>
      </c>
      <c r="J87" s="10" t="n">
        <v>261600.6</v>
      </c>
      <c r="K87" s="10" t="n">
        <v>16</v>
      </c>
      <c r="L87" s="10" t="s">
        <v>72</v>
      </c>
      <c r="M87" s="10" t="n">
        <v>0.025</v>
      </c>
      <c r="N87" s="11" t="n">
        <v>6540.015</v>
      </c>
      <c r="P87" s="0" t="n">
        <f aca="false">ISNUMBER(B87)</f>
        <v>1</v>
      </c>
      <c r="Q87" s="0" t="n">
        <f aca="false">IF(AND(P87=0,ISNUMBER(G87)),G87,H87)</f>
        <v>1628.542</v>
      </c>
      <c r="R87" s="0" t="n">
        <f aca="false">IF(ISNUMBER(B87),B87,Q87)</f>
        <v>6193.66775</v>
      </c>
      <c r="S87" s="0" t="n">
        <f aca="false">IF(R87&gt;0,R87,N87)</f>
        <v>6193.66775</v>
      </c>
      <c r="U87" s="45" t="n">
        <v>6193.66775</v>
      </c>
      <c r="V87" s="1" t="n">
        <f aca="false">N87&gt;U87</f>
        <v>1</v>
      </c>
      <c r="W87" s="0" t="n">
        <f aca="false">U87=N87</f>
        <v>0</v>
      </c>
      <c r="X87" s="0" t="n">
        <f aca="false">U87=B87</f>
        <v>1</v>
      </c>
      <c r="Y87" s="0" t="n">
        <f aca="false">U87=G87</f>
        <v>0</v>
      </c>
      <c r="Z87" s="0" t="n">
        <f aca="false">U87=H87</f>
        <v>0</v>
      </c>
      <c r="AB87" s="53" t="s">
        <v>137</v>
      </c>
      <c r="AC87" s="54" t="n">
        <v>6193.66775</v>
      </c>
      <c r="AE87" s="0" t="s">
        <v>229</v>
      </c>
    </row>
    <row r="88" customFormat="false" ht="15" hidden="false" customHeight="false" outlineLevel="0" collapsed="false">
      <c r="A88" s="0" t="n">
        <v>83</v>
      </c>
      <c r="B88" s="9" t="n">
        <v>12347.10863</v>
      </c>
      <c r="C88" s="11" t="n">
        <v>16904.84</v>
      </c>
      <c r="D88" s="9" t="n">
        <v>55</v>
      </c>
      <c r="E88" s="10" t="s">
        <v>141</v>
      </c>
      <c r="F88" s="10" t="s">
        <v>141</v>
      </c>
      <c r="G88" s="10" t="n">
        <v>3688.797</v>
      </c>
      <c r="H88" s="11" t="n">
        <v>5102.282</v>
      </c>
      <c r="I88" s="53" t="s">
        <v>141</v>
      </c>
      <c r="J88" s="10" t="n">
        <v>94801.7</v>
      </c>
      <c r="K88" s="10" t="n">
        <v>8</v>
      </c>
      <c r="L88" s="10" t="s">
        <v>126</v>
      </c>
      <c r="M88" s="10" t="n">
        <v>0.12</v>
      </c>
      <c r="N88" s="11" t="n">
        <v>11376.204</v>
      </c>
      <c r="P88" s="0" t="n">
        <f aca="false">ISNUMBER(B88)</f>
        <v>1</v>
      </c>
      <c r="Q88" s="0" t="n">
        <f aca="false">IF(AND(P88=0,ISNUMBER(G88)),G88,H88)</f>
        <v>5102.282</v>
      </c>
      <c r="R88" s="0" t="n">
        <f aca="false">IF(ISNUMBER(B88),B88,Q88)</f>
        <v>12347.10863</v>
      </c>
      <c r="S88" s="0" t="n">
        <f aca="false">IF(R88&gt;0,R88,N88)</f>
        <v>12347.10863</v>
      </c>
      <c r="U88" s="45" t="n">
        <v>12347.10863</v>
      </c>
      <c r="V88" s="1" t="n">
        <f aca="false">N88&gt;U88</f>
        <v>0</v>
      </c>
      <c r="W88" s="0" t="n">
        <f aca="false">U88=N88</f>
        <v>0</v>
      </c>
      <c r="X88" s="0" t="n">
        <f aca="false">U88=B88</f>
        <v>1</v>
      </c>
      <c r="Y88" s="0" t="n">
        <f aca="false">U88=G88</f>
        <v>0</v>
      </c>
      <c r="Z88" s="0" t="n">
        <f aca="false">U88=H88</f>
        <v>0</v>
      </c>
      <c r="AB88" s="53" t="s">
        <v>141</v>
      </c>
      <c r="AC88" s="54" t="n">
        <v>12347.10863</v>
      </c>
      <c r="AE88" s="0" t="s">
        <v>229</v>
      </c>
    </row>
    <row r="89" customFormat="false" ht="15" hidden="false" customHeight="false" outlineLevel="0" collapsed="false">
      <c r="A89" s="0" t="n">
        <v>84</v>
      </c>
      <c r="B89" s="9" t="n">
        <v>128678.71575</v>
      </c>
      <c r="C89" s="11" t="n">
        <v>235363.4</v>
      </c>
      <c r="D89" s="9" t="n">
        <v>82</v>
      </c>
      <c r="E89" s="10" t="s">
        <v>143</v>
      </c>
      <c r="F89" s="10" t="s">
        <v>143</v>
      </c>
      <c r="G89" s="10" t="n">
        <v>20917.71</v>
      </c>
      <c r="H89" s="11" t="n">
        <v>38453.39</v>
      </c>
      <c r="I89" s="53" t="s">
        <v>143</v>
      </c>
      <c r="J89" s="10" t="n">
        <v>138910.7</v>
      </c>
      <c r="K89" s="10" t="n">
        <v>3</v>
      </c>
      <c r="L89" s="10" t="s">
        <v>59</v>
      </c>
      <c r="M89" s="10" t="n">
        <v>0.33</v>
      </c>
      <c r="N89" s="11" t="n">
        <v>45840.531</v>
      </c>
      <c r="P89" s="0" t="n">
        <f aca="false">ISNUMBER(B89)</f>
        <v>1</v>
      </c>
      <c r="Q89" s="0" t="n">
        <f aca="false">IF(AND(P89=0,ISNUMBER(G89)),G89,H89)</f>
        <v>38453.39</v>
      </c>
      <c r="R89" s="0" t="n">
        <f aca="false">IF(ISNUMBER(B89),B89,Q89)</f>
        <v>128678.71575</v>
      </c>
      <c r="S89" s="0" t="n">
        <f aca="false">IF(R89&gt;0,R89,N89)</f>
        <v>128678.71575</v>
      </c>
      <c r="U89" s="45" t="n">
        <v>128678.71575</v>
      </c>
      <c r="V89" s="1" t="n">
        <f aca="false">N89&gt;U89</f>
        <v>0</v>
      </c>
      <c r="W89" s="0" t="n">
        <f aca="false">U89=N89</f>
        <v>0</v>
      </c>
      <c r="X89" s="0" t="n">
        <f aca="false">U89=B89</f>
        <v>1</v>
      </c>
      <c r="Y89" s="0" t="n">
        <f aca="false">U89=G89</f>
        <v>0</v>
      </c>
      <c r="Z89" s="0" t="n">
        <f aca="false">U89=H89</f>
        <v>0</v>
      </c>
      <c r="AB89" s="53" t="s">
        <v>143</v>
      </c>
      <c r="AC89" s="54" t="n">
        <v>128678.71575</v>
      </c>
      <c r="AE89" s="0" t="s">
        <v>229</v>
      </c>
    </row>
    <row r="90" customFormat="false" ht="15" hidden="false" customHeight="false" outlineLevel="0" collapsed="false">
      <c r="A90" s="0" t="n">
        <v>85</v>
      </c>
      <c r="B90" s="9" t="n">
        <v>21423.01856</v>
      </c>
      <c r="C90" s="11" t="n">
        <v>12709.5</v>
      </c>
      <c r="D90" s="9" t="n">
        <v>56</v>
      </c>
      <c r="E90" s="10" t="s">
        <v>146</v>
      </c>
      <c r="F90" s="10" t="s">
        <v>146</v>
      </c>
      <c r="G90" s="10" t="n">
        <v>7034.94</v>
      </c>
      <c r="H90" s="11" t="n">
        <v>4277.432</v>
      </c>
      <c r="I90" s="53" t="s">
        <v>146</v>
      </c>
      <c r="J90" s="10" t="n">
        <v>94801.7</v>
      </c>
      <c r="K90" s="10" t="n">
        <v>8</v>
      </c>
      <c r="L90" s="10" t="s">
        <v>126</v>
      </c>
      <c r="M90" s="10" t="n">
        <v>0.06</v>
      </c>
      <c r="N90" s="11" t="n">
        <v>5688.102</v>
      </c>
      <c r="P90" s="0" t="n">
        <f aca="false">ISNUMBER(B90)</f>
        <v>1</v>
      </c>
      <c r="Q90" s="0" t="n">
        <f aca="false">IF(AND(P90=0,ISNUMBER(G90)),G90,H90)</f>
        <v>4277.432</v>
      </c>
      <c r="R90" s="0" t="n">
        <f aca="false">IF(ISNUMBER(B90),B90,Q90)</f>
        <v>21423.01856</v>
      </c>
      <c r="S90" s="0" t="n">
        <f aca="false">IF(R90&gt;0,R90,N90)</f>
        <v>21423.01856</v>
      </c>
      <c r="U90" s="45" t="n">
        <v>21423.01856</v>
      </c>
      <c r="V90" s="1" t="n">
        <f aca="false">N90&gt;U90</f>
        <v>0</v>
      </c>
      <c r="W90" s="0" t="n">
        <f aca="false">U90=N90</f>
        <v>0</v>
      </c>
      <c r="X90" s="0" t="n">
        <f aca="false">U90=B90</f>
        <v>1</v>
      </c>
      <c r="Y90" s="0" t="n">
        <f aca="false">U90=G90</f>
        <v>0</v>
      </c>
      <c r="Z90" s="0" t="n">
        <f aca="false">U90=H90</f>
        <v>0</v>
      </c>
      <c r="AB90" s="53" t="s">
        <v>146</v>
      </c>
      <c r="AC90" s="54" t="n">
        <v>21423.01856</v>
      </c>
      <c r="AE90" s="0" t="s">
        <v>229</v>
      </c>
    </row>
    <row r="91" customFormat="false" ht="15.75" hidden="false" customHeight="false" outlineLevel="0" collapsed="false">
      <c r="A91" s="0" t="n">
        <v>86</v>
      </c>
      <c r="B91" s="9" t="n">
        <v>88958.13655</v>
      </c>
      <c r="C91" s="11" t="n">
        <v>40350.41</v>
      </c>
      <c r="D91" s="9" t="n">
        <v>43</v>
      </c>
      <c r="E91" s="10" t="s">
        <v>148</v>
      </c>
      <c r="F91" s="10" t="s">
        <v>148</v>
      </c>
      <c r="G91" s="10" t="n">
        <v>26542.68</v>
      </c>
      <c r="H91" s="11" t="n">
        <v>12255.33</v>
      </c>
      <c r="I91" s="53" t="s">
        <v>148</v>
      </c>
      <c r="J91" s="10" t="n">
        <v>30212.8</v>
      </c>
      <c r="K91" s="10" t="n">
        <v>1</v>
      </c>
      <c r="L91" s="10" t="s">
        <v>75</v>
      </c>
      <c r="M91" s="10" t="n">
        <v>1</v>
      </c>
      <c r="N91" s="11" t="n">
        <v>30212.8</v>
      </c>
      <c r="P91" s="0" t="n">
        <f aca="false">ISNUMBER(B91)</f>
        <v>1</v>
      </c>
      <c r="Q91" s="0" t="n">
        <f aca="false">IF(AND(P91=0,ISNUMBER(G91)),G91,H91)</f>
        <v>12255.33</v>
      </c>
      <c r="R91" s="0" t="n">
        <f aca="false">IF(ISNUMBER(B91),B91,Q91)</f>
        <v>88958.13655</v>
      </c>
      <c r="S91" s="0" t="n">
        <f aca="false">IF(R91&gt;0,R91,N91)</f>
        <v>88958.13655</v>
      </c>
      <c r="U91" s="45" t="n">
        <v>88958.13655</v>
      </c>
      <c r="V91" s="1" t="n">
        <f aca="false">N91&gt;U91</f>
        <v>0</v>
      </c>
      <c r="W91" s="0" t="n">
        <f aca="false">U91=N91</f>
        <v>0</v>
      </c>
      <c r="X91" s="0" t="n">
        <f aca="false">U91=B91</f>
        <v>1</v>
      </c>
      <c r="Y91" s="0" t="n">
        <f aca="false">U91=G91</f>
        <v>0</v>
      </c>
      <c r="Z91" s="0" t="n">
        <f aca="false">U91=H91</f>
        <v>0</v>
      </c>
      <c r="AB91" s="53" t="s">
        <v>148</v>
      </c>
      <c r="AC91" s="54" t="n">
        <v>88958.13655</v>
      </c>
      <c r="AE91" s="0" t="s">
        <v>229</v>
      </c>
    </row>
    <row r="92" customFormat="false" ht="16.5" hidden="false" customHeight="false" outlineLevel="0" collapsed="false">
      <c r="A92" s="0" t="n">
        <v>87</v>
      </c>
      <c r="B92" s="9" t="e">
        <f aca="false">#N/A</f>
        <v>#N/A</v>
      </c>
      <c r="C92" s="11" t="e">
        <f aca="false">#N/A</f>
        <v>#N/A</v>
      </c>
      <c r="D92" s="9" t="n">
        <v>87</v>
      </c>
      <c r="E92" s="10" t="s">
        <v>177</v>
      </c>
      <c r="I92" s="53" t="s">
        <v>177</v>
      </c>
      <c r="J92" s="10" t="n">
        <v>903571.9</v>
      </c>
      <c r="K92" s="10" t="n">
        <v>1</v>
      </c>
      <c r="L92" s="10" t="s">
        <v>177</v>
      </c>
      <c r="M92" s="10" t="n">
        <v>1</v>
      </c>
      <c r="N92" s="11" t="n">
        <v>903571.9</v>
      </c>
      <c r="P92" s="0" t="n">
        <f aca="false">ISNUMBER(B92)</f>
        <v>0</v>
      </c>
      <c r="Q92" s="0" t="n">
        <f aca="false">IF(AND(P92=0,ISNUMBER(G92)),G92,H92)</f>
        <v>0</v>
      </c>
      <c r="R92" s="0" t="n">
        <f aca="false">IF(ISNUMBER(B92),B92,Q92)</f>
        <v>0</v>
      </c>
      <c r="S92" s="0" t="n">
        <f aca="false">IF(R92&gt;0,R92,N92)</f>
        <v>903571.9</v>
      </c>
      <c r="U92" s="55" t="n">
        <v>903571.9</v>
      </c>
      <c r="V92" s="1" t="n">
        <f aca="false">N92&gt;U92</f>
        <v>0</v>
      </c>
      <c r="W92" s="0" t="n">
        <f aca="false">U92=N92</f>
        <v>1</v>
      </c>
      <c r="X92" s="0" t="e">
        <f aca="false">U92=B92</f>
        <v>#N/A</v>
      </c>
      <c r="Y92" s="0" t="n">
        <f aca="false">U92=G92</f>
        <v>0</v>
      </c>
      <c r="Z92" s="0" t="n">
        <f aca="false">U92=H92</f>
        <v>0</v>
      </c>
      <c r="AB92" s="53" t="s">
        <v>177</v>
      </c>
      <c r="AC92" s="56" t="n">
        <v>151644.371947782</v>
      </c>
      <c r="AE92" s="0" t="s">
        <v>245</v>
      </c>
    </row>
    <row r="93" customFormat="false" ht="16.5" hidden="false" customHeight="false" outlineLevel="0" collapsed="false">
      <c r="A93" s="0" t="n">
        <v>88</v>
      </c>
      <c r="B93" s="9" t="e">
        <f aca="false">#N/A</f>
        <v>#N/A</v>
      </c>
      <c r="C93" s="11" t="e">
        <f aca="false">#N/A</f>
        <v>#N/A</v>
      </c>
      <c r="D93" s="9" t="n">
        <v>88</v>
      </c>
      <c r="E93" s="10" t="s">
        <v>162</v>
      </c>
      <c r="I93" s="53" t="s">
        <v>162</v>
      </c>
      <c r="J93" s="10" t="n">
        <v>527309.6</v>
      </c>
      <c r="K93" s="10" t="n">
        <v>1</v>
      </c>
      <c r="L93" s="10" t="s">
        <v>162</v>
      </c>
      <c r="M93" s="10" t="n">
        <v>1</v>
      </c>
      <c r="N93" s="11" t="n">
        <v>527309.6</v>
      </c>
      <c r="P93" s="0" t="n">
        <f aca="false">ISNUMBER(B93)</f>
        <v>0</v>
      </c>
      <c r="Q93" s="0" t="n">
        <f aca="false">IF(AND(P93=0,ISNUMBER(G93)),G93,H93)</f>
        <v>0</v>
      </c>
      <c r="R93" s="0" t="n">
        <f aca="false">IF(ISNUMBER(B93),B93,Q93)</f>
        <v>0</v>
      </c>
      <c r="S93" s="0" t="n">
        <f aca="false">IF(R93&gt;0,R93,N93)</f>
        <v>527309.6</v>
      </c>
      <c r="U93" s="55" t="n">
        <v>527309.6</v>
      </c>
      <c r="V93" s="1" t="n">
        <f aca="false">N93&gt;U93</f>
        <v>0</v>
      </c>
      <c r="W93" s="0" t="n">
        <f aca="false">U93=N93</f>
        <v>1</v>
      </c>
      <c r="X93" s="0" t="e">
        <f aca="false">U93=B93</f>
        <v>#N/A</v>
      </c>
      <c r="Y93" s="0" t="n">
        <f aca="false">U93=G93</f>
        <v>0</v>
      </c>
      <c r="Z93" s="0" t="n">
        <f aca="false">U93=H93</f>
        <v>0</v>
      </c>
      <c r="AB93" s="53" t="s">
        <v>162</v>
      </c>
      <c r="AC93" s="56" t="n">
        <v>88497.1446257193</v>
      </c>
      <c r="AE93" s="0" t="s">
        <v>245</v>
      </c>
    </row>
    <row r="94" customFormat="false" ht="16.5" hidden="false" customHeight="false" outlineLevel="0" collapsed="false">
      <c r="A94" s="0" t="n">
        <v>89</v>
      </c>
      <c r="B94" s="9" t="e">
        <f aca="false">#N/A</f>
        <v>#N/A</v>
      </c>
      <c r="C94" s="11" t="e">
        <f aca="false">#N/A</f>
        <v>#N/A</v>
      </c>
      <c r="D94" s="9" t="n">
        <v>89</v>
      </c>
      <c r="E94" s="10" t="s">
        <v>123</v>
      </c>
      <c r="I94" s="53" t="s">
        <v>123</v>
      </c>
      <c r="J94" s="10" t="n">
        <v>562723.7</v>
      </c>
      <c r="K94" s="10" t="n">
        <v>1</v>
      </c>
      <c r="L94" s="10" t="s">
        <v>123</v>
      </c>
      <c r="M94" s="10" t="n">
        <v>1</v>
      </c>
      <c r="N94" s="11" t="n">
        <v>562723.7</v>
      </c>
      <c r="P94" s="0" t="n">
        <f aca="false">ISNUMBER(B94)</f>
        <v>0</v>
      </c>
      <c r="Q94" s="0" t="n">
        <f aca="false">IF(AND(P94=0,ISNUMBER(G94)),G94,H94)</f>
        <v>0</v>
      </c>
      <c r="R94" s="0" t="n">
        <f aca="false">IF(ISNUMBER(B94),B94,Q94)</f>
        <v>0</v>
      </c>
      <c r="S94" s="0" t="n">
        <f aca="false">IF(R94&gt;0,R94,N94)</f>
        <v>562723.7</v>
      </c>
      <c r="U94" s="55" t="n">
        <v>562723.7</v>
      </c>
      <c r="V94" s="1" t="n">
        <f aca="false">N94&gt;U94</f>
        <v>0</v>
      </c>
      <c r="W94" s="0" t="n">
        <f aca="false">U94=N94</f>
        <v>1</v>
      </c>
      <c r="X94" s="0" t="e">
        <f aca="false">U94=B94</f>
        <v>#N/A</v>
      </c>
      <c r="Y94" s="0" t="n">
        <f aca="false">U94=G94</f>
        <v>0</v>
      </c>
      <c r="Z94" s="0" t="n">
        <f aca="false">U94=H94</f>
        <v>0</v>
      </c>
      <c r="AB94" s="53" t="s">
        <v>123</v>
      </c>
      <c r="AC94" s="56" t="n">
        <v>94440.6107213294</v>
      </c>
      <c r="AE94" s="0" t="s">
        <v>245</v>
      </c>
    </row>
    <row r="95" customFormat="false" ht="16.5" hidden="false" customHeight="false" outlineLevel="0" collapsed="false">
      <c r="A95" s="0" t="n">
        <v>90</v>
      </c>
      <c r="B95" s="9" t="e">
        <f aca="false">#N/A</f>
        <v>#N/A</v>
      </c>
      <c r="C95" s="11" t="e">
        <f aca="false">#N/A</f>
        <v>#N/A</v>
      </c>
      <c r="D95" s="9" t="n">
        <v>90</v>
      </c>
      <c r="E95" s="10" t="s">
        <v>134</v>
      </c>
      <c r="I95" s="53" t="s">
        <v>134</v>
      </c>
      <c r="J95" s="10" t="n">
        <v>2228999.9</v>
      </c>
      <c r="K95" s="10" t="n">
        <v>1</v>
      </c>
      <c r="L95" s="10" t="s">
        <v>134</v>
      </c>
      <c r="M95" s="10" t="n">
        <v>1</v>
      </c>
      <c r="N95" s="11" t="n">
        <v>2228999.9</v>
      </c>
      <c r="P95" s="0" t="n">
        <f aca="false">ISNUMBER(B95)</f>
        <v>0</v>
      </c>
      <c r="Q95" s="0" t="n">
        <f aca="false">IF(AND(P95=0,ISNUMBER(G95)),G95,H95)</f>
        <v>0</v>
      </c>
      <c r="R95" s="0" t="n">
        <f aca="false">IF(ISNUMBER(B95),B95,Q95)</f>
        <v>0</v>
      </c>
      <c r="S95" s="0" t="n">
        <f aca="false">IF(R95&gt;0,R95,N95)</f>
        <v>2228999.9</v>
      </c>
      <c r="U95" s="55" t="n">
        <v>2228999.9</v>
      </c>
      <c r="V95" s="1" t="n">
        <f aca="false">N95&gt;U95</f>
        <v>0</v>
      </c>
      <c r="W95" s="0" t="n">
        <f aca="false">U95=N95</f>
        <v>1</v>
      </c>
      <c r="X95" s="0" t="e">
        <f aca="false">U95=B95</f>
        <v>#N/A</v>
      </c>
      <c r="Y95" s="0" t="n">
        <f aca="false">U95=G95</f>
        <v>0</v>
      </c>
      <c r="Z95" s="0" t="n">
        <f aca="false">U95=H95</f>
        <v>0</v>
      </c>
      <c r="AB95" s="53" t="s">
        <v>134</v>
      </c>
      <c r="AC95" s="56" t="n">
        <v>374087.87270517</v>
      </c>
      <c r="AE95" s="0" t="s">
        <v>245</v>
      </c>
    </row>
    <row r="96" customFormat="false" ht="13.5" hidden="false" customHeight="false" outlineLevel="0" collapsed="false">
      <c r="U96" s="0"/>
      <c r="V96" s="0"/>
    </row>
    <row r="97" customFormat="false" ht="12.75" hidden="false" customHeight="false" outlineLevel="0" collapsed="false">
      <c r="U97" s="0"/>
      <c r="V97" s="0"/>
    </row>
    <row r="98" customFormat="false" ht="12.75" hidden="false" customHeight="false" outlineLevel="0" collapsed="false">
      <c r="U98" s="0"/>
      <c r="V98" s="0"/>
    </row>
    <row r="99" customFormat="false" ht="12.75" hidden="false" customHeight="false" outlineLevel="0" collapsed="false">
      <c r="U99" s="0"/>
      <c r="V99" s="0"/>
    </row>
    <row r="100" customFormat="false" ht="12.75" hidden="false" customHeight="false" outlineLevel="0" collapsed="false">
      <c r="U100" s="0"/>
      <c r="V100" s="0"/>
      <c r="X100" s="0" t="s">
        <v>246</v>
      </c>
    </row>
    <row r="101" customFormat="false" ht="12.75" hidden="false" customHeight="false" outlineLevel="0" collapsed="false">
      <c r="U101" s="0"/>
      <c r="V101" s="0"/>
      <c r="X101" s="0" t="s">
        <v>247</v>
      </c>
    </row>
    <row r="102" customFormat="false" ht="12.75" hidden="false" customHeight="false" outlineLevel="0" collapsed="false">
      <c r="U102" s="0"/>
      <c r="V102" s="1" t="s">
        <v>228</v>
      </c>
      <c r="W102" s="0" t="s">
        <v>248</v>
      </c>
      <c r="X102" s="0" t="s">
        <v>249</v>
      </c>
    </row>
    <row r="103" customFormat="false" ht="12.75" hidden="false" customHeight="false" outlineLevel="0" collapsed="false">
      <c r="U103" s="0"/>
      <c r="V103" s="0"/>
    </row>
    <row r="104" customFormat="false" ht="15" hidden="false" customHeight="false" outlineLevel="0" collapsed="false">
      <c r="U104" s="9" t="s">
        <v>177</v>
      </c>
      <c r="V104" s="45" t="n">
        <v>903571.9</v>
      </c>
      <c r="W104" s="0" t="n">
        <f aca="false">V104/$V$109</f>
        <v>0.21398446660333</v>
      </c>
      <c r="X104" s="57" t="n">
        <f aca="false">W104*$X$109</f>
        <v>151644.371947782</v>
      </c>
    </row>
    <row r="105" customFormat="false" ht="15" hidden="false" customHeight="false" outlineLevel="0" collapsed="false">
      <c r="U105" s="9" t="s">
        <v>162</v>
      </c>
      <c r="V105" s="45" t="n">
        <v>527309.6</v>
      </c>
      <c r="W105" s="0" t="n">
        <f aca="false">V105/$V$109</f>
        <v>0.124877791674149</v>
      </c>
      <c r="X105" s="57" t="n">
        <f aca="false">W105*$X$109</f>
        <v>88497.1446257193</v>
      </c>
    </row>
    <row r="106" customFormat="false" ht="15" hidden="false" customHeight="false" outlineLevel="0" collapsed="false">
      <c r="U106" s="9" t="s">
        <v>123</v>
      </c>
      <c r="V106" s="45" t="n">
        <v>562723.7</v>
      </c>
      <c r="W106" s="0" t="n">
        <f aca="false">V106/$V$109</f>
        <v>0.133264581146838</v>
      </c>
      <c r="X106" s="57" t="n">
        <f aca="false">W106*$X$109</f>
        <v>94440.6107213294</v>
      </c>
    </row>
    <row r="107" customFormat="false" ht="15" hidden="false" customHeight="false" outlineLevel="0" collapsed="false">
      <c r="U107" s="9" t="s">
        <v>134</v>
      </c>
      <c r="V107" s="45" t="n">
        <v>2228999.9</v>
      </c>
      <c r="W107" s="0" t="n">
        <f aca="false">V107/$V$109</f>
        <v>0.527873160575683</v>
      </c>
      <c r="X107" s="57" t="n">
        <f aca="false">W107*$X$109</f>
        <v>374087.87270517</v>
      </c>
    </row>
    <row r="108" customFormat="false" ht="12.75" hidden="false" customHeight="false" outlineLevel="0" collapsed="false">
      <c r="U108" s="0"/>
      <c r="V108" s="0"/>
    </row>
    <row r="109" customFormat="false" ht="12.75" hidden="false" customHeight="false" outlineLevel="0" collapsed="false">
      <c r="U109" s="0"/>
      <c r="V109" s="1" t="n">
        <f aca="false">SUM(V104:V107)</f>
        <v>4222605.1</v>
      </c>
      <c r="X109" s="0" t="n">
        <v>708670</v>
      </c>
    </row>
    <row r="110" customFormat="false" ht="12.75" hidden="false" customHeight="false" outlineLevel="0" collapsed="false">
      <c r="U110" s="0"/>
      <c r="V110" s="0"/>
    </row>
    <row r="111" customFormat="false" ht="12.75" hidden="false" customHeight="false" outlineLevel="0" collapsed="false">
      <c r="U111" s="0"/>
      <c r="V111" s="0"/>
      <c r="X111" s="0" t="s">
        <v>250</v>
      </c>
    </row>
    <row r="112" customFormat="false" ht="12.75" hidden="false" customHeight="false" outlineLevel="0" collapsed="false">
      <c r="U112" s="0"/>
      <c r="V112" s="0"/>
    </row>
    <row r="113" customFormat="false" ht="15" hidden="false" customHeight="false" outlineLevel="0" collapsed="false">
      <c r="U113" s="53" t="s">
        <v>165</v>
      </c>
      <c r="V113" s="45" t="n">
        <v>2494086.8</v>
      </c>
      <c r="W113" s="0" t="n">
        <f aca="false">V113/$V$117</f>
        <v>0.600742794781745</v>
      </c>
      <c r="X113" s="57" t="n">
        <f aca="false">W113*$X$117</f>
        <v>548371.067777464</v>
      </c>
    </row>
    <row r="114" customFormat="false" ht="15" hidden="false" customHeight="false" outlineLevel="0" collapsed="false">
      <c r="U114" s="53" t="s">
        <v>168</v>
      </c>
      <c r="V114" s="45" t="n">
        <v>742789.1</v>
      </c>
      <c r="W114" s="0" t="n">
        <f aca="false">V114/$V$117</f>
        <v>0.178913259902349</v>
      </c>
      <c r="X114" s="57" t="n">
        <f aca="false">W114*$X$117</f>
        <v>163315.908612508</v>
      </c>
    </row>
    <row r="115" customFormat="false" ht="15" hidden="false" customHeight="false" outlineLevel="0" collapsed="false">
      <c r="U115" s="53" t="s">
        <v>108</v>
      </c>
      <c r="V115" s="45" t="n">
        <v>914795.7</v>
      </c>
      <c r="W115" s="0" t="n">
        <f aca="false">V115/$V$117</f>
        <v>0.220343945315906</v>
      </c>
      <c r="X115" s="57" t="n">
        <f aca="false">W115*$X$117</f>
        <v>201134.737895743</v>
      </c>
    </row>
    <row r="116" customFormat="false" ht="12.75" hidden="false" customHeight="false" outlineLevel="0" collapsed="false">
      <c r="U116" s="0"/>
      <c r="V116" s="0"/>
    </row>
    <row r="117" customFormat="false" ht="12.75" hidden="false" customHeight="false" outlineLevel="0" collapsed="false">
      <c r="U117" s="0"/>
      <c r="V117" s="1" t="n">
        <f aca="false">SUM(V113:V115)</f>
        <v>4151671.6</v>
      </c>
      <c r="X117" s="0" t="n">
        <f aca="false">X118/7</f>
        <v>912821.714285714</v>
      </c>
    </row>
    <row r="118" customFormat="false" ht="12.75" hidden="false" customHeight="false" outlineLevel="0" collapsed="false">
      <c r="U118" s="45" t="s">
        <v>251</v>
      </c>
      <c r="V118" s="1" t="n">
        <f aca="false">V117*7</f>
        <v>29061701.2</v>
      </c>
      <c r="X118" s="0" t="n">
        <v>6389752</v>
      </c>
      <c r="Y118" s="0" t="s">
        <v>252</v>
      </c>
    </row>
  </sheetData>
  <conditionalFormatting sqref="V6:V95">
    <cfRule type="cellIs" priority="2" operator="equal" aboveAverage="0" equalAverage="0" bottom="0" percent="0" rank="0" text="" dxfId="0">
      <formula>1</formula>
    </cfRule>
  </conditionalFormatting>
  <conditionalFormatting sqref="V1:V103,V108:V112,V116:V1048576">
    <cfRule type="cellIs" priority="3" operator="equal" aboveAverage="0" equalAverage="0" bottom="0" percent="0" rank="0" text="" dxfId="1">
      <formula>1</formula>
    </cfRule>
  </conditionalFormatting>
  <conditionalFormatting sqref="W6:W95">
    <cfRule type="cellIs" priority="4" operator="equal" aboveAverage="0" equalAverage="0" bottom="0" percent="0" rank="0" text="" dxfId="2">
      <formula>1</formula>
    </cfRule>
  </conditionalFormatting>
  <conditionalFormatting sqref="X6:X95">
    <cfRule type="cellIs" priority="5" operator="equal" aboveAverage="0" equalAverage="0" bottom="0" percent="0" rank="0" text="" dxfId="3">
      <formula>1</formula>
    </cfRule>
  </conditionalFormatting>
  <conditionalFormatting sqref="Y6:Z95">
    <cfRule type="cellIs" priority="6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B99"/>
  <sheetViews>
    <sheetView windowProtection="false" showFormulas="false" showGridLines="true" showRowColHeaders="true" showZeros="true" rightToLeft="false" tabSelected="false" showOutlineSymbols="true" defaultGridColor="true" view="normal" topLeftCell="I38" colorId="64" zoomScale="100" zoomScaleNormal="100" zoomScalePageLayoutView="100" workbookViewId="0">
      <selection pane="topLeft" activeCell="A76" activeCellId="0" sqref="A76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M2" s="0" t="s">
        <v>0</v>
      </c>
      <c r="N2" s="0" t="n">
        <v>20</v>
      </c>
    </row>
    <row r="3" customFormat="false" ht="12.75" hidden="false" customHeight="false" outlineLevel="0" collapsed="false">
      <c r="M3" s="0" t="s">
        <v>2</v>
      </c>
      <c r="N3" s="0" t="n">
        <v>5.7</v>
      </c>
    </row>
    <row r="4" customFormat="false" ht="12.75" hidden="false" customHeight="false" outlineLevel="0" collapsed="false">
      <c r="M4" s="0" t="s">
        <v>5</v>
      </c>
      <c r="N4" s="2" t="n">
        <v>1000000000</v>
      </c>
    </row>
    <row r="7" customFormat="false" ht="12.75" hidden="false" customHeight="false" outlineLevel="0" collapsed="false">
      <c r="V7" s="58"/>
      <c r="W7" s="58"/>
      <c r="X7" s="58"/>
      <c r="Y7" s="58"/>
      <c r="Z7" s="58"/>
      <c r="AA7" s="58" t="s">
        <v>253</v>
      </c>
      <c r="AB7" s="58"/>
    </row>
    <row r="8" customFormat="false" ht="12.75" hidden="false" customHeight="false" outlineLevel="0" collapsed="false">
      <c r="N8" s="0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customFormat="false" ht="12.7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s">
        <v>39</v>
      </c>
      <c r="O9" s="0" t="s">
        <v>40</v>
      </c>
      <c r="Q9" s="0" t="s">
        <v>257</v>
      </c>
      <c r="R9" s="0" t="s">
        <v>23</v>
      </c>
      <c r="S9" s="0" t="s">
        <v>23</v>
      </c>
      <c r="T9" s="0" t="s">
        <v>258</v>
      </c>
    </row>
    <row r="10" customFormat="false" ht="15" hidden="false" customHeight="true" outlineLevel="0" collapsed="false">
      <c r="C10" s="0" t="n">
        <v>1</v>
      </c>
      <c r="D10" s="0" t="s">
        <v>51</v>
      </c>
      <c r="E10" s="0" t="s">
        <v>52</v>
      </c>
      <c r="F10" s="0" t="s">
        <v>53</v>
      </c>
      <c r="G10" s="13" t="s">
        <v>152</v>
      </c>
      <c r="H10" s="0" t="s">
        <v>55</v>
      </c>
      <c r="I10" s="0" t="s">
        <v>56</v>
      </c>
      <c r="J10" s="0" t="s">
        <v>57</v>
      </c>
      <c r="K10" s="0" t="n">
        <v>19395238.486231</v>
      </c>
      <c r="L10" s="0" t="n">
        <f aca="false">LOG10(K10)</f>
        <v>7.28769512410712</v>
      </c>
      <c r="M10" s="12" t="s">
        <v>153</v>
      </c>
      <c r="N10" s="0" t="n">
        <v>3570.724</v>
      </c>
      <c r="O10" s="0" t="n">
        <f aca="false">K10/N10</f>
        <v>5431.73834948627</v>
      </c>
      <c r="Q10" s="0" t="n">
        <v>19</v>
      </c>
      <c r="R10" s="14" t="s">
        <v>85</v>
      </c>
      <c r="S10" s="12" t="n">
        <v>7183.5</v>
      </c>
      <c r="T10" s="12" t="n">
        <v>19</v>
      </c>
      <c r="V10" s="0" t="n">
        <f aca="false">INDEX($S$10:$S$95, MATCH(M10,$R$10:$R$95,0))</f>
        <v>6637.5</v>
      </c>
      <c r="W10" s="0" t="n">
        <v>6637.5</v>
      </c>
      <c r="Y10" s="0" t="n">
        <v>1</v>
      </c>
      <c r="AA10" s="0" t="n">
        <f aca="false">(W10/Y10)/O10</f>
        <v>1.22198448690515</v>
      </c>
      <c r="AB10" s="0" t="n">
        <v>1.22198448690515</v>
      </c>
    </row>
    <row r="11" customFormat="false" ht="15" hidden="false" customHeight="true" outlineLevel="0" collapsed="false">
      <c r="C11" s="0" t="n">
        <v>2</v>
      </c>
      <c r="D11" s="0" t="s">
        <v>51</v>
      </c>
      <c r="E11" s="0" t="s">
        <v>52</v>
      </c>
      <c r="F11" s="0" t="s">
        <v>53</v>
      </c>
      <c r="G11" s="13" t="s">
        <v>139</v>
      </c>
      <c r="H11" s="0" t="s">
        <v>55</v>
      </c>
      <c r="I11" s="0" t="s">
        <v>56</v>
      </c>
      <c r="J11" s="0" t="s">
        <v>57</v>
      </c>
      <c r="K11" s="0" t="n">
        <v>17583843.800783</v>
      </c>
      <c r="L11" s="0" t="n">
        <f aca="false">LOG10(K11)</f>
        <v>7.24511381721094</v>
      </c>
      <c r="M11" s="12" t="s">
        <v>140</v>
      </c>
      <c r="N11" s="0" t="n">
        <v>10665.45</v>
      </c>
      <c r="O11" s="0" t="n">
        <f aca="false">K11/N11</f>
        <v>1648.67340813402</v>
      </c>
      <c r="Q11" s="0" t="n">
        <v>23</v>
      </c>
      <c r="R11" s="12" t="s">
        <v>121</v>
      </c>
      <c r="S11" s="12" t="n">
        <v>803.2</v>
      </c>
      <c r="T11" s="12" t="n">
        <v>20</v>
      </c>
      <c r="V11" s="0" t="n">
        <f aca="false">INDEX($S$10:$S$95, MATCH(M11,$R$10:$R$95,0))</f>
        <v>4886.5</v>
      </c>
      <c r="W11" s="0" t="n">
        <v>4886.5</v>
      </c>
      <c r="Y11" s="0" t="n">
        <v>1</v>
      </c>
      <c r="AA11" s="0" t="n">
        <f aca="false">(W11/Y11)/O11</f>
        <v>2.96389811098523</v>
      </c>
      <c r="AB11" s="0" t="n">
        <v>2.96389811098523</v>
      </c>
    </row>
    <row r="12" customFormat="false" ht="15" hidden="false" customHeight="true" outlineLevel="0" collapsed="false">
      <c r="C12" s="0" t="n">
        <v>3</v>
      </c>
      <c r="D12" s="0" t="s">
        <v>51</v>
      </c>
      <c r="E12" s="0" t="s">
        <v>52</v>
      </c>
      <c r="F12" s="0" t="s">
        <v>53</v>
      </c>
      <c r="G12" s="13" t="s">
        <v>133</v>
      </c>
      <c r="H12" s="0" t="s">
        <v>55</v>
      </c>
      <c r="I12" s="0" t="s">
        <v>56</v>
      </c>
      <c r="J12" s="0" t="s">
        <v>57</v>
      </c>
      <c r="K12" s="0" t="n">
        <v>11166037.770858</v>
      </c>
      <c r="L12" s="0" t="n">
        <f aca="false">LOG10(K12)</f>
        <v>7.04789909258547</v>
      </c>
      <c r="M12" s="12" t="s">
        <v>181</v>
      </c>
      <c r="N12" s="0" t="n">
        <v>360.9118</v>
      </c>
      <c r="O12" s="0" t="n">
        <f aca="false">K12/N12</f>
        <v>30938.4114646792</v>
      </c>
      <c r="Q12" s="0" t="n">
        <v>42</v>
      </c>
      <c r="R12" s="12" t="s">
        <v>164</v>
      </c>
      <c r="S12" s="12" t="n">
        <v>31842.8</v>
      </c>
      <c r="T12" s="12" t="n">
        <v>21</v>
      </c>
      <c r="V12" s="0" t="n">
        <f aca="false">INDEX($S$10:$S$95, MATCH(M12,$R$10:$R$95,0))</f>
        <v>32303.9</v>
      </c>
      <c r="W12" s="0" t="n">
        <v>32303.9</v>
      </c>
      <c r="Y12" s="0" t="n">
        <v>1</v>
      </c>
      <c r="AA12" s="0" t="n">
        <f aca="false">(W12/Y12)/O12</f>
        <v>1.04413570285856</v>
      </c>
      <c r="AB12" s="0" t="n">
        <v>1.04413570285856</v>
      </c>
    </row>
    <row r="13" customFormat="false" ht="15" hidden="false" customHeight="true" outlineLevel="0" collapsed="false">
      <c r="C13" s="0" t="n">
        <v>4</v>
      </c>
      <c r="D13" s="0" t="s">
        <v>51</v>
      </c>
      <c r="E13" s="0" t="s">
        <v>52</v>
      </c>
      <c r="F13" s="0" t="s">
        <v>53</v>
      </c>
      <c r="G13" s="13" t="s">
        <v>80</v>
      </c>
      <c r="H13" s="0" t="s">
        <v>55</v>
      </c>
      <c r="I13" s="0" t="s">
        <v>56</v>
      </c>
      <c r="J13" s="0" t="s">
        <v>57</v>
      </c>
      <c r="K13" s="0" t="n">
        <v>2732863.496839</v>
      </c>
      <c r="L13" s="0" t="n">
        <f aca="false">LOG10(K13)</f>
        <v>6.43661793976068</v>
      </c>
      <c r="M13" s="12" t="s">
        <v>81</v>
      </c>
      <c r="N13" s="0" t="n">
        <v>325.4248</v>
      </c>
      <c r="O13" s="0" t="n">
        <f aca="false">K13/N13</f>
        <v>8397.83414429079</v>
      </c>
      <c r="Q13" s="0" t="n">
        <v>32</v>
      </c>
      <c r="R13" s="14" t="s">
        <v>161</v>
      </c>
      <c r="S13" s="12" t="n">
        <v>19488.8</v>
      </c>
      <c r="T13" s="12" t="n">
        <v>22</v>
      </c>
      <c r="V13" s="0" t="n">
        <f aca="false">INDEX($S$10:$S$95, MATCH(M13,$R$10:$R$95,0))</f>
        <v>2697</v>
      </c>
      <c r="W13" s="0" t="n">
        <v>2697</v>
      </c>
      <c r="Y13" s="0" t="n">
        <v>1</v>
      </c>
      <c r="AA13" s="0" t="n">
        <f aca="false">(W13/Y13)/O13</f>
        <v>0.321154234968255</v>
      </c>
      <c r="AB13" s="0" t="n">
        <v>0.321154234968255</v>
      </c>
    </row>
    <row r="14" customFormat="false" ht="15" hidden="false" customHeight="true" outlineLevel="0" collapsed="false">
      <c r="C14" s="0" t="n">
        <v>5</v>
      </c>
      <c r="D14" s="0" t="s">
        <v>51</v>
      </c>
      <c r="E14" s="0" t="s">
        <v>52</v>
      </c>
      <c r="F14" s="0" t="s">
        <v>53</v>
      </c>
      <c r="G14" s="13" t="s">
        <v>141</v>
      </c>
      <c r="H14" s="0" t="s">
        <v>55</v>
      </c>
      <c r="I14" s="0" t="s">
        <v>56</v>
      </c>
      <c r="J14" s="0" t="s">
        <v>57</v>
      </c>
      <c r="K14" s="0" t="n">
        <v>2521223.890631</v>
      </c>
      <c r="L14" s="0" t="n">
        <f aca="false">LOG10(K14)</f>
        <v>6.40161141376377</v>
      </c>
      <c r="M14" s="6" t="s">
        <v>126</v>
      </c>
      <c r="N14" s="0" t="n">
        <v>15.40031</v>
      </c>
      <c r="O14" s="0" t="n">
        <f aca="false">K14/N14</f>
        <v>163712.541541761</v>
      </c>
      <c r="Q14" s="0" t="n">
        <v>20</v>
      </c>
      <c r="R14" s="14" t="s">
        <v>59</v>
      </c>
      <c r="S14" s="12" t="n">
        <v>138910.7</v>
      </c>
      <c r="T14" s="12" t="n">
        <v>23</v>
      </c>
      <c r="V14" s="0" t="n">
        <f aca="false">INDEX($S$10:$S$95, MATCH(M14,$R$10:$R$95,0))</f>
        <v>94801.7</v>
      </c>
      <c r="W14" s="0" t="n">
        <v>94801.7</v>
      </c>
      <c r="Y14" s="0" t="n">
        <v>8</v>
      </c>
      <c r="AA14" s="0" t="n">
        <f aca="false">(W14/Y14)/O14</f>
        <v>0.0723842681104376</v>
      </c>
      <c r="AB14" s="0" t="n">
        <v>0.0723842681104376</v>
      </c>
    </row>
    <row r="15" customFormat="false" ht="15" hidden="false" customHeight="true" outlineLevel="0" collapsed="false">
      <c r="C15" s="0" t="n">
        <v>6</v>
      </c>
      <c r="D15" s="0" t="s">
        <v>51</v>
      </c>
      <c r="E15" s="0" t="s">
        <v>52</v>
      </c>
      <c r="F15" s="0" t="s">
        <v>53</v>
      </c>
      <c r="G15" s="13" t="s">
        <v>122</v>
      </c>
      <c r="H15" s="0" t="s">
        <v>55</v>
      </c>
      <c r="I15" s="0" t="s">
        <v>56</v>
      </c>
      <c r="J15" s="0" t="s">
        <v>57</v>
      </c>
      <c r="K15" s="0" t="n">
        <v>9746221.79071</v>
      </c>
      <c r="L15" s="0" t="n">
        <f aca="false">LOG10(K15)</f>
        <v>6.98883629021637</v>
      </c>
      <c r="M15" s="6" t="s">
        <v>126</v>
      </c>
      <c r="N15" s="0" t="n">
        <v>59.53253</v>
      </c>
      <c r="O15" s="0" t="n">
        <f aca="false">K15/N15</f>
        <v>163712.541541742</v>
      </c>
      <c r="Q15" s="0" t="n">
        <v>24</v>
      </c>
      <c r="R15" s="14" t="s">
        <v>99</v>
      </c>
      <c r="S15" s="12" t="n">
        <v>90230.7</v>
      </c>
      <c r="T15" s="12" t="n">
        <v>24</v>
      </c>
      <c r="V15" s="0" t="n">
        <f aca="false">INDEX($S$10:$S$95, MATCH(M15,$R$10:$R$95,0))</f>
        <v>94801.7</v>
      </c>
      <c r="W15" s="0" t="n">
        <v>94801.7</v>
      </c>
      <c r="Y15" s="0" t="n">
        <v>8</v>
      </c>
      <c r="AA15" s="0" t="n">
        <f aca="false">(W15/Y15)/O15</f>
        <v>0.0723842681104461</v>
      </c>
      <c r="AB15" s="0" t="n">
        <v>0.0723842681104461</v>
      </c>
    </row>
    <row r="16" customFormat="false" ht="15" hidden="false" customHeight="true" outlineLevel="0" collapsed="false">
      <c r="C16" s="0" t="n">
        <v>7</v>
      </c>
      <c r="D16" s="0" t="s">
        <v>51</v>
      </c>
      <c r="E16" s="0" t="s">
        <v>52</v>
      </c>
      <c r="F16" s="0" t="s">
        <v>53</v>
      </c>
      <c r="G16" s="13" t="s">
        <v>135</v>
      </c>
      <c r="H16" s="0" t="s">
        <v>55</v>
      </c>
      <c r="I16" s="0" t="s">
        <v>56</v>
      </c>
      <c r="J16" s="0" t="s">
        <v>57</v>
      </c>
      <c r="K16" s="0" t="n">
        <v>6899902.446462</v>
      </c>
      <c r="L16" s="0" t="n">
        <f aca="false">LOG10(K16)</f>
        <v>6.83884295055425</v>
      </c>
      <c r="M16" s="6" t="s">
        <v>126</v>
      </c>
      <c r="N16" s="0" t="n">
        <v>42.14645</v>
      </c>
      <c r="O16" s="0" t="n">
        <f aca="false">K16/N16</f>
        <v>163712.541541743</v>
      </c>
      <c r="Q16" s="0" t="n">
        <v>26</v>
      </c>
      <c r="R16" s="14" t="s">
        <v>145</v>
      </c>
      <c r="S16" s="12" t="n">
        <v>74365.7</v>
      </c>
      <c r="T16" s="12" t="n">
        <v>25</v>
      </c>
      <c r="V16" s="0" t="n">
        <f aca="false">INDEX($S$10:$S$95, MATCH(M16,$R$10:$R$95,0))</f>
        <v>94801.7</v>
      </c>
      <c r="W16" s="0" t="n">
        <v>94801.7</v>
      </c>
      <c r="Y16" s="0" t="n">
        <v>8</v>
      </c>
      <c r="AA16" s="0" t="n">
        <f aca="false">(W16/Y16)/O16</f>
        <v>0.0723842681104456</v>
      </c>
      <c r="AB16" s="0" t="n">
        <v>0.0723842681104456</v>
      </c>
    </row>
    <row r="17" customFormat="false" ht="15" hidden="false" customHeight="false" outlineLevel="0" collapsed="false">
      <c r="C17" s="0" t="n">
        <v>8</v>
      </c>
      <c r="D17" s="0" t="s">
        <v>51</v>
      </c>
      <c r="E17" s="0" t="s">
        <v>52</v>
      </c>
      <c r="F17" s="0" t="s">
        <v>53</v>
      </c>
      <c r="G17" s="13" t="s">
        <v>146</v>
      </c>
      <c r="H17" s="0" t="s">
        <v>55</v>
      </c>
      <c r="I17" s="0" t="s">
        <v>56</v>
      </c>
      <c r="J17" s="0" t="s">
        <v>57</v>
      </c>
      <c r="K17" s="0" t="n">
        <v>1724708.350891</v>
      </c>
      <c r="L17" s="0" t="n">
        <f aca="false">LOG10(K17)</f>
        <v>6.23671566618764</v>
      </c>
      <c r="M17" s="6" t="s">
        <v>126</v>
      </c>
      <c r="N17" s="0" t="n">
        <v>10.53498</v>
      </c>
      <c r="O17" s="0" t="n">
        <f aca="false">K17/N17</f>
        <v>163712.541541702</v>
      </c>
      <c r="Q17" s="0" t="n">
        <v>27</v>
      </c>
      <c r="R17" s="12" t="s">
        <v>166</v>
      </c>
      <c r="S17" s="12" t="n">
        <v>56370</v>
      </c>
      <c r="T17" s="12" t="n">
        <v>26</v>
      </c>
      <c r="V17" s="0" t="n">
        <f aca="false">INDEX($S$10:$S$95, MATCH(M17,$R$10:$R$95,0))</f>
        <v>94801.7</v>
      </c>
      <c r="W17" s="0" t="n">
        <v>94801.7</v>
      </c>
      <c r="Y17" s="0" t="n">
        <v>8</v>
      </c>
      <c r="AA17" s="0" t="n">
        <f aca="false">(W17/Y17)/O17</f>
        <v>0.0723842681104638</v>
      </c>
      <c r="AB17" s="0" t="n">
        <v>0.0723842681104638</v>
      </c>
    </row>
    <row r="18" customFormat="false" ht="15" hidden="false" customHeight="true" outlineLevel="0" collapsed="false">
      <c r="C18" s="0" t="n">
        <v>9</v>
      </c>
      <c r="D18" s="0" t="s">
        <v>51</v>
      </c>
      <c r="E18" s="0" t="s">
        <v>52</v>
      </c>
      <c r="F18" s="0" t="s">
        <v>53</v>
      </c>
      <c r="G18" s="13" t="s">
        <v>82</v>
      </c>
      <c r="H18" s="0" t="s">
        <v>55</v>
      </c>
      <c r="I18" s="0" t="s">
        <v>56</v>
      </c>
      <c r="J18" s="0" t="s">
        <v>57</v>
      </c>
      <c r="K18" s="0" t="n">
        <v>6375701.436947</v>
      </c>
      <c r="L18" s="0" t="n">
        <f aca="false">LOG10(K18)</f>
        <v>6.80452797160601</v>
      </c>
      <c r="M18" s="6" t="s">
        <v>126</v>
      </c>
      <c r="N18" s="0" t="n">
        <v>38.94449</v>
      </c>
      <c r="O18" s="0" t="n">
        <f aca="false">K18/N18</f>
        <v>163712.541541743</v>
      </c>
      <c r="Q18" s="0" t="n">
        <v>28</v>
      </c>
      <c r="R18" s="14" t="s">
        <v>68</v>
      </c>
      <c r="S18" s="12" t="n">
        <v>1812530.5</v>
      </c>
      <c r="T18" s="12" t="n">
        <v>27</v>
      </c>
      <c r="V18" s="0" t="n">
        <f aca="false">INDEX($S$10:$S$95, MATCH(M18,$R$10:$R$95,0))</f>
        <v>94801.7</v>
      </c>
      <c r="W18" s="0" t="n">
        <v>94801.7</v>
      </c>
      <c r="Y18" s="0" t="n">
        <v>8</v>
      </c>
      <c r="AA18" s="0" t="n">
        <f aca="false">(W18/Y18)/O18</f>
        <v>0.0723842681104456</v>
      </c>
      <c r="AB18" s="0" t="n">
        <v>0.0723842681104456</v>
      </c>
    </row>
    <row r="19" customFormat="false" ht="15" hidden="false" customHeight="true" outlineLevel="0" collapsed="false">
      <c r="C19" s="0" t="n">
        <v>10</v>
      </c>
      <c r="D19" s="0" t="s">
        <v>51</v>
      </c>
      <c r="E19" s="0" t="s">
        <v>52</v>
      </c>
      <c r="F19" s="0" t="s">
        <v>53</v>
      </c>
      <c r="G19" s="13" t="s">
        <v>91</v>
      </c>
      <c r="H19" s="0" t="s">
        <v>55</v>
      </c>
      <c r="I19" s="0" t="s">
        <v>56</v>
      </c>
      <c r="J19" s="0" t="s">
        <v>57</v>
      </c>
      <c r="K19" s="0" t="n">
        <v>1080329.075169</v>
      </c>
      <c r="L19" s="0" t="n">
        <f aca="false">LOG10(K19)</f>
        <v>6.03355606452521</v>
      </c>
      <c r="M19" s="6" t="s">
        <v>126</v>
      </c>
      <c r="N19" s="0" t="n">
        <v>6.598939</v>
      </c>
      <c r="O19" s="0" t="n">
        <f aca="false">K19/N19</f>
        <v>163712.541541754</v>
      </c>
      <c r="Q19" s="0" t="n">
        <v>29</v>
      </c>
      <c r="R19" s="12" t="s">
        <v>74</v>
      </c>
      <c r="S19" s="12" t="n">
        <v>5035438.6</v>
      </c>
      <c r="T19" s="12" t="n">
        <v>28</v>
      </c>
      <c r="V19" s="0" t="n">
        <f aca="false">INDEX($S$10:$S$95, MATCH(M19,$R$10:$R$95,0))</f>
        <v>94801.7</v>
      </c>
      <c r="W19" s="0" t="n">
        <v>94801.7</v>
      </c>
      <c r="Y19" s="0" t="n">
        <v>8</v>
      </c>
      <c r="AA19" s="0" t="n">
        <f aca="false">(W19/Y19)/O19</f>
        <v>0.0723842681104408</v>
      </c>
      <c r="AB19" s="0" t="n">
        <v>0.0723842681104408</v>
      </c>
    </row>
    <row r="20" customFormat="false" ht="15" hidden="false" customHeight="true" outlineLevel="0" collapsed="false">
      <c r="C20" s="0" t="n">
        <v>11</v>
      </c>
      <c r="D20" s="0" t="s">
        <v>51</v>
      </c>
      <c r="E20" s="0" t="s">
        <v>52</v>
      </c>
      <c r="F20" s="0" t="s">
        <v>53</v>
      </c>
      <c r="G20" s="13" t="s">
        <v>100</v>
      </c>
      <c r="H20" s="0" t="s">
        <v>55</v>
      </c>
      <c r="I20" s="0" t="s">
        <v>56</v>
      </c>
      <c r="J20" s="0" t="s">
        <v>57</v>
      </c>
      <c r="K20" s="0" t="n">
        <v>4308287.074345</v>
      </c>
      <c r="L20" s="0" t="n">
        <f aca="false">LOG10(K20)</f>
        <v>6.63430463395977</v>
      </c>
      <c r="M20" s="6" t="s">
        <v>126</v>
      </c>
      <c r="N20" s="0" t="n">
        <v>26.31617</v>
      </c>
      <c r="O20" s="0" t="n">
        <f aca="false">K20/N20</f>
        <v>163712.541541759</v>
      </c>
      <c r="Q20" s="0" t="n">
        <v>30</v>
      </c>
      <c r="R20" s="12" t="s">
        <v>173</v>
      </c>
      <c r="S20" s="12" t="n">
        <v>20570.6</v>
      </c>
      <c r="T20" s="12" t="n">
        <v>29</v>
      </c>
      <c r="V20" s="0" t="n">
        <f aca="false">INDEX($S$10:$S$95, MATCH(M20,$R$10:$R$95,0))</f>
        <v>94801.7</v>
      </c>
      <c r="W20" s="0" t="n">
        <v>94801.7</v>
      </c>
      <c r="Y20" s="0" t="n">
        <v>8</v>
      </c>
      <c r="AA20" s="0" t="n">
        <f aca="false">(W20/Y20)/O20</f>
        <v>0.0723842681104385</v>
      </c>
      <c r="AB20" s="0" t="n">
        <v>0.0723842681104385</v>
      </c>
    </row>
    <row r="21" customFormat="false" ht="15" hidden="false" customHeight="true" outlineLevel="0" collapsed="false">
      <c r="C21" s="0" t="n">
        <v>12</v>
      </c>
      <c r="D21" s="0" t="s">
        <v>51</v>
      </c>
      <c r="E21" s="0" t="s">
        <v>52</v>
      </c>
      <c r="F21" s="0" t="s">
        <v>53</v>
      </c>
      <c r="G21" s="13" t="s">
        <v>77</v>
      </c>
      <c r="H21" s="0" t="s">
        <v>55</v>
      </c>
      <c r="I21" s="0" t="s">
        <v>56</v>
      </c>
      <c r="J21" s="0" t="s">
        <v>57</v>
      </c>
      <c r="K21" s="0" t="n">
        <v>1679296.620131</v>
      </c>
      <c r="L21" s="0" t="n">
        <f aca="false">LOG10(K21)</f>
        <v>6.22512741389173</v>
      </c>
      <c r="M21" s="6" t="s">
        <v>126</v>
      </c>
      <c r="N21" s="0" t="n">
        <v>1.257593</v>
      </c>
      <c r="O21" s="0" t="n">
        <f aca="false">K21/N21</f>
        <v>1335325.99189961</v>
      </c>
      <c r="Q21" s="0" t="n">
        <v>31</v>
      </c>
      <c r="R21" s="14" t="s">
        <v>87</v>
      </c>
      <c r="S21" s="12" t="n">
        <v>803480.2</v>
      </c>
      <c r="T21" s="12" t="n">
        <v>30</v>
      </c>
      <c r="V21" s="0" t="n">
        <f aca="false">INDEX($S$10:$S$95, MATCH(M21,$R$10:$R$95,0))</f>
        <v>94801.7</v>
      </c>
      <c r="W21" s="0" t="n">
        <v>94801.7</v>
      </c>
      <c r="Y21" s="0" t="n">
        <v>8</v>
      </c>
      <c r="AA21" s="0" t="n">
        <f aca="false">(W21/Y21)/O21</f>
        <v>0.00887439664313143</v>
      </c>
      <c r="AB21" s="0" t="n">
        <v>0.00887439664313143</v>
      </c>
    </row>
    <row r="22" customFormat="false" ht="15" hidden="false" customHeight="true" outlineLevel="0" collapsed="false">
      <c r="C22" s="0" t="n">
        <v>13</v>
      </c>
      <c r="D22" s="0" t="s">
        <v>51</v>
      </c>
      <c r="E22" s="0" t="s">
        <v>52</v>
      </c>
      <c r="F22" s="0" t="s">
        <v>53</v>
      </c>
      <c r="G22" s="13" t="s">
        <v>70</v>
      </c>
      <c r="H22" s="0" t="s">
        <v>55</v>
      </c>
      <c r="I22" s="0" t="s">
        <v>56</v>
      </c>
      <c r="J22" s="0" t="s">
        <v>57</v>
      </c>
      <c r="K22" s="0" t="n">
        <v>15477.301676</v>
      </c>
      <c r="L22" s="0" t="n">
        <f aca="false">LOG10(K22)</f>
        <v>4.18969524773126</v>
      </c>
      <c r="M22" s="6" t="s">
        <v>71</v>
      </c>
      <c r="N22" s="0" t="n">
        <v>1</v>
      </c>
      <c r="O22" s="0" t="n">
        <f aca="false">K22/N22</f>
        <v>15477.301676</v>
      </c>
      <c r="Q22" s="0" t="n">
        <v>39</v>
      </c>
      <c r="R22" s="12" t="s">
        <v>168</v>
      </c>
      <c r="S22" s="12" t="n">
        <v>742789.1</v>
      </c>
      <c r="T22" s="12" t="n">
        <v>31</v>
      </c>
      <c r="V22" s="0" t="n">
        <f aca="false">INDEX($S$10:$S$95, MATCH(M22,$R$10:$R$95,0))</f>
        <v>4837.6</v>
      </c>
      <c r="W22" s="0" t="n">
        <v>4837.6</v>
      </c>
      <c r="Y22" s="0" t="n">
        <v>3</v>
      </c>
      <c r="AA22" s="0" t="n">
        <f aca="false">(W22/Y22)/O22</f>
        <v>0.104186980850404</v>
      </c>
      <c r="AB22" s="0" t="n">
        <v>0.104186980850404</v>
      </c>
    </row>
    <row r="23" customFormat="false" ht="15" hidden="false" customHeight="true" outlineLevel="0" collapsed="false">
      <c r="C23" s="0" t="n">
        <v>14</v>
      </c>
      <c r="D23" s="0" t="s">
        <v>51</v>
      </c>
      <c r="E23" s="0" t="s">
        <v>52</v>
      </c>
      <c r="F23" s="0" t="s">
        <v>53</v>
      </c>
      <c r="G23" s="13" t="s">
        <v>128</v>
      </c>
      <c r="H23" s="0" t="s">
        <v>55</v>
      </c>
      <c r="I23" s="0" t="s">
        <v>56</v>
      </c>
      <c r="J23" s="0" t="s">
        <v>57</v>
      </c>
      <c r="K23" s="0" t="n">
        <v>5003.225042</v>
      </c>
      <c r="L23" s="0" t="n">
        <f aca="false">LOG10(K23)</f>
        <v>3.69925003762271</v>
      </c>
      <c r="M23" s="6" t="s">
        <v>71</v>
      </c>
      <c r="N23" s="0" t="n">
        <v>3.232621</v>
      </c>
      <c r="O23" s="0" t="n">
        <f aca="false">K23/N23</f>
        <v>1547.73016756372</v>
      </c>
      <c r="Q23" s="0" t="n">
        <v>36</v>
      </c>
      <c r="R23" s="12" t="s">
        <v>177</v>
      </c>
      <c r="S23" s="12" t="n">
        <v>903571.9</v>
      </c>
      <c r="T23" s="12" t="n">
        <v>32</v>
      </c>
      <c r="V23" s="0" t="n">
        <f aca="false">INDEX($S$10:$S$95, MATCH(M23,$R$10:$R$95,0))</f>
        <v>4837.6</v>
      </c>
      <c r="W23" s="0" t="n">
        <v>4837.6</v>
      </c>
      <c r="Y23" s="0" t="n">
        <v>3</v>
      </c>
      <c r="AA23" s="0" t="n">
        <f aca="false">(W23/Y23)/O23</f>
        <v>1.04186980852846</v>
      </c>
      <c r="AB23" s="0" t="n">
        <v>1.04186980852846</v>
      </c>
    </row>
    <row r="24" customFormat="false" ht="15" hidden="false" customHeight="true" outlineLevel="0" collapsed="false">
      <c r="C24" s="0" t="n">
        <v>15</v>
      </c>
      <c r="D24" s="0" t="s">
        <v>51</v>
      </c>
      <c r="E24" s="0" t="s">
        <v>52</v>
      </c>
      <c r="F24" s="0" t="s">
        <v>53</v>
      </c>
      <c r="G24" s="13" t="s">
        <v>76</v>
      </c>
      <c r="H24" s="0" t="s">
        <v>55</v>
      </c>
      <c r="I24" s="0" t="s">
        <v>56</v>
      </c>
      <c r="J24" s="0" t="s">
        <v>57</v>
      </c>
      <c r="K24" s="0" t="n">
        <v>24603.60095</v>
      </c>
      <c r="L24" s="0" t="n">
        <f aca="false">LOG10(K24)</f>
        <v>4.39099867451256</v>
      </c>
      <c r="M24" s="6" t="s">
        <v>71</v>
      </c>
      <c r="N24" s="0" t="n">
        <v>15.89657</v>
      </c>
      <c r="O24" s="0" t="n">
        <f aca="false">K24/N24</f>
        <v>1547.73016757703</v>
      </c>
      <c r="Q24" s="0" t="n">
        <v>34</v>
      </c>
      <c r="R24" s="12" t="s">
        <v>66</v>
      </c>
      <c r="S24" s="12" t="n">
        <v>375230138.3</v>
      </c>
      <c r="T24" s="12" t="n">
        <v>33</v>
      </c>
      <c r="V24" s="0" t="n">
        <f aca="false">INDEX($S$10:$S$95, MATCH(M24,$R$10:$R$95,0))</f>
        <v>4837.6</v>
      </c>
      <c r="W24" s="0" t="n">
        <v>4837.6</v>
      </c>
      <c r="Y24" s="0" t="n">
        <v>3</v>
      </c>
      <c r="AA24" s="0" t="n">
        <f aca="false">(W24/Y24)/O24</f>
        <v>1.0418698085195</v>
      </c>
      <c r="AB24" s="0" t="n">
        <v>1.0418698085195</v>
      </c>
    </row>
    <row r="25" customFormat="false" ht="15" hidden="false" customHeight="true" outlineLevel="0" collapsed="false">
      <c r="C25" s="0" t="n">
        <v>16</v>
      </c>
      <c r="D25" s="0" t="s">
        <v>51</v>
      </c>
      <c r="E25" s="0" t="s">
        <v>52</v>
      </c>
      <c r="F25" s="0" t="s">
        <v>53</v>
      </c>
      <c r="G25" s="13" t="s">
        <v>157</v>
      </c>
      <c r="H25" s="0" t="s">
        <v>55</v>
      </c>
      <c r="I25" s="0" t="s">
        <v>56</v>
      </c>
      <c r="J25" s="0" t="s">
        <v>57</v>
      </c>
      <c r="K25" s="0" t="n">
        <v>14537.269766</v>
      </c>
      <c r="L25" s="0" t="n">
        <f aca="false">LOG10(K25)</f>
        <v>4.16248284965241</v>
      </c>
      <c r="M25" s="6" t="s">
        <v>159</v>
      </c>
      <c r="N25" s="0" t="n">
        <v>440.4535</v>
      </c>
      <c r="O25" s="0" t="n">
        <f aca="false">K25/N25</f>
        <v>33.0052315760915</v>
      </c>
      <c r="Q25" s="0" t="n">
        <v>35</v>
      </c>
      <c r="R25" s="12" t="s">
        <v>64</v>
      </c>
      <c r="S25" s="12" t="n">
        <v>6025037.3</v>
      </c>
      <c r="T25" s="12" t="n">
        <v>34</v>
      </c>
      <c r="V25" s="0" t="n">
        <f aca="false">INDEX($S$10:$S$95, MATCH(M25,$R$10:$R$95,0))</f>
        <v>20.8</v>
      </c>
      <c r="W25" s="0" t="n">
        <v>20.8</v>
      </c>
      <c r="Y25" s="0" t="n">
        <v>2</v>
      </c>
      <c r="AA25" s="0" t="n">
        <f aca="false">(W25/Y25)/O25</f>
        <v>0.315101561278959</v>
      </c>
      <c r="AB25" s="0" t="n">
        <v>0.315101561278959</v>
      </c>
    </row>
    <row r="26" customFormat="false" ht="15" hidden="false" customHeight="true" outlineLevel="0" collapsed="false">
      <c r="C26" s="0" t="n">
        <v>17</v>
      </c>
      <c r="D26" s="0" t="s">
        <v>51</v>
      </c>
      <c r="E26" s="0" t="s">
        <v>52</v>
      </c>
      <c r="F26" s="0" t="s">
        <v>53</v>
      </c>
      <c r="G26" s="13" t="s">
        <v>95</v>
      </c>
      <c r="H26" s="0" t="s">
        <v>55</v>
      </c>
      <c r="I26" s="0" t="s">
        <v>56</v>
      </c>
      <c r="J26" s="0" t="s">
        <v>57</v>
      </c>
      <c r="K26" s="0" t="n">
        <v>12084287.822197</v>
      </c>
      <c r="L26" s="0" t="n">
        <f aca="false">LOG10(K26)</f>
        <v>7.08222106070115</v>
      </c>
      <c r="M26" s="6" t="s">
        <v>58</v>
      </c>
      <c r="N26" s="0" t="n">
        <v>196.4322</v>
      </c>
      <c r="O26" s="0" t="n">
        <f aca="false">K26/N26</f>
        <v>61518.8743097975</v>
      </c>
      <c r="Q26" s="0" t="n">
        <v>25</v>
      </c>
      <c r="R26" s="12" t="s">
        <v>175</v>
      </c>
      <c r="S26" s="12" t="n">
        <v>19997.4</v>
      </c>
      <c r="T26" s="12" t="n">
        <v>35</v>
      </c>
      <c r="V26" s="0" t="n">
        <f aca="false">INDEX($S$10:$S$95, MATCH(M26,$R$10:$R$95,0))</f>
        <v>23718.1</v>
      </c>
      <c r="W26" s="0" t="n">
        <v>23718.1</v>
      </c>
      <c r="Y26" s="0" t="n">
        <v>16</v>
      </c>
      <c r="AA26" s="0" t="n">
        <f aca="false">(W26/Y26)/O26</f>
        <v>0.0240963650039337</v>
      </c>
      <c r="AB26" s="0" t="n">
        <v>0.0240963650039337</v>
      </c>
    </row>
    <row r="27" customFormat="false" ht="15" hidden="false" customHeight="true" outlineLevel="0" collapsed="false">
      <c r="C27" s="0" t="n">
        <v>18</v>
      </c>
      <c r="D27" s="0" t="s">
        <v>51</v>
      </c>
      <c r="E27" s="0" t="s">
        <v>52</v>
      </c>
      <c r="F27" s="0" t="s">
        <v>53</v>
      </c>
      <c r="G27" s="13" t="s">
        <v>60</v>
      </c>
      <c r="H27" s="0" t="s">
        <v>55</v>
      </c>
      <c r="I27" s="0" t="s">
        <v>56</v>
      </c>
      <c r="J27" s="0" t="s">
        <v>57</v>
      </c>
      <c r="K27" s="0" t="n">
        <v>1265624.110043</v>
      </c>
      <c r="L27" s="0" t="n">
        <f aca="false">LOG10(K27)</f>
        <v>6.10230473950924</v>
      </c>
      <c r="M27" s="6" t="s">
        <v>58</v>
      </c>
      <c r="N27" s="0" t="n">
        <v>20.57294</v>
      </c>
      <c r="O27" s="0" t="n">
        <f aca="false">K27/N27</f>
        <v>61518.8743097972</v>
      </c>
      <c r="Q27" s="0" t="n">
        <v>22</v>
      </c>
      <c r="R27" s="12" t="s">
        <v>156</v>
      </c>
      <c r="S27" s="12" t="n">
        <v>7660.8</v>
      </c>
      <c r="T27" s="12" t="n">
        <v>36</v>
      </c>
      <c r="V27" s="0" t="n">
        <f aca="false">INDEX($S$10:$S$95, MATCH(M27,$R$10:$R$95,0))</f>
        <v>23718.1</v>
      </c>
      <c r="W27" s="0" t="n">
        <v>23718.1</v>
      </c>
      <c r="Y27" s="0" t="n">
        <v>16</v>
      </c>
      <c r="AA27" s="0" t="n">
        <f aca="false">(W27/Y27)/O27</f>
        <v>0.0240963650039338</v>
      </c>
      <c r="AB27" s="0" t="n">
        <v>0.0240963650039338</v>
      </c>
    </row>
    <row r="28" customFormat="false" ht="15" hidden="false" customHeight="true" outlineLevel="0" collapsed="false">
      <c r="C28" s="0" t="n">
        <v>19</v>
      </c>
      <c r="D28" s="0" t="s">
        <v>51</v>
      </c>
      <c r="E28" s="0" t="s">
        <v>52</v>
      </c>
      <c r="F28" s="0" t="s">
        <v>53</v>
      </c>
      <c r="G28" s="13" t="s">
        <v>54</v>
      </c>
      <c r="H28" s="0" t="s">
        <v>55</v>
      </c>
      <c r="I28" s="0" t="s">
        <v>56</v>
      </c>
      <c r="J28" s="0" t="s">
        <v>57</v>
      </c>
      <c r="K28" s="0" t="n">
        <v>1631411.645557</v>
      </c>
      <c r="L28" s="0" t="n">
        <f aca="false">LOG10(K28)</f>
        <v>6.21256355812015</v>
      </c>
      <c r="M28" s="6" t="s">
        <v>58</v>
      </c>
      <c r="N28" s="0" t="n">
        <v>26.51888</v>
      </c>
      <c r="O28" s="0" t="n">
        <f aca="false">K28/N28</f>
        <v>61518.8743098125</v>
      </c>
      <c r="Q28" s="0" t="n">
        <v>1</v>
      </c>
      <c r="R28" s="12" t="s">
        <v>41</v>
      </c>
      <c r="S28" s="12" t="s">
        <v>42</v>
      </c>
      <c r="T28" s="12" t="n">
        <v>37</v>
      </c>
      <c r="V28" s="0" t="n">
        <f aca="false">INDEX($S$10:$S$95, MATCH(M28,$R$10:$R$95,0))</f>
        <v>23718.1</v>
      </c>
      <c r="W28" s="0" t="n">
        <v>23718.1</v>
      </c>
      <c r="Y28" s="0" t="n">
        <v>16</v>
      </c>
      <c r="AA28" s="0" t="n">
        <f aca="false">(W28/Y28)/O28</f>
        <v>0.0240963650039278</v>
      </c>
      <c r="AB28" s="0" t="n">
        <v>0.0240963650039278</v>
      </c>
    </row>
    <row r="29" customFormat="false" ht="15" hidden="false" customHeight="true" outlineLevel="0" collapsed="false">
      <c r="C29" s="0" t="n">
        <v>20</v>
      </c>
      <c r="D29" s="0" t="s">
        <v>51</v>
      </c>
      <c r="E29" s="0" t="s">
        <v>52</v>
      </c>
      <c r="F29" s="0" t="s">
        <v>53</v>
      </c>
      <c r="G29" s="13" t="s">
        <v>86</v>
      </c>
      <c r="H29" s="0" t="s">
        <v>55</v>
      </c>
      <c r="I29" s="0" t="s">
        <v>56</v>
      </c>
      <c r="J29" s="0" t="s">
        <v>57</v>
      </c>
      <c r="K29" s="0" t="n">
        <v>6050031.470495</v>
      </c>
      <c r="L29" s="0" t="n">
        <f aca="false">LOG10(K29)</f>
        <v>6.78175763373127</v>
      </c>
      <c r="M29" s="12" t="s">
        <v>130</v>
      </c>
      <c r="N29" s="0" t="n">
        <v>1147.759</v>
      </c>
      <c r="O29" s="0" t="n">
        <f aca="false">K29/N29</f>
        <v>5271.16883465518</v>
      </c>
      <c r="Q29" s="0" t="n">
        <v>33</v>
      </c>
      <c r="R29" s="12" t="s">
        <v>162</v>
      </c>
      <c r="S29" s="12" t="n">
        <v>527309.6</v>
      </c>
      <c r="T29" s="12" t="n">
        <v>39</v>
      </c>
      <c r="V29" s="0" t="n">
        <f aca="false">INDEX($S$10:$S$95, MATCH(M29,$R$10:$R$95,0))</f>
        <v>38974.7</v>
      </c>
      <c r="W29" s="0" t="n">
        <v>38974.7</v>
      </c>
      <c r="Y29" s="0" t="n">
        <v>1</v>
      </c>
      <c r="AA29" s="0" t="n">
        <f aca="false">(W29/Y29)/O29</f>
        <v>7.39393884403051</v>
      </c>
      <c r="AB29" s="0" t="n">
        <v>7.39393884403051</v>
      </c>
    </row>
    <row r="30" customFormat="false" ht="15" hidden="false" customHeight="true" outlineLevel="0" collapsed="false">
      <c r="C30" s="0" t="n">
        <v>21</v>
      </c>
      <c r="D30" s="0" t="s">
        <v>51</v>
      </c>
      <c r="E30" s="0" t="s">
        <v>52</v>
      </c>
      <c r="F30" s="0" t="s">
        <v>53</v>
      </c>
      <c r="G30" s="13" t="s">
        <v>155</v>
      </c>
      <c r="H30" s="0" t="s">
        <v>55</v>
      </c>
      <c r="I30" s="0" t="s">
        <v>56</v>
      </c>
      <c r="J30" s="0" t="s">
        <v>57</v>
      </c>
      <c r="K30" s="0" t="n">
        <v>266848.103317</v>
      </c>
      <c r="L30" s="0" t="n">
        <f aca="false">LOG10(K30)</f>
        <v>5.42626412030472</v>
      </c>
      <c r="M30" s="6" t="s">
        <v>120</v>
      </c>
      <c r="N30" s="0" t="n">
        <v>86.39763</v>
      </c>
      <c r="O30" s="0" t="n">
        <f aca="false">K30/N30</f>
        <v>3088.60443645271</v>
      </c>
      <c r="Q30" s="0" t="n">
        <v>40</v>
      </c>
      <c r="R30" s="12" t="s">
        <v>123</v>
      </c>
      <c r="S30" s="12" t="n">
        <v>562723.7</v>
      </c>
      <c r="T30" s="12" t="n">
        <v>40</v>
      </c>
      <c r="V30" s="0" t="n">
        <f aca="false">INDEX($S$10:$S$95, MATCH(M30,$R$10:$R$95,0))</f>
        <v>6329.9</v>
      </c>
      <c r="W30" s="0" t="n">
        <v>6329.9</v>
      </c>
      <c r="Y30" s="0" t="n">
        <v>2</v>
      </c>
      <c r="AA30" s="0" t="n">
        <f aca="false">(W30/Y30)/O30</f>
        <v>1.0247184659344</v>
      </c>
      <c r="AB30" s="0" t="n">
        <v>1.0247184659344</v>
      </c>
    </row>
    <row r="31" customFormat="false" ht="15" hidden="false" customHeight="true" outlineLevel="0" collapsed="false">
      <c r="C31" s="0" t="n">
        <v>22</v>
      </c>
      <c r="D31" s="0" t="s">
        <v>51</v>
      </c>
      <c r="E31" s="0" t="s">
        <v>52</v>
      </c>
      <c r="F31" s="0" t="s">
        <v>53</v>
      </c>
      <c r="G31" s="13" t="s">
        <v>120</v>
      </c>
      <c r="H31" s="0" t="s">
        <v>55</v>
      </c>
      <c r="I31" s="0" t="s">
        <v>56</v>
      </c>
      <c r="J31" s="0" t="s">
        <v>57</v>
      </c>
      <c r="K31" s="0" t="n">
        <v>10797838.324952</v>
      </c>
      <c r="L31" s="0" t="n">
        <f aca="false">LOG10(K31)</f>
        <v>7.03333682053225</v>
      </c>
      <c r="M31" s="6" t="s">
        <v>120</v>
      </c>
      <c r="N31" s="0" t="n">
        <v>3496.025</v>
      </c>
      <c r="O31" s="0" t="n">
        <f aca="false">K31/N31</f>
        <v>3088.6044364534</v>
      </c>
      <c r="Q31" s="0" t="n">
        <v>7</v>
      </c>
      <c r="R31" s="14" t="s">
        <v>71</v>
      </c>
      <c r="S31" s="12" t="n">
        <v>4837.6</v>
      </c>
      <c r="T31" s="12" t="n">
        <v>41</v>
      </c>
      <c r="V31" s="0" t="n">
        <f aca="false">INDEX($S$10:$S$95, MATCH(M31,$R$10:$R$95,0))</f>
        <v>6329.9</v>
      </c>
      <c r="W31" s="0" t="n">
        <v>6329.9</v>
      </c>
      <c r="Y31" s="0" t="n">
        <v>2</v>
      </c>
      <c r="AA31" s="0" t="n">
        <f aca="false">(W31/Y31)/O31</f>
        <v>1.02471846593417</v>
      </c>
      <c r="AB31" s="0" t="n">
        <v>1.02471846593417</v>
      </c>
    </row>
    <row r="32" customFormat="false" ht="15" hidden="false" customHeight="false" outlineLevel="0" collapsed="false">
      <c r="C32" s="0" t="n">
        <v>23</v>
      </c>
      <c r="D32" s="0" t="s">
        <v>51</v>
      </c>
      <c r="E32" s="0" t="s">
        <v>52</v>
      </c>
      <c r="F32" s="0" t="s">
        <v>53</v>
      </c>
      <c r="G32" s="13" t="s">
        <v>65</v>
      </c>
      <c r="H32" s="0" t="s">
        <v>55</v>
      </c>
      <c r="I32" s="0" t="s">
        <v>56</v>
      </c>
      <c r="J32" s="0" t="s">
        <v>57</v>
      </c>
      <c r="K32" s="0" t="n">
        <v>13926521.903409</v>
      </c>
      <c r="L32" s="0" t="n">
        <f aca="false">LOG10(K32)</f>
        <v>7.14384266654856</v>
      </c>
      <c r="M32" s="6" t="s">
        <v>105</v>
      </c>
      <c r="N32" s="0" t="n">
        <v>74.74327</v>
      </c>
      <c r="O32" s="0" t="n">
        <f aca="false">K32/N32</f>
        <v>186324.760789955</v>
      </c>
      <c r="Q32" s="0" t="n">
        <v>43</v>
      </c>
      <c r="R32" s="12" t="s">
        <v>62</v>
      </c>
      <c r="S32" s="12" t="n">
        <v>15062593.3</v>
      </c>
      <c r="T32" s="12" t="n">
        <v>42</v>
      </c>
      <c r="V32" s="0" t="n">
        <f aca="false">INDEX($S$10:$S$95, MATCH(M32,$R$10:$R$95,0))</f>
        <v>93206</v>
      </c>
      <c r="W32" s="0" t="n">
        <v>93206</v>
      </c>
      <c r="Y32" s="0" t="n">
        <v>2</v>
      </c>
      <c r="AA32" s="0" t="n">
        <f aca="false">(W32/Y32)/O32</f>
        <v>0.25011705262585</v>
      </c>
      <c r="AB32" s="0" t="n">
        <v>0.25011705262585</v>
      </c>
    </row>
    <row r="33" customFormat="false" ht="15" hidden="false" customHeight="true" outlineLevel="0" collapsed="false">
      <c r="C33" s="0" t="n">
        <v>24</v>
      </c>
      <c r="D33" s="0" t="s">
        <v>51</v>
      </c>
      <c r="E33" s="0" t="s">
        <v>52</v>
      </c>
      <c r="F33" s="0" t="s">
        <v>53</v>
      </c>
      <c r="G33" s="13" t="s">
        <v>114</v>
      </c>
      <c r="H33" s="0" t="s">
        <v>55</v>
      </c>
      <c r="I33" s="0" t="s">
        <v>56</v>
      </c>
      <c r="J33" s="0" t="s">
        <v>57</v>
      </c>
      <c r="K33" s="0" t="n">
        <v>21606304.946125</v>
      </c>
      <c r="L33" s="0" t="n">
        <f aca="false">LOG10(K33)</f>
        <v>7.33458050132471</v>
      </c>
      <c r="M33" s="6" t="s">
        <v>58</v>
      </c>
      <c r="N33" s="0" t="n">
        <v>188.6222</v>
      </c>
      <c r="O33" s="0" t="n">
        <f aca="false">K33/N33</f>
        <v>114548.048671498</v>
      </c>
      <c r="Q33" s="0" t="n">
        <v>44</v>
      </c>
      <c r="R33" s="12" t="s">
        <v>90</v>
      </c>
      <c r="S33" s="12" t="n">
        <v>60250373.3</v>
      </c>
      <c r="T33" s="12" t="n">
        <v>43</v>
      </c>
      <c r="V33" s="0" t="n">
        <f aca="false">INDEX($S$10:$S$95, MATCH(M33,$R$10:$R$95,0))</f>
        <v>23718.1</v>
      </c>
      <c r="W33" s="0" t="n">
        <v>23718.1</v>
      </c>
      <c r="Y33" s="0" t="n">
        <v>16</v>
      </c>
      <c r="AA33" s="0" t="n">
        <f aca="false">(W33/Y33)/O33</f>
        <v>0.0129411305316181</v>
      </c>
      <c r="AB33" s="0" t="n">
        <v>0.0129411305316181</v>
      </c>
    </row>
    <row r="34" customFormat="false" ht="15" hidden="false" customHeight="false" outlineLevel="0" collapsed="false">
      <c r="C34" s="0" t="n">
        <v>25</v>
      </c>
      <c r="D34" s="0" t="s">
        <v>51</v>
      </c>
      <c r="E34" s="0" t="s">
        <v>52</v>
      </c>
      <c r="F34" s="0" t="s">
        <v>53</v>
      </c>
      <c r="G34" s="13" t="s">
        <v>94</v>
      </c>
      <c r="H34" s="0" t="s">
        <v>55</v>
      </c>
      <c r="I34" s="0" t="s">
        <v>56</v>
      </c>
      <c r="J34" s="0" t="s">
        <v>57</v>
      </c>
      <c r="K34" s="0" t="n">
        <v>198372.434803</v>
      </c>
      <c r="L34" s="0" t="n">
        <f aca="false">LOG10(K34)</f>
        <v>5.29748132384303</v>
      </c>
      <c r="M34" s="6" t="s">
        <v>72</v>
      </c>
      <c r="N34" s="0" t="n">
        <v>0.5734732</v>
      </c>
      <c r="O34" s="0" t="n">
        <f aca="false">K34/N34</f>
        <v>345914.045857766</v>
      </c>
      <c r="Q34" s="0" t="n">
        <v>41</v>
      </c>
      <c r="R34" s="12" t="s">
        <v>134</v>
      </c>
      <c r="S34" s="12" t="n">
        <v>2228999.9</v>
      </c>
      <c r="T34" s="0" t="n">
        <v>44</v>
      </c>
      <c r="V34" s="0" t="n">
        <f aca="false">INDEX($S$10:$S$95, MATCH(M34,$R$10:$R$95,0))</f>
        <v>261600.6</v>
      </c>
      <c r="W34" s="0" t="n">
        <v>261600.6</v>
      </c>
      <c r="Y34" s="0" t="n">
        <v>16</v>
      </c>
      <c r="AA34" s="0" t="n">
        <f aca="false">(W34/Y34)/O34</f>
        <v>0.0472661856197734</v>
      </c>
      <c r="AB34" s="0" t="n">
        <v>0.0472661856197734</v>
      </c>
    </row>
    <row r="35" customFormat="false" ht="15" hidden="false" customHeight="true" outlineLevel="0" collapsed="false">
      <c r="C35" s="0" t="n">
        <v>26</v>
      </c>
      <c r="D35" s="0" t="s">
        <v>51</v>
      </c>
      <c r="E35" s="0" t="s">
        <v>52</v>
      </c>
      <c r="F35" s="0" t="s">
        <v>53</v>
      </c>
      <c r="G35" s="13" t="s">
        <v>102</v>
      </c>
      <c r="H35" s="0" t="s">
        <v>55</v>
      </c>
      <c r="I35" s="0" t="s">
        <v>56</v>
      </c>
      <c r="J35" s="0" t="s">
        <v>57</v>
      </c>
      <c r="K35" s="0" t="n">
        <v>8881668.286604</v>
      </c>
      <c r="L35" s="0" t="n">
        <f aca="false">LOG10(K35)</f>
        <v>6.94849454906873</v>
      </c>
      <c r="M35" s="6" t="s">
        <v>72</v>
      </c>
      <c r="N35" s="0" t="n">
        <v>25.67594</v>
      </c>
      <c r="O35" s="0" t="n">
        <f aca="false">K35/N35</f>
        <v>345914.045857873</v>
      </c>
      <c r="V35" s="0" t="n">
        <f aca="false">INDEX($S$10:$S$95, MATCH(M35,$R$10:$R$95,0))</f>
        <v>261600.6</v>
      </c>
      <c r="W35" s="0" t="n">
        <v>261600.6</v>
      </c>
      <c r="Y35" s="0" t="n">
        <v>16</v>
      </c>
      <c r="AA35" s="0" t="n">
        <f aca="false">(W35/Y35)/O35</f>
        <v>0.0472661856197588</v>
      </c>
      <c r="AB35" s="0" t="n">
        <v>0.0472661856197588</v>
      </c>
    </row>
    <row r="36" customFormat="false" ht="12.75" hidden="false" customHeight="false" outlineLevel="0" collapsed="false">
      <c r="C36" s="0" t="n">
        <v>27</v>
      </c>
      <c r="D36" s="0" t="s">
        <v>51</v>
      </c>
      <c r="E36" s="0" t="s">
        <v>52</v>
      </c>
      <c r="F36" s="0" t="s">
        <v>53</v>
      </c>
      <c r="G36" s="13" t="s">
        <v>109</v>
      </c>
      <c r="H36" s="0" t="s">
        <v>55</v>
      </c>
      <c r="I36" s="0" t="s">
        <v>56</v>
      </c>
      <c r="J36" s="0" t="s">
        <v>57</v>
      </c>
      <c r="K36" s="0" t="n">
        <v>7295856.475633</v>
      </c>
      <c r="L36" s="0" t="n">
        <f aca="false">LOG10(K36)</f>
        <v>6.86307628194677</v>
      </c>
      <c r="M36" s="6" t="s">
        <v>72</v>
      </c>
      <c r="N36" s="0" t="n">
        <v>21.09153</v>
      </c>
      <c r="O36" s="0" t="n">
        <f aca="false">K36/N36</f>
        <v>345914.045857887</v>
      </c>
      <c r="V36" s="0" t="n">
        <f aca="false">INDEX($S$10:$S$95, MATCH(M36,$R$10:$R$95,0))</f>
        <v>261600.6</v>
      </c>
      <c r="W36" s="0" t="n">
        <v>261600.6</v>
      </c>
      <c r="Y36" s="0" t="n">
        <v>16</v>
      </c>
      <c r="AA36" s="0" t="n">
        <f aca="false">(W36/Y36)/O36</f>
        <v>0.0472661856197569</v>
      </c>
      <c r="AB36" s="0" t="n">
        <v>0.0472661856197569</v>
      </c>
    </row>
    <row r="37" customFormat="false" ht="12.75" hidden="false" customHeight="false" outlineLevel="0" collapsed="false">
      <c r="C37" s="0" t="n">
        <v>28</v>
      </c>
      <c r="D37" s="0" t="s">
        <v>51</v>
      </c>
      <c r="E37" s="0" t="s">
        <v>52</v>
      </c>
      <c r="F37" s="0" t="s">
        <v>53</v>
      </c>
      <c r="G37" s="13" t="s">
        <v>63</v>
      </c>
      <c r="H37" s="0" t="s">
        <v>55</v>
      </c>
      <c r="I37" s="0" t="s">
        <v>56</v>
      </c>
      <c r="J37" s="0" t="s">
        <v>57</v>
      </c>
      <c r="K37" s="0" t="n">
        <v>1026415.182142</v>
      </c>
      <c r="L37" s="0" t="n">
        <f aca="false">LOG10(K37)</f>
        <v>6.01132306724814</v>
      </c>
      <c r="M37" s="6" t="s">
        <v>72</v>
      </c>
      <c r="N37" s="0" t="n">
        <v>2.967255</v>
      </c>
      <c r="O37" s="0" t="n">
        <f aca="false">K37/N37</f>
        <v>345914.045857872</v>
      </c>
      <c r="V37" s="0" t="n">
        <f aca="false">INDEX($S$10:$S$95, MATCH(M37,$R$10:$R$95,0))</f>
        <v>261600.6</v>
      </c>
      <c r="W37" s="0" t="n">
        <v>261600.6</v>
      </c>
      <c r="Y37" s="0" t="n">
        <v>16</v>
      </c>
      <c r="AA37" s="0" t="n">
        <f aca="false">(W37/Y37)/O37</f>
        <v>0.047266185619759</v>
      </c>
      <c r="AB37" s="0" t="n">
        <v>0.047266185619759</v>
      </c>
    </row>
    <row r="38" customFormat="false" ht="12.75" hidden="false" customHeight="false" outlineLevel="0" collapsed="false">
      <c r="C38" s="0" t="n">
        <v>29</v>
      </c>
      <c r="D38" s="0" t="s">
        <v>51</v>
      </c>
      <c r="E38" s="0" t="s">
        <v>52</v>
      </c>
      <c r="F38" s="0" t="s">
        <v>53</v>
      </c>
      <c r="G38" s="13" t="s">
        <v>111</v>
      </c>
      <c r="H38" s="0" t="s">
        <v>55</v>
      </c>
      <c r="I38" s="0" t="s">
        <v>56</v>
      </c>
      <c r="J38" s="0" t="s">
        <v>57</v>
      </c>
      <c r="K38" s="0" t="n">
        <v>9000157.683873</v>
      </c>
      <c r="L38" s="0" t="n">
        <f aca="false">LOG10(K38)</f>
        <v>6.95425011839888</v>
      </c>
      <c r="M38" s="6" t="s">
        <v>72</v>
      </c>
      <c r="N38" s="0" t="n">
        <v>26.01848</v>
      </c>
      <c r="O38" s="0" t="n">
        <f aca="false">K38/N38</f>
        <v>345914.045857906</v>
      </c>
      <c r="V38" s="0" t="n">
        <f aca="false">INDEX($S$10:$S$95, MATCH(M38,$R$10:$R$95,0))</f>
        <v>261600.6</v>
      </c>
      <c r="W38" s="0" t="n">
        <v>261600.6</v>
      </c>
      <c r="Y38" s="0" t="n">
        <v>16</v>
      </c>
      <c r="AA38" s="0" t="n">
        <f aca="false">(W38/Y38)/O38</f>
        <v>0.0472661856197544</v>
      </c>
      <c r="AB38" s="0" t="n">
        <v>0.0472661856197544</v>
      </c>
    </row>
    <row r="39" customFormat="false" ht="12.75" hidden="false" customHeight="false" outlineLevel="0" collapsed="false">
      <c r="C39" s="0" t="n">
        <v>30</v>
      </c>
      <c r="D39" s="0" t="s">
        <v>51</v>
      </c>
      <c r="E39" s="0" t="s">
        <v>52</v>
      </c>
      <c r="F39" s="0" t="s">
        <v>53</v>
      </c>
      <c r="G39" s="13" t="s">
        <v>131</v>
      </c>
      <c r="H39" s="0" t="s">
        <v>55</v>
      </c>
      <c r="I39" s="0" t="s">
        <v>56</v>
      </c>
      <c r="J39" s="0" t="s">
        <v>57</v>
      </c>
      <c r="K39" s="0" t="n">
        <v>101577.486609</v>
      </c>
      <c r="L39" s="0" t="n">
        <f aca="false">LOG10(K39)</f>
        <v>5.00679746262384</v>
      </c>
      <c r="M39" s="6" t="s">
        <v>72</v>
      </c>
      <c r="N39" s="0" t="n">
        <v>0.2936495</v>
      </c>
      <c r="O39" s="0" t="n">
        <f aca="false">K39/N39</f>
        <v>345914.045857391</v>
      </c>
      <c r="V39" s="0" t="n">
        <f aca="false">INDEX($S$10:$S$95, MATCH(M39,$R$10:$R$95,0))</f>
        <v>261600.6</v>
      </c>
      <c r="W39" s="0" t="n">
        <v>261600.6</v>
      </c>
      <c r="Y39" s="0" t="n">
        <v>16</v>
      </c>
      <c r="AA39" s="0" t="n">
        <f aca="false">(W39/Y39)/O39</f>
        <v>0.0472661856198247</v>
      </c>
      <c r="AB39" s="0" t="n">
        <v>0.0472661856198247</v>
      </c>
    </row>
    <row r="40" customFormat="false" ht="12.75" hidden="false" customHeight="false" outlineLevel="0" collapsed="false">
      <c r="C40" s="0" t="n">
        <v>31</v>
      </c>
      <c r="D40" s="0" t="s">
        <v>51</v>
      </c>
      <c r="E40" s="0" t="s">
        <v>52</v>
      </c>
      <c r="F40" s="0" t="s">
        <v>53</v>
      </c>
      <c r="G40" s="13" t="s">
        <v>107</v>
      </c>
      <c r="H40" s="0" t="s">
        <v>55</v>
      </c>
      <c r="I40" s="0" t="s">
        <v>56</v>
      </c>
      <c r="J40" s="0" t="s">
        <v>57</v>
      </c>
      <c r="K40" s="0" t="n">
        <v>91189065.166752</v>
      </c>
      <c r="L40" s="0" t="n">
        <f aca="false">LOG10(K40)</f>
        <v>7.95994276352074</v>
      </c>
      <c r="M40" s="6" t="s">
        <v>72</v>
      </c>
      <c r="N40" s="0" t="n">
        <v>263.6177</v>
      </c>
      <c r="O40" s="0" t="n">
        <f aca="false">K40/N40</f>
        <v>345914.045857892</v>
      </c>
      <c r="V40" s="0" t="n">
        <f aca="false">INDEX($S$10:$S$95, MATCH(M40,$R$10:$R$95,0))</f>
        <v>261600.6</v>
      </c>
      <c r="W40" s="0" t="n">
        <v>261600.6</v>
      </c>
      <c r="Y40" s="0" t="n">
        <v>16</v>
      </c>
      <c r="AA40" s="0" t="n">
        <f aca="false">(W40/Y40)/O40</f>
        <v>0.0472661856197563</v>
      </c>
      <c r="AB40" s="0" t="n">
        <v>0.0472661856197563</v>
      </c>
    </row>
    <row r="41" customFormat="false" ht="12.75" hidden="false" customHeight="false" outlineLevel="0" collapsed="false">
      <c r="C41" s="0" t="n">
        <v>32</v>
      </c>
      <c r="D41" s="0" t="s">
        <v>51</v>
      </c>
      <c r="E41" s="0" t="s">
        <v>52</v>
      </c>
      <c r="F41" s="0" t="s">
        <v>53</v>
      </c>
      <c r="G41" s="13" t="s">
        <v>97</v>
      </c>
      <c r="H41" s="0" t="s">
        <v>55</v>
      </c>
      <c r="I41" s="0" t="s">
        <v>56</v>
      </c>
      <c r="J41" s="0" t="s">
        <v>57</v>
      </c>
      <c r="K41" s="0" t="n">
        <v>2054280.781878</v>
      </c>
      <c r="L41" s="0" t="n">
        <f aca="false">LOG10(K41)</f>
        <v>6.31265980327599</v>
      </c>
      <c r="M41" s="6" t="s">
        <v>72</v>
      </c>
      <c r="N41" s="0" t="n">
        <v>5.938703</v>
      </c>
      <c r="O41" s="0" t="n">
        <f aca="false">K41/N41</f>
        <v>345914.045857824</v>
      </c>
      <c r="V41" s="0" t="n">
        <f aca="false">INDEX($S$10:$S$95, MATCH(M41,$R$10:$R$95,0))</f>
        <v>261600.6</v>
      </c>
      <c r="W41" s="0" t="n">
        <v>261600.6</v>
      </c>
      <c r="Y41" s="0" t="n">
        <v>16</v>
      </c>
      <c r="AA41" s="0" t="n">
        <f aca="false">(W41/Y41)/O41</f>
        <v>0.0472661856197655</v>
      </c>
      <c r="AB41" s="0" t="n">
        <v>0.0472661856197655</v>
      </c>
    </row>
    <row r="42" customFormat="false" ht="12.75" hidden="false" customHeight="false" outlineLevel="0" collapsed="false">
      <c r="C42" s="0" t="n">
        <v>33</v>
      </c>
      <c r="D42" s="0" t="s">
        <v>51</v>
      </c>
      <c r="E42" s="0" t="s">
        <v>52</v>
      </c>
      <c r="F42" s="0" t="s">
        <v>53</v>
      </c>
      <c r="G42" s="13" t="s">
        <v>172</v>
      </c>
      <c r="H42" s="0" t="s">
        <v>55</v>
      </c>
      <c r="I42" s="0" t="s">
        <v>56</v>
      </c>
      <c r="J42" s="0" t="s">
        <v>57</v>
      </c>
      <c r="K42" s="0" t="n">
        <v>3459140.458579</v>
      </c>
      <c r="L42" s="0" t="n">
        <f aca="false">LOG10(K42)</f>
        <v>6.53896819692252</v>
      </c>
      <c r="M42" s="6" t="s">
        <v>72</v>
      </c>
      <c r="N42" s="0" t="n">
        <v>1</v>
      </c>
      <c r="O42" s="0" t="n">
        <f aca="false">K42/N42</f>
        <v>3459140.458579</v>
      </c>
      <c r="V42" s="0" t="n">
        <f aca="false">INDEX($S$10:$S$95, MATCH(M42,$R$10:$R$95,0))</f>
        <v>261600.6</v>
      </c>
      <c r="W42" s="0" t="n">
        <v>261600.6</v>
      </c>
      <c r="Y42" s="0" t="n">
        <v>16</v>
      </c>
      <c r="AA42" s="0" t="n">
        <f aca="false">(W42/Y42)/O42</f>
        <v>0.00472661856197552</v>
      </c>
      <c r="AB42" s="0" t="n">
        <v>0.00472661856197552</v>
      </c>
    </row>
    <row r="43" customFormat="false" ht="12.75" hidden="false" customHeight="false" outlineLevel="0" collapsed="false">
      <c r="C43" s="0" t="n">
        <v>34</v>
      </c>
      <c r="D43" s="0" t="s">
        <v>51</v>
      </c>
      <c r="E43" s="0" t="s">
        <v>52</v>
      </c>
      <c r="F43" s="0" t="s">
        <v>53</v>
      </c>
      <c r="G43" s="13" t="s">
        <v>69</v>
      </c>
      <c r="H43" s="0" t="s">
        <v>55</v>
      </c>
      <c r="I43" s="0" t="s">
        <v>56</v>
      </c>
      <c r="J43" s="0" t="s">
        <v>57</v>
      </c>
      <c r="K43" s="0" t="n">
        <v>26747945.42072</v>
      </c>
      <c r="L43" s="0" t="n">
        <f aca="false">LOG10(K43)</f>
        <v>7.4272904283493</v>
      </c>
      <c r="M43" s="6" t="s">
        <v>72</v>
      </c>
      <c r="N43" s="0" t="n">
        <v>77.32541</v>
      </c>
      <c r="O43" s="0" t="n">
        <f aca="false">K43/N43</f>
        <v>345914.045857888</v>
      </c>
      <c r="V43" s="0" t="n">
        <f aca="false">INDEX($S$10:$S$95, MATCH(M43,$R$10:$R$95,0))</f>
        <v>261600.6</v>
      </c>
      <c r="W43" s="0" t="n">
        <v>261600.6</v>
      </c>
      <c r="Y43" s="0" t="n">
        <v>16</v>
      </c>
      <c r="AA43" s="0" t="n">
        <f aca="false">(W43/Y43)/O43</f>
        <v>0.0472661856197568</v>
      </c>
      <c r="AB43" s="0" t="n">
        <v>0.0472661856197568</v>
      </c>
    </row>
    <row r="44" customFormat="false" ht="15" hidden="false" customHeight="true" outlineLevel="0" collapsed="false">
      <c r="C44" s="0" t="n">
        <v>35</v>
      </c>
      <c r="D44" s="0" t="s">
        <v>51</v>
      </c>
      <c r="E44" s="0" t="s">
        <v>52</v>
      </c>
      <c r="F44" s="0" t="s">
        <v>53</v>
      </c>
      <c r="G44" s="13" t="s">
        <v>176</v>
      </c>
      <c r="H44" s="0" t="s">
        <v>55</v>
      </c>
      <c r="I44" s="0" t="s">
        <v>56</v>
      </c>
      <c r="J44" s="0" t="s">
        <v>57</v>
      </c>
      <c r="K44" s="0" t="n">
        <v>4890598.504008</v>
      </c>
      <c r="L44" s="0" t="n">
        <f aca="false">LOG10(K44)</f>
        <v>6.68936201067427</v>
      </c>
      <c r="M44" s="6" t="s">
        <v>72</v>
      </c>
      <c r="N44" s="0" t="n">
        <v>14.13819</v>
      </c>
      <c r="O44" s="0" t="n">
        <f aca="false">K44/N44</f>
        <v>345914.045857921</v>
      </c>
      <c r="V44" s="0" t="n">
        <f aca="false">INDEX($S$10:$S$95, MATCH(M44,$R$10:$R$95,0))</f>
        <v>261600.6</v>
      </c>
      <c r="W44" s="0" t="n">
        <v>261600.6</v>
      </c>
      <c r="Y44" s="0" t="n">
        <v>16</v>
      </c>
      <c r="AA44" s="0" t="n">
        <f aca="false">(W44/Y44)/O44</f>
        <v>0.0472661856197523</v>
      </c>
      <c r="AB44" s="0" t="n">
        <v>0.0472661856197523</v>
      </c>
    </row>
    <row r="45" customFormat="false" ht="15" hidden="false" customHeight="true" outlineLevel="0" collapsed="false">
      <c r="C45" s="0" t="n">
        <v>36</v>
      </c>
      <c r="D45" s="0" t="s">
        <v>51</v>
      </c>
      <c r="E45" s="0" t="s">
        <v>52</v>
      </c>
      <c r="F45" s="0" t="s">
        <v>53</v>
      </c>
      <c r="G45" s="13" t="s">
        <v>124</v>
      </c>
      <c r="H45" s="0" t="s">
        <v>55</v>
      </c>
      <c r="I45" s="0" t="s">
        <v>56</v>
      </c>
      <c r="J45" s="0" t="s">
        <v>57</v>
      </c>
      <c r="K45" s="0" t="n">
        <v>24638.222573</v>
      </c>
      <c r="L45" s="0" t="n">
        <f aca="false">LOG10(K45)</f>
        <v>4.39160937416685</v>
      </c>
      <c r="M45" s="6" t="s">
        <v>72</v>
      </c>
      <c r="N45" s="0" t="n">
        <v>0.07122643</v>
      </c>
      <c r="O45" s="0" t="n">
        <f aca="false">K45/N45</f>
        <v>345914.045853484</v>
      </c>
      <c r="V45" s="0" t="n">
        <f aca="false">INDEX($S$10:$S$95, MATCH(M45,$R$10:$R$95,0))</f>
        <v>261600.6</v>
      </c>
      <c r="W45" s="0" t="n">
        <v>261600.6</v>
      </c>
      <c r="Y45" s="0" t="n">
        <v>16</v>
      </c>
      <c r="AA45" s="0" t="n">
        <f aca="false">(W45/Y45)/O45</f>
        <v>0.0472661856203585</v>
      </c>
      <c r="AB45" s="0" t="n">
        <v>0.0472661856203585</v>
      </c>
    </row>
    <row r="46" customFormat="false" ht="15" hidden="false" customHeight="true" outlineLevel="0" collapsed="false">
      <c r="C46" s="0" t="n">
        <v>37</v>
      </c>
      <c r="D46" s="0" t="s">
        <v>51</v>
      </c>
      <c r="E46" s="0" t="s">
        <v>52</v>
      </c>
      <c r="F46" s="0" t="s">
        <v>53</v>
      </c>
      <c r="G46" s="13" t="s">
        <v>137</v>
      </c>
      <c r="H46" s="0" t="s">
        <v>55</v>
      </c>
      <c r="I46" s="0" t="s">
        <v>56</v>
      </c>
      <c r="J46" s="0" t="s">
        <v>57</v>
      </c>
      <c r="K46" s="0" t="n">
        <v>207067.053529</v>
      </c>
      <c r="L46" s="0" t="n">
        <f aca="false">LOG10(K46)</f>
        <v>5.31611100372781</v>
      </c>
      <c r="M46" s="6" t="s">
        <v>72</v>
      </c>
      <c r="N46" s="0" t="n">
        <v>0.5986084</v>
      </c>
      <c r="O46" s="0" t="n">
        <f aca="false">K46/N46</f>
        <v>345914.045858695</v>
      </c>
      <c r="V46" s="0" t="n">
        <f aca="false">INDEX($S$10:$S$95, MATCH(M46,$R$10:$R$95,0))</f>
        <v>261600.6</v>
      </c>
      <c r="W46" s="0" t="n">
        <v>261600.6</v>
      </c>
      <c r="Y46" s="0" t="n">
        <v>16</v>
      </c>
      <c r="AA46" s="0" t="n">
        <f aca="false">(W46/Y46)/O46</f>
        <v>0.0472661856196465</v>
      </c>
      <c r="AB46" s="0" t="n">
        <v>0.0472661856196465</v>
      </c>
    </row>
    <row r="47" customFormat="false" ht="15" hidden="false" customHeight="true" outlineLevel="0" collapsed="false">
      <c r="C47" s="0" t="n">
        <v>38</v>
      </c>
      <c r="D47" s="0" t="s">
        <v>51</v>
      </c>
      <c r="E47" s="0" t="s">
        <v>52</v>
      </c>
      <c r="F47" s="0" t="s">
        <v>53</v>
      </c>
      <c r="G47" s="13" t="s">
        <v>113</v>
      </c>
      <c r="H47" s="0" t="s">
        <v>55</v>
      </c>
      <c r="I47" s="0" t="s">
        <v>56</v>
      </c>
      <c r="J47" s="0" t="s">
        <v>57</v>
      </c>
      <c r="K47" s="0" t="n">
        <v>333594.074975</v>
      </c>
      <c r="L47" s="0" t="n">
        <f aca="false">LOG10(K47)</f>
        <v>5.52321832845097</v>
      </c>
      <c r="M47" s="6" t="s">
        <v>72</v>
      </c>
      <c r="N47" s="0" t="n">
        <v>0.9643843</v>
      </c>
      <c r="O47" s="0" t="n">
        <f aca="false">K47/N47</f>
        <v>345914.045858067</v>
      </c>
      <c r="V47" s="0" t="n">
        <f aca="false">INDEX($S$10:$S$95, MATCH(M47,$R$10:$R$95,0))</f>
        <v>261600.6</v>
      </c>
      <c r="W47" s="0" t="n">
        <v>261600.6</v>
      </c>
      <c r="Y47" s="0" t="n">
        <v>16</v>
      </c>
      <c r="AA47" s="0" t="n">
        <f aca="false">(W47/Y47)/O47</f>
        <v>0.0472661856197323</v>
      </c>
      <c r="AB47" s="0" t="n">
        <v>0.0472661856197323</v>
      </c>
    </row>
    <row r="48" customFormat="false" ht="15" hidden="false" customHeight="true" outlineLevel="0" collapsed="false">
      <c r="C48" s="0" t="n">
        <v>39</v>
      </c>
      <c r="D48" s="0" t="s">
        <v>51</v>
      </c>
      <c r="E48" s="0" t="s">
        <v>52</v>
      </c>
      <c r="F48" s="0" t="s">
        <v>53</v>
      </c>
      <c r="G48" s="13" t="s">
        <v>75</v>
      </c>
      <c r="H48" s="0" t="s">
        <v>55</v>
      </c>
      <c r="I48" s="0" t="s">
        <v>56</v>
      </c>
      <c r="J48" s="0" t="s">
        <v>57</v>
      </c>
      <c r="K48" s="0" t="n">
        <v>23527440.684957</v>
      </c>
      <c r="L48" s="0" t="n">
        <f aca="false">LOG10(K48)</f>
        <v>7.37157468719078</v>
      </c>
      <c r="M48" s="6" t="s">
        <v>72</v>
      </c>
      <c r="N48" s="0" t="n">
        <v>68.01528</v>
      </c>
      <c r="O48" s="0" t="n">
        <f aca="false">K48/N48</f>
        <v>345914.045857887</v>
      </c>
      <c r="V48" s="0" t="n">
        <f aca="false">INDEX($S$10:$S$95, MATCH(M48,$R$10:$R$95,0))</f>
        <v>261600.6</v>
      </c>
      <c r="W48" s="0" t="n">
        <v>261600.6</v>
      </c>
      <c r="Y48" s="0" t="n">
        <v>16</v>
      </c>
      <c r="AA48" s="0" t="n">
        <f aca="false">(W48/Y48)/O48</f>
        <v>0.047266185619757</v>
      </c>
      <c r="AB48" s="0" t="n">
        <v>0.047266185619757</v>
      </c>
    </row>
    <row r="49" customFormat="false" ht="15" hidden="false" customHeight="true" outlineLevel="0" collapsed="false">
      <c r="C49" s="0" t="n">
        <v>40</v>
      </c>
      <c r="D49" s="0" t="s">
        <v>51</v>
      </c>
      <c r="E49" s="0" t="s">
        <v>52</v>
      </c>
      <c r="F49" s="0" t="s">
        <v>53</v>
      </c>
      <c r="G49" s="13" t="s">
        <v>88</v>
      </c>
      <c r="H49" s="0" t="s">
        <v>55</v>
      </c>
      <c r="I49" s="0" t="s">
        <v>56</v>
      </c>
      <c r="J49" s="0" t="s">
        <v>57</v>
      </c>
      <c r="K49" s="0" t="n">
        <v>70863848.753869</v>
      </c>
      <c r="L49" s="0" t="n">
        <f aca="false">LOG10(K49)</f>
        <v>7.85042473601827</v>
      </c>
      <c r="M49" s="20" t="s">
        <v>136</v>
      </c>
      <c r="N49" s="0" t="n">
        <v>211.1525</v>
      </c>
      <c r="O49" s="0" t="n">
        <f aca="false">K49/N49</f>
        <v>335605.066261915</v>
      </c>
      <c r="V49" s="0" t="n">
        <f aca="false">INDEX($S$10:$S$95, MATCH(M49,$R$10:$R$95,0))</f>
        <v>126222.4</v>
      </c>
      <c r="W49" s="0" t="n">
        <v>126222.4</v>
      </c>
      <c r="Y49" s="0" t="n">
        <v>1</v>
      </c>
      <c r="AA49" s="0" t="n">
        <f aca="false">(W49/Y49)/O49</f>
        <v>0.376103976635122</v>
      </c>
      <c r="AB49" s="0" t="n">
        <v>0.376103976635122</v>
      </c>
    </row>
    <row r="50" customFormat="false" ht="15" hidden="false" customHeight="false" outlineLevel="0" collapsed="false">
      <c r="C50" s="0" t="n">
        <v>41</v>
      </c>
      <c r="D50" s="0" t="s">
        <v>51</v>
      </c>
      <c r="E50" s="0" t="s">
        <v>52</v>
      </c>
      <c r="F50" s="0" t="s">
        <v>53</v>
      </c>
      <c r="G50" s="13" t="s">
        <v>148</v>
      </c>
      <c r="H50" s="0" t="s">
        <v>55</v>
      </c>
      <c r="I50" s="0" t="s">
        <v>56</v>
      </c>
      <c r="J50" s="0" t="s">
        <v>57</v>
      </c>
      <c r="K50" s="0" t="n">
        <v>6560423.824364</v>
      </c>
      <c r="L50" s="0" t="n">
        <f aca="false">LOG10(K50)</f>
        <v>6.8169318970947</v>
      </c>
      <c r="M50" s="20" t="s">
        <v>75</v>
      </c>
      <c r="N50" s="0" t="n">
        <v>224.5294</v>
      </c>
      <c r="O50" s="0" t="n">
        <f aca="false">K50/N50</f>
        <v>29218.5514429914</v>
      </c>
      <c r="Q50" s="0" t="n">
        <v>41</v>
      </c>
      <c r="R50" s="12" t="s">
        <v>134</v>
      </c>
      <c r="S50" s="12" t="n">
        <v>2228999.9</v>
      </c>
      <c r="V50" s="0" t="e">
        <f aca="false">INDEX($S$10:$S$95, MATCH(M50,$R$10:$R$95,0))</f>
        <v>#N/A</v>
      </c>
      <c r="W50" s="0" t="n">
        <v>30212.8</v>
      </c>
      <c r="Y50" s="0" t="n">
        <v>1</v>
      </c>
      <c r="AA50" s="0" t="n">
        <f aca="false">(W50/Y50)/O50</f>
        <v>1.03402798933919</v>
      </c>
      <c r="AB50" s="0" t="n">
        <v>1.03402798933919</v>
      </c>
    </row>
    <row r="51" customFormat="false" ht="15" hidden="false" customHeight="true" outlineLevel="0" collapsed="false">
      <c r="C51" s="0" t="n">
        <v>42</v>
      </c>
      <c r="D51" s="0" t="s">
        <v>51</v>
      </c>
      <c r="E51" s="0" t="s">
        <v>52</v>
      </c>
      <c r="F51" s="0" t="s">
        <v>53</v>
      </c>
      <c r="G51" s="13" t="s">
        <v>67</v>
      </c>
      <c r="H51" s="0" t="s">
        <v>55</v>
      </c>
      <c r="I51" s="0" t="s">
        <v>56</v>
      </c>
      <c r="J51" s="0" t="s">
        <v>57</v>
      </c>
      <c r="K51" s="0" t="n">
        <v>535494293.24554</v>
      </c>
      <c r="L51" s="0" t="n">
        <f aca="false">LOG10(K51)</f>
        <v>8.72875484692291</v>
      </c>
      <c r="M51" s="20" t="s">
        <v>96</v>
      </c>
      <c r="N51" s="0" t="n">
        <v>743.1235</v>
      </c>
      <c r="O51" s="0" t="n">
        <f aca="false">K51/N51</f>
        <v>720599.326014505</v>
      </c>
      <c r="V51" s="0" t="e">
        <f aca="false">INDEX($S$10:$S$95, MATCH(M51,$R$10:$R$95,0))</f>
        <v>#N/A</v>
      </c>
      <c r="W51" s="0" t="n">
        <v>18788.6</v>
      </c>
      <c r="Y51" s="0" t="n">
        <v>1</v>
      </c>
      <c r="AA51" s="0" t="n">
        <f aca="false">(W51/Y51)/O51</f>
        <v>0.0260735742065096</v>
      </c>
      <c r="AB51" s="0" t="n">
        <v>0.0260735742065096</v>
      </c>
    </row>
    <row r="52" customFormat="false" ht="12.75" hidden="false" customHeight="false" outlineLevel="0" collapsed="false">
      <c r="C52" s="0" t="n">
        <v>43</v>
      </c>
      <c r="D52" s="0" t="s">
        <v>51</v>
      </c>
      <c r="E52" s="0" t="s">
        <v>52</v>
      </c>
      <c r="F52" s="0" t="s">
        <v>53</v>
      </c>
      <c r="G52" s="13" t="s">
        <v>117</v>
      </c>
      <c r="H52" s="0" t="s">
        <v>55</v>
      </c>
      <c r="I52" s="0" t="s">
        <v>56</v>
      </c>
      <c r="J52" s="0" t="s">
        <v>57</v>
      </c>
      <c r="K52" s="0" t="n">
        <v>20712613.889311</v>
      </c>
      <c r="L52" s="0" t="n">
        <f aca="false">LOG10(K52)</f>
        <v>7.31623490942321</v>
      </c>
      <c r="M52" s="6" t="s">
        <v>96</v>
      </c>
      <c r="N52" s="0" t="n">
        <v>1895.566</v>
      </c>
      <c r="O52" s="0" t="n">
        <f aca="false">K52/N52</f>
        <v>10926.8756082938</v>
      </c>
      <c r="V52" s="0" t="e">
        <f aca="false">INDEX($S$10:$S$95, MATCH(M52,$R$10:$R$95,0))</f>
        <v>#N/A</v>
      </c>
      <c r="W52" s="0" t="n">
        <v>18788.6</v>
      </c>
      <c r="Y52" s="0" t="n">
        <v>3</v>
      </c>
      <c r="AA52" s="0" t="n">
        <f aca="false">(W52/Y52)/O52</f>
        <v>0.573161706161731</v>
      </c>
      <c r="AB52" s="0" t="n">
        <v>0.573161706161731</v>
      </c>
    </row>
    <row r="53" customFormat="false" ht="12.75" hidden="false" customHeight="true" outlineLevel="0" collapsed="false">
      <c r="C53" s="0" t="n">
        <v>44</v>
      </c>
      <c r="D53" s="0" t="s">
        <v>51</v>
      </c>
      <c r="E53" s="0" t="s">
        <v>52</v>
      </c>
      <c r="F53" s="0" t="s">
        <v>53</v>
      </c>
      <c r="G53" s="13" t="s">
        <v>119</v>
      </c>
      <c r="H53" s="0" t="s">
        <v>55</v>
      </c>
      <c r="I53" s="0" t="s">
        <v>56</v>
      </c>
      <c r="J53" s="0" t="s">
        <v>57</v>
      </c>
      <c r="K53" s="0" t="n">
        <v>763607.874497</v>
      </c>
      <c r="L53" s="0" t="n">
        <f aca="false">LOG10(K53)</f>
        <v>5.88287039828758</v>
      </c>
      <c r="M53" s="6" t="s">
        <v>96</v>
      </c>
      <c r="N53" s="0" t="n">
        <v>69.88346</v>
      </c>
      <c r="O53" s="0" t="n">
        <f aca="false">K53/N53</f>
        <v>10926.8756082913</v>
      </c>
      <c r="V53" s="0" t="e">
        <f aca="false">INDEX($S$10:$S$95, MATCH(M53,$R$10:$R$95,0))</f>
        <v>#N/A</v>
      </c>
      <c r="W53" s="0" t="n">
        <v>18788.6</v>
      </c>
      <c r="Y53" s="0" t="n">
        <v>3</v>
      </c>
      <c r="AA53" s="0" t="n">
        <f aca="false">(W53/Y53)/O53</f>
        <v>0.573161706161862</v>
      </c>
      <c r="AB53" s="0" t="n">
        <v>0.573161706161862</v>
      </c>
    </row>
    <row r="54" customFormat="false" ht="12.75" hidden="false" customHeight="true" outlineLevel="0" collapsed="false">
      <c r="C54" s="0" t="n">
        <v>45</v>
      </c>
      <c r="D54" s="0" t="s">
        <v>51</v>
      </c>
      <c r="E54" s="0" t="s">
        <v>52</v>
      </c>
      <c r="F54" s="0" t="s">
        <v>53</v>
      </c>
      <c r="G54" s="13" t="s">
        <v>73</v>
      </c>
      <c r="H54" s="0" t="s">
        <v>55</v>
      </c>
      <c r="I54" s="0" t="s">
        <v>56</v>
      </c>
      <c r="J54" s="0" t="s">
        <v>57</v>
      </c>
      <c r="K54" s="0" t="n">
        <v>2939227.918688</v>
      </c>
      <c r="L54" s="0" t="n">
        <f aca="false">LOG10(K54)</f>
        <v>6.46823326419124</v>
      </c>
      <c r="M54" s="6" t="s">
        <v>96</v>
      </c>
      <c r="N54" s="0" t="n">
        <v>268.9907</v>
      </c>
      <c r="O54" s="0" t="n">
        <f aca="false">K54/N54</f>
        <v>10926.8756082943</v>
      </c>
      <c r="V54" s="0" t="e">
        <f aca="false">INDEX($S$10:$S$95, MATCH(M54,$R$10:$R$95,0))</f>
        <v>#N/A</v>
      </c>
      <c r="W54" s="0" t="n">
        <v>18788.6</v>
      </c>
      <c r="Y54" s="0" t="n">
        <v>3</v>
      </c>
      <c r="AA54" s="0" t="n">
        <f aca="false">(W54/Y54)/O54</f>
        <v>0.573161706161706</v>
      </c>
      <c r="AB54" s="0" t="n">
        <v>0.573161706161706</v>
      </c>
    </row>
    <row r="55" customFormat="false" ht="12.75" hidden="false" customHeight="true" outlineLevel="0" collapsed="false">
      <c r="C55" s="0" t="n">
        <v>46</v>
      </c>
      <c r="D55" s="0" t="s">
        <v>51</v>
      </c>
      <c r="E55" s="0" t="s">
        <v>52</v>
      </c>
      <c r="F55" s="0" t="s">
        <v>53</v>
      </c>
      <c r="G55" s="13" t="s">
        <v>84</v>
      </c>
      <c r="H55" s="0" t="s">
        <v>55</v>
      </c>
      <c r="I55" s="0" t="s">
        <v>56</v>
      </c>
      <c r="J55" s="0" t="s">
        <v>57</v>
      </c>
      <c r="K55" s="0" t="n">
        <v>3824.557624</v>
      </c>
      <c r="L55" s="0" t="n">
        <f aca="false">LOG10(K55)</f>
        <v>3.58258120875333</v>
      </c>
      <c r="M55" s="6" t="s">
        <v>85</v>
      </c>
      <c r="N55" s="0" t="n">
        <v>1</v>
      </c>
      <c r="O55" s="0" t="n">
        <f aca="false">K55/N55</f>
        <v>3824.557624</v>
      </c>
      <c r="V55" s="0" t="n">
        <f aca="false">INDEX($S$10:$S$95, MATCH(M55,$R$10:$R$95,0))</f>
        <v>7183.5</v>
      </c>
      <c r="W55" s="0" t="n">
        <v>7183.5</v>
      </c>
      <c r="Y55" s="0" t="n">
        <v>3</v>
      </c>
      <c r="AA55" s="0" t="n">
        <f aca="false">(W55/Y55)/O55</f>
        <v>0.62608548109563</v>
      </c>
      <c r="AB55" s="0" t="n">
        <v>0.62608548109563</v>
      </c>
    </row>
    <row r="56" customFormat="false" ht="12.75" hidden="false" customHeight="true" outlineLevel="0" collapsed="false">
      <c r="C56" s="0" t="n">
        <v>47</v>
      </c>
      <c r="D56" s="0" t="s">
        <v>51</v>
      </c>
      <c r="E56" s="0" t="s">
        <v>52</v>
      </c>
      <c r="F56" s="0" t="s">
        <v>53</v>
      </c>
      <c r="G56" s="13" t="s">
        <v>167</v>
      </c>
      <c r="H56" s="0" t="s">
        <v>55</v>
      </c>
      <c r="I56" s="0" t="s">
        <v>56</v>
      </c>
      <c r="J56" s="0" t="s">
        <v>57</v>
      </c>
      <c r="K56" s="0" t="n">
        <v>3824.557624</v>
      </c>
      <c r="L56" s="0" t="n">
        <f aca="false">LOG10(K56)</f>
        <v>3.58258120875333</v>
      </c>
      <c r="M56" s="6" t="s">
        <v>85</v>
      </c>
      <c r="N56" s="0" t="n">
        <v>1</v>
      </c>
      <c r="O56" s="0" t="n">
        <f aca="false">K56/N56</f>
        <v>3824.557624</v>
      </c>
      <c r="V56" s="0" t="n">
        <f aca="false">INDEX($S$10:$S$95, MATCH(M56,$R$10:$R$95,0))</f>
        <v>7183.5</v>
      </c>
      <c r="W56" s="0" t="n">
        <v>7183.5</v>
      </c>
      <c r="Y56" s="0" t="n">
        <v>3</v>
      </c>
      <c r="AA56" s="0" t="n">
        <f aca="false">(W56/Y56)/O56</f>
        <v>0.62608548109563</v>
      </c>
      <c r="AB56" s="0" t="n">
        <v>0.62608548109563</v>
      </c>
    </row>
    <row r="57" customFormat="false" ht="12.75" hidden="false" customHeight="true" outlineLevel="0" collapsed="false">
      <c r="C57" s="0" t="n">
        <v>48</v>
      </c>
      <c r="D57" s="0" t="s">
        <v>51</v>
      </c>
      <c r="E57" s="0" t="s">
        <v>52</v>
      </c>
      <c r="F57" s="0" t="s">
        <v>53</v>
      </c>
      <c r="G57" s="13" t="s">
        <v>104</v>
      </c>
      <c r="H57" s="0" t="s">
        <v>55</v>
      </c>
      <c r="I57" s="0" t="s">
        <v>56</v>
      </c>
      <c r="J57" s="0" t="s">
        <v>57</v>
      </c>
      <c r="K57" s="0" t="n">
        <v>127196.410805</v>
      </c>
      <c r="L57" s="0" t="n">
        <f aca="false">LOG10(K57)</f>
        <v>5.10447485667737</v>
      </c>
      <c r="M57" s="6" t="s">
        <v>85</v>
      </c>
      <c r="N57" s="0" t="n">
        <v>332.5781</v>
      </c>
      <c r="O57" s="0" t="n">
        <f aca="false">K57/N57</f>
        <v>382.455762435951</v>
      </c>
      <c r="V57" s="0" t="n">
        <f aca="false">INDEX($S$10:$S$95, MATCH(M57,$R$10:$R$95,0))</f>
        <v>7183.5</v>
      </c>
      <c r="W57" s="0" t="n">
        <v>7183.5</v>
      </c>
      <c r="Y57" s="0" t="n">
        <v>3</v>
      </c>
      <c r="AA57" s="0" t="n">
        <f aca="false">(W57/Y57)/O57</f>
        <v>6.26085481036778</v>
      </c>
      <c r="AB57" s="0" t="n">
        <v>6.26085481036778</v>
      </c>
    </row>
    <row r="58" customFormat="false" ht="12.75" hidden="false" customHeight="true" outlineLevel="0" collapsed="false">
      <c r="C58" s="0" t="n">
        <v>49</v>
      </c>
      <c r="D58" s="0" t="s">
        <v>51</v>
      </c>
      <c r="E58" s="0" t="s">
        <v>52</v>
      </c>
      <c r="F58" s="0" t="s">
        <v>53</v>
      </c>
      <c r="G58" s="13" t="s">
        <v>143</v>
      </c>
      <c r="H58" s="0" t="s">
        <v>55</v>
      </c>
      <c r="I58" s="0" t="s">
        <v>56</v>
      </c>
      <c r="J58" s="0" t="s">
        <v>57</v>
      </c>
      <c r="K58" s="0" t="n">
        <v>35454058.674932</v>
      </c>
      <c r="L58" s="0" t="n">
        <f aca="false">LOG10(K58)</f>
        <v>7.54966595910247</v>
      </c>
      <c r="M58" s="6" t="s">
        <v>59</v>
      </c>
      <c r="N58" s="0" t="n">
        <v>136.2101</v>
      </c>
      <c r="O58" s="0" t="n">
        <f aca="false">K58/N58</f>
        <v>260289.498905969</v>
      </c>
      <c r="V58" s="0" t="n">
        <f aca="false">INDEX($S$10:$S$95, MATCH(M58,$R$10:$R$95,0))</f>
        <v>138910.7</v>
      </c>
      <c r="W58" s="0" t="n">
        <v>138910.7</v>
      </c>
      <c r="Y58" s="0" t="n">
        <v>3</v>
      </c>
      <c r="AA58" s="0" t="n">
        <f aca="false">(W58/Y58)/O58</f>
        <v>0.177892565244801</v>
      </c>
      <c r="AB58" s="0" t="n">
        <v>0.177892565244801</v>
      </c>
    </row>
    <row r="59" customFormat="false" ht="12.75" hidden="false" customHeight="true" outlineLevel="0" collapsed="false">
      <c r="C59" s="0" t="n">
        <v>50</v>
      </c>
      <c r="D59" s="0" t="s">
        <v>51</v>
      </c>
      <c r="E59" s="0" t="s">
        <v>52</v>
      </c>
      <c r="F59" s="0" t="s">
        <v>53</v>
      </c>
      <c r="G59" s="13" t="s">
        <v>92</v>
      </c>
      <c r="H59" s="0" t="s">
        <v>55</v>
      </c>
      <c r="I59" s="0" t="s">
        <v>56</v>
      </c>
      <c r="J59" s="0" t="s">
        <v>57</v>
      </c>
      <c r="K59" s="0" t="n">
        <v>46624955.15738</v>
      </c>
      <c r="L59" s="0" t="n">
        <f aca="false">LOG10(K59)</f>
        <v>7.66861842712427</v>
      </c>
      <c r="M59" s="6" t="s">
        <v>59</v>
      </c>
      <c r="N59" s="0" t="n">
        <v>179.1273</v>
      </c>
      <c r="O59" s="0" t="n">
        <f aca="false">K59/N59</f>
        <v>260289.498905974</v>
      </c>
      <c r="V59" s="0" t="n">
        <f aca="false">INDEX($S$10:$S$95, MATCH(M59,$R$10:$R$95,0))</f>
        <v>138910.7</v>
      </c>
      <c r="W59" s="0" t="n">
        <v>138910.7</v>
      </c>
      <c r="Y59" s="0" t="n">
        <v>3</v>
      </c>
      <c r="AA59" s="0" t="n">
        <f aca="false">(W59/Y59)/O59</f>
        <v>0.177892565244798</v>
      </c>
      <c r="AB59" s="0" t="n">
        <v>0.177892565244798</v>
      </c>
    </row>
    <row r="60" customFormat="false" ht="12.75" hidden="false" customHeight="true" outlineLevel="0" collapsed="false">
      <c r="C60" s="0" t="n">
        <v>51</v>
      </c>
      <c r="D60" s="0" t="s">
        <v>51</v>
      </c>
      <c r="E60" s="0" t="s">
        <v>52</v>
      </c>
      <c r="F60" s="0" t="s">
        <v>53</v>
      </c>
      <c r="G60" s="13" t="s">
        <v>116</v>
      </c>
      <c r="H60" s="0" t="s">
        <v>55</v>
      </c>
      <c r="I60" s="0" t="s">
        <v>56</v>
      </c>
      <c r="J60" s="0" t="s">
        <v>57</v>
      </c>
      <c r="K60" s="0" t="n">
        <v>16387233.391062</v>
      </c>
      <c r="L60" s="0" t="n">
        <f aca="false">LOG10(K60)</f>
        <v>7.21450563908518</v>
      </c>
      <c r="M60" s="6" t="s">
        <v>59</v>
      </c>
      <c r="N60" s="0" t="n">
        <v>62.95772</v>
      </c>
      <c r="O60" s="0" t="n">
        <f aca="false">K60/N60</f>
        <v>260289.498905964</v>
      </c>
      <c r="V60" s="0" t="n">
        <f aca="false">INDEX($S$10:$S$95, MATCH(M60,$R$10:$R$95,0))</f>
        <v>138910.7</v>
      </c>
      <c r="W60" s="0" t="n">
        <v>138910.7</v>
      </c>
      <c r="Y60" s="0" t="n">
        <v>3</v>
      </c>
      <c r="AA60" s="0" t="n">
        <f aca="false">(W60/Y60)/O60</f>
        <v>0.177892565244804</v>
      </c>
      <c r="AB60" s="0" t="n">
        <v>0.177892565244804</v>
      </c>
    </row>
    <row r="61" customFormat="false" ht="12.75" hidden="false" customHeight="true" outlineLevel="0" collapsed="false">
      <c r="C61" s="0" t="n">
        <v>52</v>
      </c>
      <c r="D61" s="0" t="s">
        <v>51</v>
      </c>
      <c r="E61" s="0" t="s">
        <v>52</v>
      </c>
      <c r="F61" s="0" t="s">
        <v>53</v>
      </c>
      <c r="G61" s="13" t="s">
        <v>132</v>
      </c>
      <c r="H61" s="0" t="s">
        <v>55</v>
      </c>
      <c r="I61" s="0" t="s">
        <v>56</v>
      </c>
      <c r="J61" s="0" t="s">
        <v>57</v>
      </c>
      <c r="K61" s="0" t="n">
        <v>92498.351463</v>
      </c>
      <c r="L61" s="0" t="n">
        <f aca="false">LOG10(K61)</f>
        <v>4.96613399266441</v>
      </c>
      <c r="M61" s="12" t="s">
        <v>132</v>
      </c>
      <c r="N61" s="0" t="n">
        <v>1</v>
      </c>
      <c r="O61" s="0" t="n">
        <f aca="false">K61/N61</f>
        <v>92498.351463</v>
      </c>
      <c r="V61" s="0" t="e">
        <f aca="false">INDEX($S$10:$S$95, MATCH(M61,$R$10:$R$95,0))</f>
        <v>#N/A</v>
      </c>
      <c r="W61" s="0" t="n">
        <v>1808.5</v>
      </c>
      <c r="Y61" s="0" t="n">
        <v>1</v>
      </c>
      <c r="AA61" s="0" t="n">
        <f aca="false">(W61/Y61)/O61</f>
        <v>0.019551699802168</v>
      </c>
      <c r="AB61" s="0" t="n">
        <v>0.019551699802168</v>
      </c>
    </row>
    <row r="62" customFormat="false" ht="12.75" hidden="false" customHeight="true" outlineLevel="0" collapsed="false">
      <c r="C62" s="0" t="n">
        <v>53</v>
      </c>
      <c r="D62" s="0" t="s">
        <v>51</v>
      </c>
      <c r="E62" s="0" t="s">
        <v>52</v>
      </c>
      <c r="F62" s="0" t="s">
        <v>53</v>
      </c>
      <c r="G62" s="13" t="s">
        <v>156</v>
      </c>
      <c r="H62" s="0" t="s">
        <v>55</v>
      </c>
      <c r="I62" s="0" t="s">
        <v>56</v>
      </c>
      <c r="J62" s="0" t="s">
        <v>57</v>
      </c>
      <c r="K62" s="0" t="n">
        <v>33554.258472</v>
      </c>
      <c r="L62" s="0" t="n">
        <f aca="false">LOG10(K62)</f>
        <v>4.52574764562357</v>
      </c>
      <c r="M62" s="12" t="s">
        <v>156</v>
      </c>
      <c r="N62" s="0" t="n">
        <v>1</v>
      </c>
      <c r="O62" s="0" t="n">
        <f aca="false">K62/N62</f>
        <v>33554.258472</v>
      </c>
      <c r="V62" s="0" t="n">
        <f aca="false">INDEX($S$10:$S$95, MATCH(M62,$R$10:$R$95,0))</f>
        <v>7660.8</v>
      </c>
      <c r="W62" s="0" t="n">
        <v>7660.8</v>
      </c>
      <c r="Y62" s="0" t="n">
        <v>1</v>
      </c>
      <c r="AA62" s="0" t="n">
        <f aca="false">(W62/Y62)/O62</f>
        <v>0.228310812065559</v>
      </c>
      <c r="AB62" s="0" t="n">
        <v>0.228310812065559</v>
      </c>
    </row>
    <row r="63" customFormat="false" ht="15" hidden="false" customHeight="true" outlineLevel="0" collapsed="false">
      <c r="C63" s="0" t="n">
        <v>54</v>
      </c>
      <c r="D63" s="0" t="s">
        <v>51</v>
      </c>
      <c r="E63" s="0" t="s">
        <v>52</v>
      </c>
      <c r="F63" s="0" t="s">
        <v>53</v>
      </c>
      <c r="G63" s="13" t="s">
        <v>121</v>
      </c>
      <c r="H63" s="0" t="s">
        <v>55</v>
      </c>
      <c r="I63" s="0" t="s">
        <v>56</v>
      </c>
      <c r="J63" s="0" t="s">
        <v>57</v>
      </c>
      <c r="K63" s="0" t="n">
        <v>1957313.821478</v>
      </c>
      <c r="L63" s="0" t="n">
        <f aca="false">LOG10(K63)</f>
        <v>6.29166046286274</v>
      </c>
      <c r="M63" s="12" t="s">
        <v>121</v>
      </c>
      <c r="N63" s="0" t="n">
        <v>21411.68</v>
      </c>
      <c r="O63" s="0" t="n">
        <f aca="false">K63/N63</f>
        <v>91.4133697812596</v>
      </c>
      <c r="V63" s="0" t="n">
        <f aca="false">INDEX($S$10:$S$95, MATCH(M63,$R$10:$R$95,0))</f>
        <v>803.2</v>
      </c>
      <c r="W63" s="0" t="n">
        <v>803.2</v>
      </c>
      <c r="Y63" s="0" t="n">
        <v>1</v>
      </c>
      <c r="AA63" s="0" t="n">
        <f aca="false">(W63/Y63)/O63</f>
        <v>8.78646090743569</v>
      </c>
      <c r="AB63" s="0" t="n">
        <v>8.78646090743569</v>
      </c>
    </row>
    <row r="64" customFormat="false" ht="12.75" hidden="false" customHeight="true" outlineLevel="0" collapsed="false">
      <c r="C64" s="0" t="n">
        <v>55</v>
      </c>
      <c r="D64" s="0" t="s">
        <v>51</v>
      </c>
      <c r="E64" s="0" t="s">
        <v>52</v>
      </c>
      <c r="F64" s="0" t="s">
        <v>53</v>
      </c>
      <c r="G64" s="13" t="s">
        <v>171</v>
      </c>
      <c r="H64" s="0" t="s">
        <v>55</v>
      </c>
      <c r="I64" s="0" t="s">
        <v>56</v>
      </c>
      <c r="J64" s="0" t="s">
        <v>57</v>
      </c>
      <c r="K64" s="0" t="n">
        <v>10307032.658293</v>
      </c>
      <c r="L64" s="0" t="n">
        <f aca="false">LOG10(K64)</f>
        <v>7.01313365212963</v>
      </c>
      <c r="M64" s="6" t="s">
        <v>99</v>
      </c>
      <c r="N64" s="0" t="n">
        <v>1</v>
      </c>
      <c r="O64" s="0" t="n">
        <f aca="false">K64/N64</f>
        <v>10307032.658293</v>
      </c>
      <c r="V64" s="0" t="n">
        <f aca="false">INDEX($S$10:$S$95, MATCH(M64,$R$10:$R$95,0))</f>
        <v>90230.7</v>
      </c>
      <c r="W64" s="0" t="n">
        <v>90230.7</v>
      </c>
      <c r="Y64" s="0" t="n">
        <v>2</v>
      </c>
      <c r="AA64" s="0" t="n">
        <f aca="false">(W64/Y64)/O64</f>
        <v>0.00437714243232754</v>
      </c>
      <c r="AB64" s="0" t="n">
        <v>0.00437714243232754</v>
      </c>
    </row>
    <row r="65" customFormat="false" ht="12.75" hidden="false" customHeight="true" outlineLevel="0" collapsed="false">
      <c r="C65" s="0" t="n">
        <v>56</v>
      </c>
      <c r="D65" s="0" t="s">
        <v>51</v>
      </c>
      <c r="E65" s="0" t="s">
        <v>52</v>
      </c>
      <c r="F65" s="0" t="s">
        <v>53</v>
      </c>
      <c r="G65" s="13" t="s">
        <v>98</v>
      </c>
      <c r="H65" s="0" t="s">
        <v>55</v>
      </c>
      <c r="I65" s="0" t="s">
        <v>56</v>
      </c>
      <c r="J65" s="0" t="s">
        <v>57</v>
      </c>
      <c r="K65" s="0" t="n">
        <v>10307032.658293</v>
      </c>
      <c r="L65" s="0" t="n">
        <f aca="false">LOG10(K65)</f>
        <v>7.01313365212963</v>
      </c>
      <c r="M65" s="6" t="s">
        <v>99</v>
      </c>
      <c r="N65" s="0" t="n">
        <v>1</v>
      </c>
      <c r="O65" s="0" t="n">
        <f aca="false">K65/N65</f>
        <v>10307032.658293</v>
      </c>
      <c r="V65" s="0" t="n">
        <f aca="false">INDEX($S$10:$S$95, MATCH(M65,$R$10:$R$95,0))</f>
        <v>90230.7</v>
      </c>
      <c r="W65" s="0" t="n">
        <v>90230.7</v>
      </c>
      <c r="Y65" s="0" t="n">
        <v>2</v>
      </c>
      <c r="AA65" s="0" t="n">
        <f aca="false">(W65/Y65)/O65</f>
        <v>0.00437714243232754</v>
      </c>
      <c r="AB65" s="0" t="n">
        <v>0.00437714243232754</v>
      </c>
    </row>
    <row r="66" customFormat="false" ht="15" hidden="false" customHeight="true" outlineLevel="0" collapsed="false">
      <c r="C66" s="0" t="n">
        <v>57</v>
      </c>
      <c r="D66" s="0" t="s">
        <v>51</v>
      </c>
      <c r="E66" s="0" t="s">
        <v>52</v>
      </c>
      <c r="F66" s="0" t="s">
        <v>53</v>
      </c>
      <c r="G66" s="13" t="s">
        <v>179</v>
      </c>
      <c r="H66" s="0" t="s">
        <v>55</v>
      </c>
      <c r="I66" s="0" t="s">
        <v>56</v>
      </c>
      <c r="J66" s="0" t="s">
        <v>57</v>
      </c>
      <c r="K66" s="0" t="n">
        <v>1316900.338047</v>
      </c>
      <c r="L66" s="0" t="n">
        <f aca="false">LOG10(K66)</f>
        <v>6.11955290915009</v>
      </c>
      <c r="M66" s="12" t="s">
        <v>175</v>
      </c>
      <c r="N66" s="0" t="n">
        <v>1</v>
      </c>
      <c r="O66" s="0" t="n">
        <f aca="false">K66/N66</f>
        <v>1316900.338047</v>
      </c>
      <c r="V66" s="0" t="n">
        <f aca="false">INDEX($S$10:$S$95, MATCH(M66,$R$10:$R$95,0))</f>
        <v>19997.4</v>
      </c>
      <c r="W66" s="0" t="n">
        <v>19997.4</v>
      </c>
      <c r="Y66" s="0" t="n">
        <v>1</v>
      </c>
      <c r="AA66" s="0" t="n">
        <f aca="false">(W66/Y66)/O66</f>
        <v>0.0151852037866865</v>
      </c>
      <c r="AB66" s="0" t="n">
        <v>0.0151852037866865</v>
      </c>
    </row>
    <row r="67" customFormat="false" ht="15" hidden="false" customHeight="true" outlineLevel="0" collapsed="false">
      <c r="C67" s="0" t="n">
        <v>58</v>
      </c>
      <c r="D67" s="0" t="s">
        <v>51</v>
      </c>
      <c r="E67" s="0" t="s">
        <v>52</v>
      </c>
      <c r="F67" s="0" t="s">
        <v>53</v>
      </c>
      <c r="G67" s="13" t="s">
        <v>180</v>
      </c>
      <c r="H67" s="0" t="s">
        <v>55</v>
      </c>
      <c r="I67" s="0" t="s">
        <v>56</v>
      </c>
      <c r="J67" s="0" t="s">
        <v>57</v>
      </c>
      <c r="K67" s="0" t="n">
        <v>1316900.338047</v>
      </c>
      <c r="L67" s="0" t="n">
        <f aca="false">LOG10(K67)</f>
        <v>6.11955290915009</v>
      </c>
      <c r="M67" s="12" t="s">
        <v>175</v>
      </c>
      <c r="N67" s="0" t="n">
        <v>1</v>
      </c>
      <c r="O67" s="0" t="n">
        <f aca="false">K67/N67</f>
        <v>1316900.338047</v>
      </c>
      <c r="V67" s="0" t="n">
        <f aca="false">INDEX($S$10:$S$95, MATCH(M67,$R$10:$R$95,0))</f>
        <v>19997.4</v>
      </c>
      <c r="W67" s="0" t="n">
        <v>19997.4</v>
      </c>
      <c r="Y67" s="0" t="n">
        <v>1</v>
      </c>
      <c r="AA67" s="0" t="n">
        <f aca="false">(W67/Y67)/O67</f>
        <v>0.0151852037866865</v>
      </c>
      <c r="AB67" s="0" t="n">
        <v>0.0151852037866865</v>
      </c>
    </row>
    <row r="68" customFormat="false" ht="12.75" hidden="false" customHeight="true" outlineLevel="0" collapsed="false">
      <c r="C68" s="0" t="n">
        <v>59</v>
      </c>
      <c r="D68" s="0" t="s">
        <v>51</v>
      </c>
      <c r="E68" s="0" t="s">
        <v>52</v>
      </c>
      <c r="F68" s="0" t="s">
        <v>53</v>
      </c>
      <c r="G68" s="13" t="s">
        <v>142</v>
      </c>
      <c r="H68" s="0" t="s">
        <v>55</v>
      </c>
      <c r="I68" s="0" t="s">
        <v>56</v>
      </c>
      <c r="J68" s="0" t="s">
        <v>57</v>
      </c>
      <c r="K68" s="0" t="n">
        <v>3459140.458579</v>
      </c>
      <c r="L68" s="0" t="n">
        <f aca="false">LOG10(K68)</f>
        <v>6.53896819692252</v>
      </c>
      <c r="M68" s="6" t="s">
        <v>72</v>
      </c>
      <c r="N68" s="0" t="n">
        <v>1</v>
      </c>
      <c r="O68" s="0" t="n">
        <f aca="false">K68/N68</f>
        <v>3459140.458579</v>
      </c>
      <c r="Q68" s="0" t="n">
        <v>37</v>
      </c>
      <c r="R68" s="12" t="s">
        <v>165</v>
      </c>
      <c r="S68" s="12" t="n">
        <v>2494086.8</v>
      </c>
      <c r="T68" s="12" t="n">
        <v>38</v>
      </c>
      <c r="V68" s="0" t="n">
        <f aca="false">INDEX($S$10:$S$95, MATCH(M68,$R$10:$R$95,0))</f>
        <v>261600.6</v>
      </c>
      <c r="W68" s="0" t="n">
        <v>261600.6</v>
      </c>
      <c r="Y68" s="0" t="n">
        <v>16</v>
      </c>
      <c r="AA68" s="0" t="n">
        <f aca="false">(W68/Y68)/O68</f>
        <v>0.00472661856197552</v>
      </c>
      <c r="AB68" s="0" t="n">
        <v>0.00472661856197552</v>
      </c>
    </row>
    <row r="69" customFormat="false" ht="12.75" hidden="false" customHeight="true" outlineLevel="0" collapsed="false">
      <c r="C69" s="0" t="n">
        <v>60</v>
      </c>
      <c r="D69" s="0" t="s">
        <v>51</v>
      </c>
      <c r="E69" s="0" t="s">
        <v>52</v>
      </c>
      <c r="F69" s="0" t="s">
        <v>53</v>
      </c>
      <c r="G69" s="13" t="s">
        <v>150</v>
      </c>
      <c r="H69" s="0" t="s">
        <v>55</v>
      </c>
      <c r="I69" s="0" t="s">
        <v>56</v>
      </c>
      <c r="J69" s="0" t="s">
        <v>57</v>
      </c>
      <c r="K69" s="0" t="n">
        <v>37182.854138</v>
      </c>
      <c r="L69" s="0" t="n">
        <f aca="false">LOG10(K69)</f>
        <v>4.57034272295093</v>
      </c>
      <c r="M69" s="6" t="s">
        <v>145</v>
      </c>
      <c r="N69" s="0" t="n">
        <v>1</v>
      </c>
      <c r="O69" s="0" t="n">
        <f aca="false">K69/N69</f>
        <v>37182.854138</v>
      </c>
      <c r="Q69" s="0" t="n">
        <v>9</v>
      </c>
      <c r="R69" s="14" t="s">
        <v>58</v>
      </c>
      <c r="S69" s="12" t="n">
        <v>23718.1</v>
      </c>
      <c r="T69" s="12" t="n">
        <v>12</v>
      </c>
      <c r="V69" s="0" t="n">
        <f aca="false">INDEX($S$10:$S$95, MATCH(M69,$R$10:$R$95,0))</f>
        <v>74365.7</v>
      </c>
      <c r="W69" s="0" t="n">
        <v>74365.7</v>
      </c>
      <c r="Y69" s="0" t="n">
        <v>1</v>
      </c>
      <c r="AA69" s="0" t="n">
        <f aca="false">(W69/Y69)/O69</f>
        <v>1.99999977742429</v>
      </c>
      <c r="AB69" s="0" t="n">
        <v>1.99999977742429</v>
      </c>
    </row>
    <row r="70" customFormat="false" ht="12.75" hidden="false" customHeight="true" outlineLevel="0" collapsed="false">
      <c r="C70" s="0" t="n">
        <v>61</v>
      </c>
      <c r="D70" s="0" t="s">
        <v>51</v>
      </c>
      <c r="E70" s="0" t="s">
        <v>52</v>
      </c>
      <c r="F70" s="0" t="s">
        <v>53</v>
      </c>
      <c r="G70" s="13" t="s">
        <v>144</v>
      </c>
      <c r="H70" s="0" t="s">
        <v>55</v>
      </c>
      <c r="I70" s="0" t="s">
        <v>56</v>
      </c>
      <c r="J70" s="0" t="s">
        <v>57</v>
      </c>
      <c r="K70" s="0" t="n">
        <v>37182.854138</v>
      </c>
      <c r="L70" s="0" t="n">
        <f aca="false">LOG10(K70)</f>
        <v>4.57034272295093</v>
      </c>
      <c r="M70" s="6" t="s">
        <v>145</v>
      </c>
      <c r="N70" s="0" t="n">
        <v>1</v>
      </c>
      <c r="O70" s="0" t="n">
        <f aca="false">K70/N70</f>
        <v>37182.854138</v>
      </c>
      <c r="Q70" s="0" t="n">
        <v>13</v>
      </c>
      <c r="R70" s="12" t="s">
        <v>127</v>
      </c>
      <c r="S70" s="12" t="n">
        <v>36660.8</v>
      </c>
      <c r="T70" s="12" t="n">
        <v>13</v>
      </c>
      <c r="V70" s="0" t="n">
        <f aca="false">INDEX($S$10:$S$95, MATCH(M70,$R$10:$R$95,0))</f>
        <v>74365.7</v>
      </c>
      <c r="W70" s="0" t="n">
        <v>74365.7</v>
      </c>
      <c r="Y70" s="0" t="n">
        <v>1</v>
      </c>
      <c r="AA70" s="0" t="n">
        <f aca="false">(W70/Y70)/O70</f>
        <v>1.99999977742429</v>
      </c>
      <c r="AB70" s="0" t="n">
        <v>1.99999977742429</v>
      </c>
    </row>
    <row r="71" customFormat="false" ht="15" hidden="false" customHeight="true" outlineLevel="0" collapsed="false">
      <c r="C71" s="0" t="n">
        <v>62</v>
      </c>
      <c r="D71" s="0" t="s">
        <v>51</v>
      </c>
      <c r="E71" s="0" t="s">
        <v>52</v>
      </c>
      <c r="F71" s="0" t="s">
        <v>53</v>
      </c>
      <c r="G71" s="13" t="s">
        <v>149</v>
      </c>
      <c r="H71" s="0" t="s">
        <v>55</v>
      </c>
      <c r="I71" s="0" t="s">
        <v>56</v>
      </c>
      <c r="J71" s="0" t="s">
        <v>57</v>
      </c>
      <c r="K71" s="0" t="n">
        <v>56370.081442</v>
      </c>
      <c r="L71" s="0" t="n">
        <f aca="false">LOG10(K71)</f>
        <v>4.7510486622778</v>
      </c>
      <c r="M71" s="12" t="s">
        <v>166</v>
      </c>
      <c r="N71" s="0" t="n">
        <v>1</v>
      </c>
      <c r="O71" s="0" t="n">
        <f aca="false">K71/N71</f>
        <v>56370.081442</v>
      </c>
      <c r="Q71" s="0" t="n">
        <v>12</v>
      </c>
      <c r="R71" s="12" t="s">
        <v>105</v>
      </c>
      <c r="S71" s="12" t="n">
        <v>93206</v>
      </c>
      <c r="T71" s="12" t="n">
        <v>7</v>
      </c>
      <c r="V71" s="0" t="n">
        <f aca="false">INDEX($S$10:$S$95, MATCH(M71,$R$10:$R$95,0))</f>
        <v>56370</v>
      </c>
      <c r="W71" s="0" t="n">
        <v>56370</v>
      </c>
      <c r="Y71" s="0" t="n">
        <v>1</v>
      </c>
      <c r="AA71" s="0" t="n">
        <f aca="false">(W71/Y71)/O71</f>
        <v>0.999998555226497</v>
      </c>
      <c r="AB71" s="0" t="n">
        <v>0.999998555226497</v>
      </c>
    </row>
    <row r="72" customFormat="false" ht="12.75" hidden="false" customHeight="true" outlineLevel="0" collapsed="false">
      <c r="C72" s="0" t="n">
        <v>63</v>
      </c>
      <c r="D72" s="0" t="s">
        <v>51</v>
      </c>
      <c r="E72" s="0" t="s">
        <v>52</v>
      </c>
      <c r="F72" s="0" t="s">
        <v>53</v>
      </c>
      <c r="G72" s="13" t="s">
        <v>169</v>
      </c>
      <c r="H72" s="0" t="s">
        <v>55</v>
      </c>
      <c r="I72" s="0" t="s">
        <v>56</v>
      </c>
      <c r="J72" s="0" t="s">
        <v>57</v>
      </c>
      <c r="K72" s="0" t="n">
        <v>18122.380147</v>
      </c>
      <c r="L72" s="0" t="n">
        <f aca="false">LOG10(K72)</f>
        <v>4.2582152362119</v>
      </c>
      <c r="M72" s="6" t="s">
        <v>68</v>
      </c>
      <c r="N72" s="0" t="n">
        <v>1</v>
      </c>
      <c r="O72" s="0" t="n">
        <f aca="false">K72/N72</f>
        <v>18122.380147</v>
      </c>
      <c r="Q72" s="0" t="n">
        <v>4</v>
      </c>
      <c r="R72" s="12" t="s">
        <v>181</v>
      </c>
      <c r="S72" s="12" t="n">
        <v>32303.9</v>
      </c>
      <c r="T72" s="12" t="n">
        <v>4</v>
      </c>
      <c r="V72" s="0" t="n">
        <f aca="false">INDEX($S$10:$S$95, MATCH(M72,$R$10:$R$95,0))</f>
        <v>1812530.5</v>
      </c>
      <c r="W72" s="0" t="n">
        <v>1812530.5</v>
      </c>
      <c r="Y72" s="0" t="n">
        <v>3</v>
      </c>
      <c r="AA72" s="0" t="n">
        <f aca="false">(W72/Y72)/O72</f>
        <v>33.3387131509516</v>
      </c>
      <c r="AB72" s="0" t="n">
        <v>33.3387131509516</v>
      </c>
    </row>
    <row r="73" customFormat="false" ht="12.75" hidden="false" customHeight="true" outlineLevel="0" collapsed="false">
      <c r="C73" s="0" t="n">
        <v>64</v>
      </c>
      <c r="D73" s="0" t="s">
        <v>51</v>
      </c>
      <c r="E73" s="0" t="s">
        <v>52</v>
      </c>
      <c r="F73" s="0" t="s">
        <v>53</v>
      </c>
      <c r="G73" s="13" t="s">
        <v>101</v>
      </c>
      <c r="H73" s="0" t="s">
        <v>55</v>
      </c>
      <c r="I73" s="0" t="s">
        <v>56</v>
      </c>
      <c r="J73" s="0" t="s">
        <v>57</v>
      </c>
      <c r="K73" s="0" t="n">
        <v>18122.380147</v>
      </c>
      <c r="L73" s="0" t="n">
        <f aca="false">LOG10(K73)</f>
        <v>4.2582152362119</v>
      </c>
      <c r="M73" s="6" t="s">
        <v>68</v>
      </c>
      <c r="N73" s="0" t="n">
        <v>1</v>
      </c>
      <c r="O73" s="0" t="n">
        <f aca="false">K73/N73</f>
        <v>18122.380147</v>
      </c>
      <c r="Q73" s="0" t="n">
        <v>3</v>
      </c>
      <c r="R73" s="12" t="s">
        <v>140</v>
      </c>
      <c r="S73" s="12" t="n">
        <v>4886.5</v>
      </c>
      <c r="T73" s="12" t="n">
        <v>5</v>
      </c>
      <c r="V73" s="0" t="n">
        <f aca="false">INDEX($S$10:$S$95, MATCH(M73,$R$10:$R$95,0))</f>
        <v>1812530.5</v>
      </c>
      <c r="W73" s="0" t="n">
        <v>1812530.5</v>
      </c>
      <c r="Y73" s="0" t="n">
        <v>3</v>
      </c>
      <c r="AA73" s="0" t="n">
        <f aca="false">(W73/Y73)/O73</f>
        <v>33.3387131509516</v>
      </c>
      <c r="AB73" s="0" t="n">
        <v>33.3387131509516</v>
      </c>
    </row>
    <row r="74" customFormat="false" ht="15" hidden="false" customHeight="false" outlineLevel="0" collapsed="false">
      <c r="C74" s="0" t="n">
        <v>65</v>
      </c>
      <c r="D74" s="0" t="s">
        <v>51</v>
      </c>
      <c r="E74" s="0" t="s">
        <v>52</v>
      </c>
      <c r="F74" s="0" t="s">
        <v>53</v>
      </c>
      <c r="G74" s="13" t="s">
        <v>68</v>
      </c>
      <c r="H74" s="0" t="s">
        <v>55</v>
      </c>
      <c r="I74" s="0" t="s">
        <v>56</v>
      </c>
      <c r="J74" s="0" t="s">
        <v>57</v>
      </c>
      <c r="K74" s="0" t="n">
        <v>18028.103526</v>
      </c>
      <c r="L74" s="0" t="n">
        <f aca="false">LOG10(K74)</f>
        <v>4.2559500433329</v>
      </c>
      <c r="M74" s="6" t="s">
        <v>68</v>
      </c>
      <c r="N74" s="0" t="n">
        <v>1</v>
      </c>
      <c r="O74" s="0" t="n">
        <f aca="false">K74/N74</f>
        <v>18028.103526</v>
      </c>
      <c r="Q74" s="0" t="n">
        <v>5</v>
      </c>
      <c r="R74" s="12" t="s">
        <v>81</v>
      </c>
      <c r="S74" s="12" t="n">
        <v>2697</v>
      </c>
      <c r="T74" s="12" t="n">
        <v>6</v>
      </c>
      <c r="V74" s="0" t="n">
        <f aca="false">INDEX($S$10:$S$95, MATCH(M74,$R$10:$R$95,0))</f>
        <v>1812530.5</v>
      </c>
      <c r="W74" s="0" t="n">
        <v>1812530.5</v>
      </c>
      <c r="Y74" s="0" t="n">
        <v>3</v>
      </c>
      <c r="AA74" s="0" t="n">
        <f aca="false">(W74/Y74)/O74</f>
        <v>33.5130554615461</v>
      </c>
      <c r="AB74" s="0" t="n">
        <v>33.5130554615461</v>
      </c>
    </row>
    <row r="75" customFormat="false" ht="12.75" hidden="false" customHeight="true" outlineLevel="0" collapsed="false">
      <c r="C75" s="0" t="n">
        <v>66</v>
      </c>
      <c r="D75" s="0" t="s">
        <v>51</v>
      </c>
      <c r="E75" s="0" t="s">
        <v>52</v>
      </c>
      <c r="F75" s="0" t="s">
        <v>53</v>
      </c>
      <c r="G75" s="13" t="s">
        <v>74</v>
      </c>
      <c r="H75" s="0" t="s">
        <v>55</v>
      </c>
      <c r="I75" s="0" t="s">
        <v>56</v>
      </c>
      <c r="J75" s="0" t="s">
        <v>57</v>
      </c>
      <c r="K75" s="0" t="n">
        <v>50360.18709</v>
      </c>
      <c r="L75" s="0" t="n">
        <f aca="false">LOG10(K75)</f>
        <v>4.70208733485925</v>
      </c>
      <c r="M75" s="12" t="s">
        <v>74</v>
      </c>
      <c r="N75" s="0" t="n">
        <v>1</v>
      </c>
      <c r="O75" s="0" t="n">
        <f aca="false">K75/N75</f>
        <v>50360.18709</v>
      </c>
      <c r="Q75" s="0" t="n">
        <v>38</v>
      </c>
      <c r="R75" s="12" t="s">
        <v>108</v>
      </c>
      <c r="S75" s="12" t="n">
        <v>914795.7</v>
      </c>
      <c r="T75" s="12" t="n">
        <v>8</v>
      </c>
      <c r="V75" s="0" t="n">
        <f aca="false">INDEX($S$10:$S$95, MATCH(M75,$R$10:$R$95,0))</f>
        <v>5035438.6</v>
      </c>
      <c r="W75" s="0" t="n">
        <v>5035438.6</v>
      </c>
      <c r="Y75" s="0" t="n">
        <v>1</v>
      </c>
      <c r="AA75" s="0" t="n">
        <f aca="false">(W75/Y75)/O75</f>
        <v>99.9884808013329</v>
      </c>
      <c r="AB75" s="0" t="n">
        <v>99.9884808013329</v>
      </c>
    </row>
    <row r="76" customFormat="false" ht="12.75" hidden="false" customHeight="true" outlineLevel="0" collapsed="false">
      <c r="C76" s="0" t="n">
        <v>67</v>
      </c>
      <c r="D76" s="0" t="s">
        <v>51</v>
      </c>
      <c r="E76" s="0" t="s">
        <v>52</v>
      </c>
      <c r="F76" s="0" t="s">
        <v>53</v>
      </c>
      <c r="G76" s="13" t="s">
        <v>147</v>
      </c>
      <c r="H76" s="0" t="s">
        <v>55</v>
      </c>
      <c r="I76" s="0" t="s">
        <v>56</v>
      </c>
      <c r="J76" s="0" t="s">
        <v>57</v>
      </c>
      <c r="K76" s="0" t="n">
        <v>20570.604788</v>
      </c>
      <c r="L76" s="0" t="n">
        <f aca="false">LOG10(K76)</f>
        <v>4.31324706039817</v>
      </c>
      <c r="N76" s="0" t="n">
        <v>1</v>
      </c>
      <c r="O76" s="0" t="n">
        <f aca="false">K76/N76</f>
        <v>20570.604788</v>
      </c>
      <c r="V76" s="0" t="e">
        <f aca="false">INDEX($S$10:$S$95, MATCH(M76,$R$10:$R$95,0))</f>
        <v>#N/A</v>
      </c>
      <c r="W76" s="0" t="e">
        <f aca="false">#N/A</f>
        <v>#N/A</v>
      </c>
      <c r="Y76" s="0" t="n">
        <v>1</v>
      </c>
      <c r="AA76" s="0" t="e">
        <f aca="false">(W76/Y76)/O76</f>
        <v>#N/A</v>
      </c>
      <c r="AB76" s="0" t="e">
        <f aca="false">#N/A</f>
        <v>#N/A</v>
      </c>
    </row>
    <row r="77" customFormat="false" ht="15" hidden="false" customHeight="false" outlineLevel="0" collapsed="false">
      <c r="C77" s="0" t="n">
        <v>68</v>
      </c>
      <c r="D77" s="0" t="s">
        <v>51</v>
      </c>
      <c r="E77" s="0" t="s">
        <v>52</v>
      </c>
      <c r="F77" s="0" t="s">
        <v>53</v>
      </c>
      <c r="G77" s="13" t="s">
        <v>170</v>
      </c>
      <c r="H77" s="0" t="s">
        <v>55</v>
      </c>
      <c r="I77" s="0" t="s">
        <v>56</v>
      </c>
      <c r="J77" s="0" t="s">
        <v>57</v>
      </c>
      <c r="K77" s="0" t="n">
        <v>8416.360085</v>
      </c>
      <c r="L77" s="0" t="n">
        <f aca="false">LOG10(K77)</f>
        <v>3.9251243080339</v>
      </c>
      <c r="M77" s="6" t="s">
        <v>87</v>
      </c>
      <c r="N77" s="0" t="n">
        <v>1</v>
      </c>
      <c r="O77" s="0" t="n">
        <f aca="false">K77/N77</f>
        <v>8416.360085</v>
      </c>
      <c r="Q77" s="0" t="n">
        <v>14</v>
      </c>
      <c r="R77" s="14" t="s">
        <v>72</v>
      </c>
      <c r="S77" s="12" t="n">
        <v>261600.6</v>
      </c>
      <c r="T77" s="12" t="n">
        <v>9</v>
      </c>
      <c r="V77" s="0" t="n">
        <f aca="false">INDEX($S$10:$S$95, MATCH(M77,$R$10:$R$95,0))</f>
        <v>803480.2</v>
      </c>
      <c r="W77" s="0" t="n">
        <v>803480.2</v>
      </c>
      <c r="Y77" s="0" t="n">
        <v>2</v>
      </c>
      <c r="AA77" s="0" t="n">
        <f aca="false">(W77/Y77)/O77</f>
        <v>47.7332357388081</v>
      </c>
      <c r="AB77" s="0" t="n">
        <v>47.7332357388081</v>
      </c>
    </row>
    <row r="78" customFormat="false" ht="12.75" hidden="false" customHeight="true" outlineLevel="0" collapsed="false">
      <c r="C78" s="0" t="n">
        <v>69</v>
      </c>
      <c r="D78" s="0" t="s">
        <v>51</v>
      </c>
      <c r="E78" s="0" t="s">
        <v>52</v>
      </c>
      <c r="F78" s="0" t="s">
        <v>53</v>
      </c>
      <c r="G78" s="13" t="s">
        <v>87</v>
      </c>
      <c r="H78" s="0" t="s">
        <v>55</v>
      </c>
      <c r="I78" s="0" t="s">
        <v>56</v>
      </c>
      <c r="J78" s="0" t="s">
        <v>57</v>
      </c>
      <c r="K78" s="0" t="n">
        <v>803480.247045</v>
      </c>
      <c r="L78" s="0" t="n">
        <f aca="false">LOG10(K78)</f>
        <v>5.90497520442879</v>
      </c>
      <c r="M78" s="6" t="s">
        <v>87</v>
      </c>
      <c r="N78" s="0" t="n">
        <v>1</v>
      </c>
      <c r="O78" s="0" t="n">
        <f aca="false">K78/N78</f>
        <v>803480.247045</v>
      </c>
      <c r="Q78" s="0" t="n">
        <v>10</v>
      </c>
      <c r="R78" s="12" t="s">
        <v>130</v>
      </c>
      <c r="S78" s="12" t="n">
        <v>38974.7</v>
      </c>
      <c r="T78" s="12" t="n">
        <v>10</v>
      </c>
      <c r="V78" s="0" t="n">
        <f aca="false">INDEX($S$10:$S$95, MATCH(M78,$R$10:$R$95,0))</f>
        <v>803480.2</v>
      </c>
      <c r="W78" s="0" t="n">
        <v>803480.2</v>
      </c>
      <c r="Y78" s="0" t="n">
        <v>2</v>
      </c>
      <c r="AA78" s="0" t="n">
        <f aca="false">(W78/Y78)/O78</f>
        <v>0.499999970724234</v>
      </c>
      <c r="AB78" s="0" t="n">
        <v>0.499999970724234</v>
      </c>
    </row>
    <row r="79" customFormat="false" ht="12.75" hidden="false" customHeight="true" outlineLevel="0" collapsed="false">
      <c r="C79" s="0" t="n">
        <v>70</v>
      </c>
      <c r="D79" s="0" t="s">
        <v>51</v>
      </c>
      <c r="E79" s="0" t="s">
        <v>52</v>
      </c>
      <c r="F79" s="0" t="s">
        <v>53</v>
      </c>
      <c r="G79" s="13" t="s">
        <v>160</v>
      </c>
      <c r="H79" s="0" t="s">
        <v>55</v>
      </c>
      <c r="I79" s="0" t="s">
        <v>56</v>
      </c>
      <c r="J79" s="0" t="s">
        <v>57</v>
      </c>
      <c r="K79" s="0" t="n">
        <v>19488.888086</v>
      </c>
      <c r="L79" s="0" t="n">
        <f aca="false">LOG10(K79)</f>
        <v>4.28978706169895</v>
      </c>
      <c r="M79" s="6" t="s">
        <v>161</v>
      </c>
      <c r="N79" s="0" t="n">
        <v>1</v>
      </c>
      <c r="O79" s="0" t="n">
        <f aca="false">K79/N79</f>
        <v>19488.888086</v>
      </c>
      <c r="V79" s="0" t="n">
        <f aca="false">INDEX($S$10:$S$95, MATCH(M79,$R$10:$R$95,0))</f>
        <v>19488.8</v>
      </c>
      <c r="W79" s="0" t="n">
        <v>19488.8</v>
      </c>
      <c r="Y79" s="0" t="n">
        <v>2</v>
      </c>
      <c r="AA79" s="0" t="n">
        <f aca="false">(W79/Y79)/O79</f>
        <v>0.499997740096828</v>
      </c>
      <c r="AB79" s="0" t="n">
        <v>0.499997740096828</v>
      </c>
    </row>
    <row r="80" customFormat="false" ht="12.75" hidden="false" customHeight="true" outlineLevel="0" collapsed="false">
      <c r="C80" s="0" t="n">
        <v>71</v>
      </c>
      <c r="D80" s="0" t="s">
        <v>51</v>
      </c>
      <c r="E80" s="0" t="s">
        <v>52</v>
      </c>
      <c r="F80" s="0" t="s">
        <v>53</v>
      </c>
      <c r="G80" s="13" t="s">
        <v>163</v>
      </c>
      <c r="H80" s="0" t="s">
        <v>55</v>
      </c>
      <c r="I80" s="0" t="s">
        <v>56</v>
      </c>
      <c r="J80" s="0" t="s">
        <v>57</v>
      </c>
      <c r="K80" s="0" t="n">
        <v>19488.888086</v>
      </c>
      <c r="L80" s="0" t="n">
        <f aca="false">LOG10(K80)</f>
        <v>4.28978706169895</v>
      </c>
      <c r="M80" s="6" t="s">
        <v>161</v>
      </c>
      <c r="N80" s="0" t="n">
        <v>1</v>
      </c>
      <c r="O80" s="0" t="n">
        <f aca="false">K80/N80</f>
        <v>19488.888086</v>
      </c>
      <c r="V80" s="0" t="n">
        <f aca="false">INDEX($S$10:$S$95, MATCH(M80,$R$10:$R$95,0))</f>
        <v>19488.8</v>
      </c>
      <c r="W80" s="0" t="n">
        <v>19488.8</v>
      </c>
      <c r="Y80" s="0" t="n">
        <v>2</v>
      </c>
      <c r="AA80" s="0" t="n">
        <f aca="false">(W80/Y80)/O80</f>
        <v>0.499997740096828</v>
      </c>
      <c r="AB80" s="0" t="n">
        <v>0.499997740096828</v>
      </c>
    </row>
    <row r="81" customFormat="false" ht="12.75" hidden="false" customHeight="true" outlineLevel="0" collapsed="false">
      <c r="C81" s="0" t="n">
        <v>72</v>
      </c>
      <c r="D81" s="0" t="s">
        <v>51</v>
      </c>
      <c r="E81" s="0" t="s">
        <v>52</v>
      </c>
      <c r="F81" s="0" t="s">
        <v>53</v>
      </c>
      <c r="G81" s="13" t="s">
        <v>162</v>
      </c>
      <c r="H81" s="0" t="s">
        <v>55</v>
      </c>
      <c r="I81" s="0" t="s">
        <v>56</v>
      </c>
      <c r="J81" s="0" t="s">
        <v>57</v>
      </c>
      <c r="K81" s="0" t="n">
        <v>527309.679439</v>
      </c>
      <c r="L81" s="0" t="n">
        <f aca="false">LOG10(K81)</f>
        <v>5.72206574343153</v>
      </c>
      <c r="M81" s="20" t="s">
        <v>162</v>
      </c>
      <c r="N81" s="0" t="n">
        <v>1</v>
      </c>
      <c r="O81" s="0" t="n">
        <f aca="false">K81/N81</f>
        <v>527309.679439</v>
      </c>
      <c r="V81" s="0" t="n">
        <f aca="false">INDEX($S$10:$S$95, MATCH(M81,$R$10:$R$95,0))</f>
        <v>527309.6</v>
      </c>
      <c r="W81" s="0" t="n">
        <v>527309.6</v>
      </c>
      <c r="Y81" s="0" t="n">
        <v>1</v>
      </c>
      <c r="AA81" s="0" t="n">
        <f aca="false">(W81/Y81)/O81</f>
        <v>0.999999849350385</v>
      </c>
      <c r="AB81" s="0" t="n">
        <v>0.999999849350385</v>
      </c>
    </row>
    <row r="82" customFormat="false" ht="12.75" hidden="false" customHeight="true" outlineLevel="0" collapsed="false">
      <c r="C82" s="0" t="n">
        <v>73</v>
      </c>
      <c r="D82" s="0" t="s">
        <v>51</v>
      </c>
      <c r="E82" s="0" t="s">
        <v>52</v>
      </c>
      <c r="F82" s="0" t="s">
        <v>53</v>
      </c>
      <c r="G82" s="13" t="s">
        <v>66</v>
      </c>
      <c r="H82" s="0" t="s">
        <v>55</v>
      </c>
      <c r="I82" s="0" t="s">
        <v>56</v>
      </c>
      <c r="J82" s="0" t="s">
        <v>57</v>
      </c>
      <c r="K82" s="0" t="n">
        <v>37523.013832</v>
      </c>
      <c r="L82" s="0" t="n">
        <f aca="false">LOG10(K82)</f>
        <v>4.57429771345012</v>
      </c>
      <c r="M82" s="20" t="s">
        <v>66</v>
      </c>
      <c r="N82" s="0" t="n">
        <v>1</v>
      </c>
      <c r="O82" s="0" t="n">
        <f aca="false">K82/N82</f>
        <v>37523.013832</v>
      </c>
      <c r="Q82" s="0" t="n">
        <v>6</v>
      </c>
      <c r="R82" s="14" t="s">
        <v>126</v>
      </c>
      <c r="S82" s="12" t="n">
        <v>94801.7</v>
      </c>
      <c r="T82" s="12" t="n">
        <v>3</v>
      </c>
      <c r="V82" s="0" t="n">
        <f aca="false">INDEX($S$10:$S$95, MATCH(M82,$R$10:$R$95,0))</f>
        <v>375230138.3</v>
      </c>
      <c r="W82" s="0" t="n">
        <v>375230138.3</v>
      </c>
      <c r="Y82" s="0" t="n">
        <v>1</v>
      </c>
      <c r="AA82" s="0" t="n">
        <f aca="false">(W82/Y82)/O82</f>
        <v>9999.99999946699</v>
      </c>
      <c r="AB82" s="0" t="n">
        <v>9999.99999946699</v>
      </c>
    </row>
    <row r="83" customFormat="false" ht="12.75" hidden="false" customHeight="true" outlineLevel="0" collapsed="false">
      <c r="C83" s="0" t="n">
        <v>74</v>
      </c>
      <c r="D83" s="0" t="s">
        <v>51</v>
      </c>
      <c r="E83" s="0" t="s">
        <v>52</v>
      </c>
      <c r="F83" s="0" t="s">
        <v>53</v>
      </c>
      <c r="G83" s="13" t="s">
        <v>151</v>
      </c>
      <c r="H83" s="0" t="s">
        <v>55</v>
      </c>
      <c r="I83" s="0" t="s">
        <v>56</v>
      </c>
      <c r="J83" s="0" t="s">
        <v>57</v>
      </c>
      <c r="K83" s="0" t="n">
        <v>0</v>
      </c>
      <c r="L83" s="0" t="n">
        <v>0</v>
      </c>
      <c r="M83" s="20" t="s">
        <v>151</v>
      </c>
      <c r="N83" s="0" t="n">
        <v>1</v>
      </c>
      <c r="O83" s="0" t="n">
        <f aca="false">K83/N83</f>
        <v>0</v>
      </c>
      <c r="V83" s="0" t="e">
        <f aca="false">INDEX($S$10:$S$95, MATCH(M83,$R$10:$R$95,0))</f>
        <v>#N/A</v>
      </c>
      <c r="W83" s="0" t="e">
        <f aca="false">#N/A</f>
        <v>#N/A</v>
      </c>
      <c r="Y83" s="0" t="n">
        <v>1</v>
      </c>
      <c r="AA83" s="0" t="e">
        <f aca="false">(W83/Y83)/O83</f>
        <v>#N/A</v>
      </c>
      <c r="AB83" s="0" t="e">
        <f aca="false">#N/A</f>
        <v>#N/A</v>
      </c>
    </row>
    <row r="84" customFormat="false" ht="12.75" hidden="false" customHeight="false" outlineLevel="0" collapsed="false">
      <c r="C84" s="0" t="n">
        <v>75</v>
      </c>
      <c r="D84" s="0" t="s">
        <v>51</v>
      </c>
      <c r="E84" s="0" t="s">
        <v>52</v>
      </c>
      <c r="F84" s="0" t="s">
        <v>53</v>
      </c>
      <c r="G84" s="13" t="s">
        <v>154</v>
      </c>
      <c r="H84" s="0" t="s">
        <v>55</v>
      </c>
      <c r="I84" s="0" t="s">
        <v>56</v>
      </c>
      <c r="J84" s="0" t="s">
        <v>57</v>
      </c>
      <c r="K84" s="0" t="n">
        <v>0</v>
      </c>
      <c r="L84" s="0" t="n">
        <v>0</v>
      </c>
      <c r="M84" s="20" t="s">
        <v>154</v>
      </c>
      <c r="N84" s="0" t="n">
        <v>1</v>
      </c>
      <c r="O84" s="0" t="n">
        <f aca="false">K84/N84</f>
        <v>0</v>
      </c>
      <c r="V84" s="0" t="e">
        <f aca="false">INDEX($S$10:$S$95, MATCH(M84,$R$10:$R$95,0))</f>
        <v>#N/A</v>
      </c>
      <c r="W84" s="0" t="e">
        <f aca="false">#N/A</f>
        <v>#N/A</v>
      </c>
      <c r="Y84" s="0" t="n">
        <v>1</v>
      </c>
      <c r="AA84" s="0" t="e">
        <f aca="false">(W84/Y84)/O84</f>
        <v>#N/A</v>
      </c>
      <c r="AB84" s="0" t="e">
        <f aca="false">#N/A</f>
        <v>#N/A</v>
      </c>
    </row>
    <row r="85" customFormat="false" ht="12.75" hidden="false" customHeight="true" outlineLevel="0" collapsed="false">
      <c r="C85" s="0" t="n">
        <v>76</v>
      </c>
      <c r="D85" s="0" t="s">
        <v>51</v>
      </c>
      <c r="E85" s="0" t="s">
        <v>52</v>
      </c>
      <c r="F85" s="0" t="s">
        <v>53</v>
      </c>
      <c r="G85" s="13" t="s">
        <v>174</v>
      </c>
      <c r="H85" s="0" t="s">
        <v>55</v>
      </c>
      <c r="I85" s="0" t="s">
        <v>56</v>
      </c>
      <c r="J85" s="0" t="s">
        <v>57</v>
      </c>
      <c r="K85" s="0" t="n">
        <v>0</v>
      </c>
      <c r="L85" s="0" t="n">
        <v>0</v>
      </c>
      <c r="M85" s="20" t="s">
        <v>174</v>
      </c>
      <c r="N85" s="0" t="n">
        <v>1</v>
      </c>
      <c r="O85" s="0" t="n">
        <f aca="false">K85/N85</f>
        <v>0</v>
      </c>
      <c r="V85" s="0" t="e">
        <f aca="false">INDEX($S$10:$S$95, MATCH(M85,$R$10:$R$95,0))</f>
        <v>#N/A</v>
      </c>
      <c r="W85" s="0" t="e">
        <f aca="false">#N/A</f>
        <v>#N/A</v>
      </c>
      <c r="Y85" s="0" t="n">
        <v>1</v>
      </c>
      <c r="AA85" s="0" t="e">
        <f aca="false">(W85/Y85)/O85</f>
        <v>#N/A</v>
      </c>
      <c r="AB85" s="0" t="e">
        <f aca="false">#N/A</f>
        <v>#N/A</v>
      </c>
    </row>
    <row r="86" customFormat="false" ht="12.75" hidden="false" customHeight="true" outlineLevel="0" collapsed="false">
      <c r="C86" s="0" t="n">
        <v>77</v>
      </c>
      <c r="D86" s="0" t="s">
        <v>51</v>
      </c>
      <c r="E86" s="0" t="s">
        <v>52</v>
      </c>
      <c r="F86" s="0" t="s">
        <v>53</v>
      </c>
      <c r="G86" s="13" t="s">
        <v>64</v>
      </c>
      <c r="H86" s="0" t="s">
        <v>55</v>
      </c>
      <c r="I86" s="0" t="s">
        <v>56</v>
      </c>
      <c r="J86" s="0" t="s">
        <v>57</v>
      </c>
      <c r="K86" s="0" t="n">
        <v>602.503734</v>
      </c>
      <c r="L86" s="0" t="n">
        <f aca="false">LOG10(K86)</f>
        <v>2.77995974278312</v>
      </c>
      <c r="M86" s="20" t="s">
        <v>64</v>
      </c>
      <c r="N86" s="0" t="n">
        <v>1</v>
      </c>
      <c r="O86" s="0" t="n">
        <f aca="false">K86/N86</f>
        <v>602.503734</v>
      </c>
      <c r="Q86" s="0" t="n">
        <v>2</v>
      </c>
      <c r="R86" s="12" t="s">
        <v>153</v>
      </c>
      <c r="S86" s="12" t="n">
        <v>6637.5</v>
      </c>
      <c r="T86" s="12" t="n">
        <v>2</v>
      </c>
      <c r="V86" s="0" t="n">
        <f aca="false">INDEX($S$10:$S$95, MATCH(M86,$R$10:$R$95,0))</f>
        <v>6025037.3</v>
      </c>
      <c r="W86" s="0" t="n">
        <v>6025037.3</v>
      </c>
      <c r="Y86" s="0" t="n">
        <v>1</v>
      </c>
      <c r="AA86" s="0" t="n">
        <f aca="false">(W86/Y86)/O86</f>
        <v>9999.99993361037</v>
      </c>
      <c r="AB86" s="0" t="n">
        <v>9999.99993361037</v>
      </c>
    </row>
    <row r="87" customFormat="false" ht="12.75" hidden="false" customHeight="false" outlineLevel="0" collapsed="false">
      <c r="C87" s="0" t="n">
        <v>78</v>
      </c>
      <c r="D87" s="0" t="s">
        <v>51</v>
      </c>
      <c r="E87" s="0" t="s">
        <v>52</v>
      </c>
      <c r="F87" s="0" t="s">
        <v>53</v>
      </c>
      <c r="G87" s="13" t="s">
        <v>177</v>
      </c>
      <c r="H87" s="0" t="s">
        <v>55</v>
      </c>
      <c r="I87" s="0" t="s">
        <v>56</v>
      </c>
      <c r="J87" s="0" t="s">
        <v>57</v>
      </c>
      <c r="K87" s="0" t="n">
        <v>903571.980459</v>
      </c>
      <c r="L87" s="0" t="n">
        <f aca="false">LOG10(K87)</f>
        <v>5.95596275509393</v>
      </c>
      <c r="M87" s="20" t="s">
        <v>177</v>
      </c>
      <c r="N87" s="0" t="n">
        <v>1</v>
      </c>
      <c r="O87" s="0" t="n">
        <f aca="false">K87/N87</f>
        <v>903571.980459</v>
      </c>
      <c r="V87" s="0" t="n">
        <f aca="false">INDEX($S$10:$S$95, MATCH(M87,$R$10:$R$95,0))</f>
        <v>903571.9</v>
      </c>
      <c r="W87" s="0" t="n">
        <v>903571.9</v>
      </c>
      <c r="Y87" s="0" t="n">
        <v>1</v>
      </c>
      <c r="AA87" s="0" t="n">
        <f aca="false">(W87/Y87)/O87</f>
        <v>0.999999910954521</v>
      </c>
      <c r="AB87" s="0" t="n">
        <v>0.999999910954521</v>
      </c>
    </row>
    <row r="88" customFormat="false" ht="12.75" hidden="false" customHeight="true" outlineLevel="0" collapsed="false">
      <c r="C88" s="0" t="n">
        <v>79</v>
      </c>
      <c r="D88" s="0" t="s">
        <v>51</v>
      </c>
      <c r="E88" s="0" t="s">
        <v>52</v>
      </c>
      <c r="F88" s="0" t="s">
        <v>53</v>
      </c>
      <c r="G88" s="13" t="s">
        <v>165</v>
      </c>
      <c r="H88" s="0" t="s">
        <v>55</v>
      </c>
      <c r="I88" s="0" t="s">
        <v>56</v>
      </c>
      <c r="J88" s="0" t="s">
        <v>57</v>
      </c>
      <c r="K88" s="0" t="n">
        <v>2494086.809665</v>
      </c>
      <c r="L88" s="0" t="n">
        <f aca="false">LOG10(K88)</f>
        <v>6.39691156554283</v>
      </c>
      <c r="M88" s="20" t="s">
        <v>165</v>
      </c>
      <c r="N88" s="0" t="n">
        <v>30</v>
      </c>
      <c r="O88" s="0" t="n">
        <f aca="false">K88/N88</f>
        <v>83136.2269888333</v>
      </c>
      <c r="V88" s="0" t="n">
        <f aca="false">INDEX($S$10:$S$95, MATCH(M88,$R$10:$R$95,0))</f>
        <v>2494086.8</v>
      </c>
      <c r="W88" s="0" t="n">
        <v>2494086.8</v>
      </c>
      <c r="Y88" s="0" t="n">
        <v>1</v>
      </c>
      <c r="AA88" s="0" t="n">
        <f aca="false">(W88/Y88)/O88</f>
        <v>29.999999883745</v>
      </c>
      <c r="AB88" s="0" t="n">
        <v>29.999999883745</v>
      </c>
    </row>
    <row r="89" customFormat="false" ht="12.75" hidden="false" customHeight="true" outlineLevel="0" collapsed="false">
      <c r="C89" s="0" t="n">
        <v>80</v>
      </c>
      <c r="D89" s="0" t="s">
        <v>51</v>
      </c>
      <c r="E89" s="0" t="s">
        <v>52</v>
      </c>
      <c r="F89" s="0" t="s">
        <v>53</v>
      </c>
      <c r="G89" s="13" t="s">
        <v>108</v>
      </c>
      <c r="H89" s="0" t="s">
        <v>55</v>
      </c>
      <c r="I89" s="0" t="s">
        <v>56</v>
      </c>
      <c r="J89" s="0" t="s">
        <v>57</v>
      </c>
      <c r="K89" s="0" t="n">
        <v>914946.360139</v>
      </c>
      <c r="L89" s="0" t="n">
        <f aca="false">LOG10(K89)</f>
        <v>5.96139563376209</v>
      </c>
      <c r="M89" s="20" t="s">
        <v>108</v>
      </c>
      <c r="N89" s="0" t="n">
        <v>10</v>
      </c>
      <c r="O89" s="0" t="n">
        <f aca="false">K89/N89</f>
        <v>91494.6360139</v>
      </c>
      <c r="Q89" s="0" t="n">
        <v>11</v>
      </c>
      <c r="R89" s="14" t="s">
        <v>120</v>
      </c>
      <c r="S89" s="12" t="n">
        <v>6329.9</v>
      </c>
      <c r="T89" s="12" t="n">
        <v>15</v>
      </c>
      <c r="V89" s="0" t="n">
        <f aca="false">INDEX($S$10:$S$95, MATCH(M89,$R$10:$R$95,0))</f>
        <v>914795.7</v>
      </c>
      <c r="W89" s="0" t="n">
        <v>914795.7</v>
      </c>
      <c r="Y89" s="0" t="n">
        <v>1</v>
      </c>
      <c r="AA89" s="0" t="n">
        <f aca="false">(W89/Y89)/O89</f>
        <v>9.99835334457227</v>
      </c>
      <c r="AB89" s="0" t="n">
        <v>9.99835334457227</v>
      </c>
    </row>
    <row r="90" customFormat="false" ht="12.75" hidden="false" customHeight="true" outlineLevel="0" collapsed="false">
      <c r="C90" s="0" t="n">
        <v>81</v>
      </c>
      <c r="D90" s="0" t="s">
        <v>51</v>
      </c>
      <c r="E90" s="0" t="s">
        <v>52</v>
      </c>
      <c r="F90" s="0" t="s">
        <v>53</v>
      </c>
      <c r="G90" s="13" t="s">
        <v>168</v>
      </c>
      <c r="H90" s="0" t="s">
        <v>55</v>
      </c>
      <c r="I90" s="0" t="s">
        <v>56</v>
      </c>
      <c r="J90" s="0" t="s">
        <v>57</v>
      </c>
      <c r="K90" s="0" t="n">
        <v>742789.123928</v>
      </c>
      <c r="L90" s="0" t="n">
        <f aca="false">LOG10(K90)</f>
        <v>5.87086553608466</v>
      </c>
      <c r="M90" s="20" t="s">
        <v>168</v>
      </c>
      <c r="N90" s="0" t="n">
        <v>1</v>
      </c>
      <c r="O90" s="0" t="n">
        <f aca="false">K90/N90</f>
        <v>742789.123928</v>
      </c>
      <c r="V90" s="0" t="n">
        <f aca="false">INDEX($S$10:$S$95, MATCH(M90,$R$10:$R$95,0))</f>
        <v>742789.1</v>
      </c>
      <c r="W90" s="0" t="n">
        <v>742789.1</v>
      </c>
      <c r="Y90" s="0" t="n">
        <v>1</v>
      </c>
      <c r="AA90" s="0" t="n">
        <f aca="false">(W90/Y90)/O90</f>
        <v>0.999999967786281</v>
      </c>
      <c r="AB90" s="0" t="n">
        <v>0.999999967786281</v>
      </c>
    </row>
    <row r="91" customFormat="false" ht="12.75" hidden="false" customHeight="true" outlineLevel="0" collapsed="false">
      <c r="C91" s="0" t="n">
        <v>82</v>
      </c>
      <c r="D91" s="0" t="s">
        <v>51</v>
      </c>
      <c r="E91" s="0" t="s">
        <v>52</v>
      </c>
      <c r="F91" s="0" t="s">
        <v>53</v>
      </c>
      <c r="G91" s="13" t="s">
        <v>123</v>
      </c>
      <c r="H91" s="0" t="s">
        <v>55</v>
      </c>
      <c r="I91" s="0" t="s">
        <v>56</v>
      </c>
      <c r="J91" s="0" t="s">
        <v>57</v>
      </c>
      <c r="K91" s="0" t="n">
        <v>562723.720864</v>
      </c>
      <c r="L91" s="0" t="n">
        <f aca="false">LOG10(K91)</f>
        <v>5.75029522264148</v>
      </c>
      <c r="M91" s="20" t="s">
        <v>123</v>
      </c>
      <c r="N91" s="0" t="n">
        <v>30</v>
      </c>
      <c r="O91" s="0" t="n">
        <f aca="false">K91/N91</f>
        <v>18757.4573621333</v>
      </c>
      <c r="V91" s="0" t="n">
        <f aca="false">INDEX($S$10:$S$95, MATCH(M91,$R$10:$R$95,0))</f>
        <v>562723.7</v>
      </c>
      <c r="W91" s="0" t="n">
        <v>562723.7</v>
      </c>
      <c r="Y91" s="0" t="n">
        <v>1</v>
      </c>
      <c r="AA91" s="0" t="n">
        <f aca="false">(W91/Y91)/O91</f>
        <v>29.9999988876957</v>
      </c>
      <c r="AB91" s="0" t="n">
        <v>29.9999988876957</v>
      </c>
    </row>
    <row r="92" customFormat="false" ht="12.75" hidden="false" customHeight="true" outlineLevel="0" collapsed="false">
      <c r="C92" s="0" t="n">
        <v>83</v>
      </c>
      <c r="D92" s="0" t="s">
        <v>51</v>
      </c>
      <c r="E92" s="0" t="s">
        <v>52</v>
      </c>
      <c r="F92" s="0" t="s">
        <v>53</v>
      </c>
      <c r="G92" s="13" t="s">
        <v>134</v>
      </c>
      <c r="H92" s="0" t="s">
        <v>55</v>
      </c>
      <c r="I92" s="0" t="s">
        <v>56</v>
      </c>
      <c r="J92" s="0" t="s">
        <v>57</v>
      </c>
      <c r="K92" s="0" t="n">
        <v>2228999.914508</v>
      </c>
      <c r="L92" s="0" t="n">
        <f aca="false">LOG10(K92)</f>
        <v>6.34811005182312</v>
      </c>
      <c r="M92" s="20" t="s">
        <v>134</v>
      </c>
      <c r="N92" s="0" t="n">
        <v>30</v>
      </c>
      <c r="O92" s="0" t="n">
        <f aca="false">K92/N92</f>
        <v>74299.9971502667</v>
      </c>
      <c r="V92" s="0" t="n">
        <f aca="false">INDEX($S$10:$S$95, MATCH(M92,$R$10:$R$95,0))</f>
        <v>2228999.9</v>
      </c>
      <c r="W92" s="0" t="n">
        <v>2228999.9</v>
      </c>
      <c r="Y92" s="0" t="n">
        <v>1</v>
      </c>
      <c r="AA92" s="0" t="n">
        <f aca="false">(W92/Y92)/O92</f>
        <v>29.9999998047375</v>
      </c>
      <c r="AB92" s="0" t="n">
        <v>29.9999998047375</v>
      </c>
    </row>
    <row r="93" customFormat="false" ht="12.75" hidden="false" customHeight="true" outlineLevel="0" collapsed="false">
      <c r="C93" s="0" t="n">
        <v>84</v>
      </c>
      <c r="D93" s="0" t="s">
        <v>51</v>
      </c>
      <c r="E93" s="0" t="s">
        <v>52</v>
      </c>
      <c r="F93" s="0" t="s">
        <v>53</v>
      </c>
      <c r="G93" s="13" t="s">
        <v>164</v>
      </c>
      <c r="H93" s="0" t="s">
        <v>55</v>
      </c>
      <c r="I93" s="0" t="s">
        <v>56</v>
      </c>
      <c r="J93" s="0" t="s">
        <v>57</v>
      </c>
      <c r="K93" s="0" t="n">
        <v>31842.855922</v>
      </c>
      <c r="L93" s="0" t="n">
        <f aca="false">LOG10(K93)</f>
        <v>4.5030120118151</v>
      </c>
      <c r="M93" s="20" t="s">
        <v>164</v>
      </c>
      <c r="N93" s="0" t="n">
        <v>1</v>
      </c>
      <c r="O93" s="0" t="n">
        <f aca="false">K93/N93</f>
        <v>31842.855922</v>
      </c>
      <c r="V93" s="0" t="n">
        <f aca="false">INDEX($S$10:$S$95, MATCH(M93,$R$10:$R$95,0))</f>
        <v>31842.8</v>
      </c>
      <c r="W93" s="0" t="n">
        <v>31842.8</v>
      </c>
      <c r="Y93" s="0" t="n">
        <v>1</v>
      </c>
      <c r="AA93" s="0" t="n">
        <f aca="false">(W93/Y93)/O93</f>
        <v>0.999998243813302</v>
      </c>
      <c r="AB93" s="0" t="n">
        <v>0.999998243813302</v>
      </c>
    </row>
    <row r="94" customFormat="false" ht="12.75" hidden="false" customHeight="true" outlineLevel="0" collapsed="false">
      <c r="C94" s="0" t="n">
        <v>85</v>
      </c>
      <c r="D94" s="0" t="s">
        <v>51</v>
      </c>
      <c r="E94" s="0" t="s">
        <v>52</v>
      </c>
      <c r="F94" s="0" t="s">
        <v>53</v>
      </c>
      <c r="G94" s="13" t="s">
        <v>62</v>
      </c>
      <c r="H94" s="0" t="s">
        <v>55</v>
      </c>
      <c r="I94" s="0" t="s">
        <v>56</v>
      </c>
      <c r="J94" s="0" t="s">
        <v>57</v>
      </c>
      <c r="K94" s="0" t="n">
        <v>1506.259334</v>
      </c>
      <c r="L94" s="0" t="n">
        <f aca="false">LOG10(K94)</f>
        <v>3.17789975116683</v>
      </c>
      <c r="M94" s="20" t="s">
        <v>62</v>
      </c>
      <c r="N94" s="0" t="n">
        <v>1</v>
      </c>
      <c r="O94" s="0" t="n">
        <f aca="false">K94/N94</f>
        <v>1506.259334</v>
      </c>
      <c r="Q94" s="0" t="n">
        <v>8</v>
      </c>
      <c r="R94" s="12" t="s">
        <v>159</v>
      </c>
      <c r="S94" s="12" t="n">
        <v>20.8</v>
      </c>
      <c r="T94" s="12" t="n">
        <v>1</v>
      </c>
      <c r="V94" s="0" t="n">
        <f aca="false">INDEX($S$10:$S$95, MATCH(M94,$R$10:$R$95,0))</f>
        <v>15062593.3</v>
      </c>
      <c r="W94" s="0" t="n">
        <v>15062593.3</v>
      </c>
      <c r="Y94" s="0" t="n">
        <v>1</v>
      </c>
      <c r="AA94" s="0" t="n">
        <f aca="false">(W94/Y94)/O94</f>
        <v>9999.99997344415</v>
      </c>
      <c r="AB94" s="0" t="n">
        <v>9999.99997344415</v>
      </c>
    </row>
    <row r="95" customFormat="false" ht="12.75" hidden="false" customHeight="true" outlineLevel="0" collapsed="false">
      <c r="C95" s="0" t="n">
        <v>86</v>
      </c>
      <c r="D95" s="0" t="s">
        <v>51</v>
      </c>
      <c r="E95" s="0" t="s">
        <v>52</v>
      </c>
      <c r="F95" s="0" t="s">
        <v>53</v>
      </c>
      <c r="G95" s="13" t="s">
        <v>90</v>
      </c>
      <c r="H95" s="0" t="s">
        <v>55</v>
      </c>
      <c r="I95" s="0" t="s">
        <v>56</v>
      </c>
      <c r="J95" s="0" t="s">
        <v>57</v>
      </c>
      <c r="K95" s="0" t="n">
        <v>6025.037336</v>
      </c>
      <c r="L95" s="0" t="n">
        <f aca="false">LOG10(K95)</f>
        <v>3.7799597424948</v>
      </c>
      <c r="M95" s="20" t="s">
        <v>90</v>
      </c>
      <c r="N95" s="0" t="n">
        <v>1</v>
      </c>
      <c r="O95" s="0" t="n">
        <f aca="false">K95/N95</f>
        <v>6025.037336</v>
      </c>
      <c r="Q95" s="0" t="n">
        <v>15</v>
      </c>
      <c r="R95" s="12" t="s">
        <v>136</v>
      </c>
      <c r="S95" s="12" t="n">
        <v>126222.4</v>
      </c>
      <c r="T95" s="12" t="n">
        <v>11</v>
      </c>
      <c r="V95" s="0" t="n">
        <f aca="false">INDEX($S$10:$S$95, MATCH(M95,$R$10:$R$95,0))</f>
        <v>60250373.3</v>
      </c>
      <c r="W95" s="0" t="n">
        <v>60250373.3</v>
      </c>
      <c r="Y95" s="0" t="n">
        <v>1</v>
      </c>
      <c r="AA95" s="0" t="n">
        <f aca="false">(W95/Y95)/O95</f>
        <v>9999.99999004156</v>
      </c>
      <c r="AB95" s="0" t="n">
        <v>9999.99999004156</v>
      </c>
    </row>
    <row r="96" customFormat="false" ht="15" hidden="false" customHeight="false" outlineLevel="0" collapsed="false">
      <c r="C96" s="0" t="n">
        <v>87</v>
      </c>
      <c r="D96" s="0" t="s">
        <v>51</v>
      </c>
      <c r="E96" s="0" t="s">
        <v>52</v>
      </c>
      <c r="F96" s="0" t="s">
        <v>53</v>
      </c>
      <c r="G96" s="13" t="s">
        <v>112</v>
      </c>
      <c r="H96" s="0" t="s">
        <v>55</v>
      </c>
      <c r="I96" s="0" t="s">
        <v>56</v>
      </c>
      <c r="J96" s="0" t="s">
        <v>57</v>
      </c>
      <c r="K96" s="0" t="n">
        <v>15062593.338816</v>
      </c>
      <c r="L96" s="0" t="n">
        <f aca="false">LOG10(K96)</f>
        <v>7.1778997511327</v>
      </c>
      <c r="M96" s="20" t="s">
        <v>112</v>
      </c>
      <c r="N96" s="0" t="n">
        <v>1</v>
      </c>
      <c r="O96" s="0" t="n">
        <f aca="false">K96/N96</f>
        <v>15062593.338816</v>
      </c>
      <c r="Q96" s="0" t="n">
        <v>17</v>
      </c>
      <c r="R96" s="12" t="s">
        <v>158</v>
      </c>
      <c r="S96" s="12" t="n">
        <v>306781.5</v>
      </c>
      <c r="T96" s="12" t="n">
        <v>17</v>
      </c>
      <c r="V96" s="0" t="e">
        <f aca="false">INDEX($S$10:$S$95, MATCH(M96,$R$10:$R$95,0))</f>
        <v>#N/A</v>
      </c>
      <c r="W96" s="0" t="e">
        <f aca="false">#N/A</f>
        <v>#N/A</v>
      </c>
      <c r="Y96" s="0" t="n">
        <v>1</v>
      </c>
      <c r="AA96" s="0" t="e">
        <f aca="false">(W96/Y96)/O96</f>
        <v>#N/A</v>
      </c>
      <c r="AB96" s="0" t="e">
        <f aca="false">#N/A</f>
        <v>#N/A</v>
      </c>
    </row>
    <row r="97" customFormat="false" ht="15" hidden="false" customHeight="false" outlineLevel="0" collapsed="false">
      <c r="C97" s="0" t="n">
        <v>88</v>
      </c>
      <c r="D97" s="0" t="s">
        <v>51</v>
      </c>
      <c r="E97" s="0" t="s">
        <v>52</v>
      </c>
      <c r="F97" s="0" t="s">
        <v>53</v>
      </c>
      <c r="G97" s="13" t="s">
        <v>115</v>
      </c>
      <c r="H97" s="0" t="s">
        <v>55</v>
      </c>
      <c r="I97" s="0" t="s">
        <v>56</v>
      </c>
      <c r="J97" s="0" t="s">
        <v>57</v>
      </c>
      <c r="K97" s="0" t="n">
        <v>60250.373355</v>
      </c>
      <c r="L97" s="0" t="n">
        <f aca="false">LOG10(K97)</f>
        <v>4.77995974245876</v>
      </c>
      <c r="M97" s="20" t="s">
        <v>115</v>
      </c>
      <c r="N97" s="0" t="n">
        <v>1</v>
      </c>
      <c r="O97" s="0" t="n">
        <f aca="false">K97/N97</f>
        <v>60250.373355</v>
      </c>
      <c r="Q97" s="0" t="n">
        <v>18</v>
      </c>
      <c r="R97" s="14" t="s">
        <v>96</v>
      </c>
      <c r="S97" s="12" t="n">
        <v>18788.6</v>
      </c>
      <c r="T97" s="12" t="n">
        <v>18</v>
      </c>
      <c r="V97" s="0" t="e">
        <f aca="false">INDEX($S$10:$S$95, MATCH(M97,$R$10:$R$95,0))</f>
        <v>#N/A</v>
      </c>
      <c r="W97" s="0" t="e">
        <f aca="false">#N/A</f>
        <v>#N/A</v>
      </c>
      <c r="Y97" s="0" t="n">
        <v>1</v>
      </c>
      <c r="AA97" s="0" t="e">
        <f aca="false">(W97/Y97)/O97</f>
        <v>#N/A</v>
      </c>
      <c r="AB97" s="0" t="e">
        <f aca="false">#N/A</f>
        <v>#N/A</v>
      </c>
    </row>
    <row r="98" customFormat="false" ht="15" hidden="false" customHeight="false" outlineLevel="0" collapsed="false">
      <c r="C98" s="0" t="n">
        <v>89</v>
      </c>
      <c r="D98" s="0" t="s">
        <v>51</v>
      </c>
      <c r="E98" s="0" t="s">
        <v>52</v>
      </c>
      <c r="F98" s="0" t="s">
        <v>53</v>
      </c>
      <c r="G98" s="13" t="s">
        <v>106</v>
      </c>
      <c r="H98" s="0" t="s">
        <v>55</v>
      </c>
      <c r="I98" s="0" t="s">
        <v>56</v>
      </c>
      <c r="J98" s="0" t="s">
        <v>57</v>
      </c>
      <c r="K98" s="0" t="n">
        <v>0</v>
      </c>
      <c r="L98" s="0" t="n">
        <v>0</v>
      </c>
      <c r="M98" s="20" t="s">
        <v>106</v>
      </c>
      <c r="N98" s="0" t="n">
        <v>1</v>
      </c>
      <c r="O98" s="0" t="n">
        <f aca="false">K98/N98</f>
        <v>0</v>
      </c>
      <c r="Q98" s="0" t="n">
        <v>16</v>
      </c>
      <c r="R98" s="12" t="s">
        <v>75</v>
      </c>
      <c r="S98" s="12" t="n">
        <v>30212.8</v>
      </c>
      <c r="T98" s="12" t="n">
        <v>14</v>
      </c>
      <c r="V98" s="0" t="e">
        <f aca="false">INDEX($S$10:$S$95, MATCH(M98,$R$10:$R$95,0))</f>
        <v>#N/A</v>
      </c>
      <c r="W98" s="0" t="e">
        <f aca="false">#N/A</f>
        <v>#N/A</v>
      </c>
      <c r="Y98" s="0" t="n">
        <v>1</v>
      </c>
      <c r="AA98" s="0" t="e">
        <f aca="false">(W98/Y98)/O98</f>
        <v>#N/A</v>
      </c>
      <c r="AB98" s="0" t="e">
        <f aca="false">#N/A</f>
        <v>#N/A</v>
      </c>
    </row>
    <row r="99" customFormat="false" ht="15" hidden="false" customHeight="false" outlineLevel="0" collapsed="false">
      <c r="C99" s="0" t="n">
        <v>90</v>
      </c>
      <c r="D99" s="0" t="s">
        <v>51</v>
      </c>
      <c r="E99" s="0" t="s">
        <v>52</v>
      </c>
      <c r="F99" s="0" t="s">
        <v>53</v>
      </c>
      <c r="G99" s="13" t="s">
        <v>110</v>
      </c>
      <c r="H99" s="0" t="s">
        <v>55</v>
      </c>
      <c r="I99" s="0" t="s">
        <v>56</v>
      </c>
      <c r="J99" s="0" t="s">
        <v>57</v>
      </c>
      <c r="K99" s="0" t="n">
        <v>322819471.668193</v>
      </c>
      <c r="L99" s="0" t="n">
        <f aca="false">LOG10(K99)</f>
        <v>8.50895972240384</v>
      </c>
      <c r="M99" s="20" t="s">
        <v>110</v>
      </c>
      <c r="Q99" s="0" t="n">
        <v>21</v>
      </c>
      <c r="R99" s="12" t="s">
        <v>132</v>
      </c>
      <c r="S99" s="12" t="n">
        <v>1808.5</v>
      </c>
      <c r="T99" s="12" t="n">
        <v>16</v>
      </c>
      <c r="V99" s="0" t="e">
        <f aca="false">INDEX($S$10:$S$95, MATCH(M99,$R$10:$R$95,0))</f>
        <v>#N/A</v>
      </c>
      <c r="W99" s="0" t="e">
        <f aca="false">#N/A</f>
        <v>#N/A</v>
      </c>
      <c r="Y99" s="0" t="n">
        <v>1</v>
      </c>
      <c r="AA99" s="0" t="e">
        <f aca="false">(W99/Y99)/O99</f>
        <v>#N/A</v>
      </c>
      <c r="AB99" s="0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B99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V10" activeCellId="0" sqref="V10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M2" s="0" t="s">
        <v>0</v>
      </c>
      <c r="N2" s="0" t="n">
        <v>20</v>
      </c>
    </row>
    <row r="3" customFormat="false" ht="12.75" hidden="false" customHeight="false" outlineLevel="0" collapsed="false">
      <c r="M3" s="0" t="s">
        <v>2</v>
      </c>
      <c r="N3" s="0" t="n">
        <v>5.7</v>
      </c>
    </row>
    <row r="4" customFormat="false" ht="12.75" hidden="false" customHeight="false" outlineLevel="0" collapsed="false">
      <c r="M4" s="0" t="s">
        <v>5</v>
      </c>
      <c r="N4" s="2" t="n">
        <v>1000000000</v>
      </c>
    </row>
    <row r="7" customFormat="false" ht="12.75" hidden="false" customHeight="false" outlineLevel="0" collapsed="false">
      <c r="V7" s="58"/>
      <c r="W7" s="58"/>
      <c r="X7" s="58"/>
      <c r="Y7" s="58"/>
      <c r="Z7" s="58"/>
      <c r="AA7" s="58" t="s">
        <v>253</v>
      </c>
      <c r="AB7" s="58"/>
    </row>
    <row r="8" customFormat="false" ht="12.75" hidden="false" customHeight="false" outlineLevel="0" collapsed="false">
      <c r="N8" s="0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customFormat="false" ht="12.7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n">
        <v>20170331</v>
      </c>
      <c r="O9" s="0" t="s">
        <v>40</v>
      </c>
      <c r="Q9" s="0" t="s">
        <v>257</v>
      </c>
      <c r="R9" s="0" t="s">
        <v>23</v>
      </c>
      <c r="S9" s="0" t="s">
        <v>23</v>
      </c>
      <c r="T9" s="0" t="s">
        <v>258</v>
      </c>
    </row>
    <row r="10" customFormat="false" ht="15" hidden="false" customHeight="true" outlineLevel="0" collapsed="false">
      <c r="C10" s="0" t="n">
        <v>1</v>
      </c>
      <c r="D10" s="0" t="s">
        <v>51</v>
      </c>
      <c r="E10" s="0" t="s">
        <v>52</v>
      </c>
      <c r="F10" s="0" t="s">
        <v>53</v>
      </c>
      <c r="G10" s="13" t="s">
        <v>152</v>
      </c>
      <c r="H10" s="0" t="s">
        <v>55</v>
      </c>
      <c r="I10" s="0" t="s">
        <v>56</v>
      </c>
      <c r="J10" s="0" t="s">
        <v>57</v>
      </c>
      <c r="K10" s="0" t="n">
        <v>19395238.486231</v>
      </c>
      <c r="L10" s="0" t="n">
        <f aca="false">LOG10(K10)</f>
        <v>7.28769512410712</v>
      </c>
      <c r="M10" s="12" t="s">
        <v>153</v>
      </c>
      <c r="N10" s="0" t="n">
        <v>3570.724</v>
      </c>
      <c r="O10" s="0" t="n">
        <f aca="false">K10/N10</f>
        <v>5431.73834948627</v>
      </c>
      <c r="Q10" s="0" t="n">
        <v>19</v>
      </c>
      <c r="R10" s="14" t="s">
        <v>85</v>
      </c>
      <c r="S10" s="12" t="n">
        <v>7183.5</v>
      </c>
      <c r="T10" s="12" t="n">
        <v>19</v>
      </c>
      <c r="V10" s="0" t="e">
        <f aca="false">INDEX($S$10:$S$53, MATCH(M10,$R$10:$R$53,0))</f>
        <v>#N/A</v>
      </c>
      <c r="W10" s="0" t="n">
        <v>6637.5</v>
      </c>
      <c r="Y10" s="0" t="n">
        <v>1</v>
      </c>
      <c r="AA10" s="0" t="n">
        <f aca="false">(W10/Y10)/O10</f>
        <v>1.22198448690515</v>
      </c>
      <c r="AB10" s="0" t="n">
        <v>1.22198448690515</v>
      </c>
    </row>
    <row r="11" customFormat="false" ht="15" hidden="false" customHeight="true" outlineLevel="0" collapsed="false">
      <c r="C11" s="0" t="n">
        <v>2</v>
      </c>
      <c r="D11" s="0" t="s">
        <v>51</v>
      </c>
      <c r="E11" s="0" t="s">
        <v>52</v>
      </c>
      <c r="F11" s="0" t="s">
        <v>53</v>
      </c>
      <c r="G11" s="13" t="s">
        <v>139</v>
      </c>
      <c r="H11" s="0" t="s">
        <v>55</v>
      </c>
      <c r="I11" s="0" t="s">
        <v>56</v>
      </c>
      <c r="J11" s="0" t="s">
        <v>57</v>
      </c>
      <c r="K11" s="0" t="n">
        <v>17583843.800783</v>
      </c>
      <c r="L11" s="0" t="n">
        <f aca="false">LOG10(K11)</f>
        <v>7.24511381721094</v>
      </c>
      <c r="M11" s="12" t="s">
        <v>140</v>
      </c>
      <c r="N11" s="0" t="n">
        <v>10665.45</v>
      </c>
      <c r="O11" s="0" t="n">
        <f aca="false">K11/N11</f>
        <v>1648.67340813402</v>
      </c>
      <c r="Q11" s="0" t="n">
        <v>23</v>
      </c>
      <c r="R11" s="12" t="s">
        <v>121</v>
      </c>
      <c r="S11" s="12" t="n">
        <v>803.2</v>
      </c>
      <c r="T11" s="12" t="n">
        <v>20</v>
      </c>
      <c r="V11" s="0" t="e">
        <f aca="false">INDEX($S$10:$S$53, MATCH(M11,$R$10:$R$53,0))</f>
        <v>#N/A</v>
      </c>
      <c r="W11" s="0" t="n">
        <v>4886.5</v>
      </c>
      <c r="Y11" s="0" t="n">
        <v>1</v>
      </c>
      <c r="AA11" s="0" t="n">
        <f aca="false">(W11/Y11)/O11</f>
        <v>2.96389811098523</v>
      </c>
      <c r="AB11" s="0" t="n">
        <v>2.96389811098523</v>
      </c>
    </row>
    <row r="12" customFormat="false" ht="15" hidden="false" customHeight="true" outlineLevel="0" collapsed="false">
      <c r="C12" s="0" t="n">
        <v>3</v>
      </c>
      <c r="D12" s="0" t="s">
        <v>51</v>
      </c>
      <c r="E12" s="0" t="s">
        <v>52</v>
      </c>
      <c r="F12" s="0" t="s">
        <v>53</v>
      </c>
      <c r="G12" s="13" t="s">
        <v>133</v>
      </c>
      <c r="H12" s="0" t="s">
        <v>55</v>
      </c>
      <c r="I12" s="0" t="s">
        <v>56</v>
      </c>
      <c r="J12" s="0" t="s">
        <v>57</v>
      </c>
      <c r="K12" s="0" t="n">
        <v>11166037.770858</v>
      </c>
      <c r="L12" s="0" t="n">
        <f aca="false">LOG10(K12)</f>
        <v>7.04789909258547</v>
      </c>
      <c r="M12" s="12" t="s">
        <v>181</v>
      </c>
      <c r="N12" s="0" t="n">
        <v>360.9118</v>
      </c>
      <c r="O12" s="0" t="n">
        <f aca="false">K12/N12</f>
        <v>30938.4114646792</v>
      </c>
      <c r="Q12" s="0" t="n">
        <v>42</v>
      </c>
      <c r="R12" s="12" t="s">
        <v>164</v>
      </c>
      <c r="S12" s="12" t="n">
        <v>31842.8</v>
      </c>
      <c r="T12" s="12" t="n">
        <v>21</v>
      </c>
      <c r="V12" s="0" t="e">
        <f aca="false">INDEX($S$10:$S$53, MATCH(M12,$R$10:$R$53,0))</f>
        <v>#N/A</v>
      </c>
      <c r="W12" s="0" t="n">
        <v>32303.9</v>
      </c>
      <c r="Y12" s="0" t="n">
        <v>1</v>
      </c>
      <c r="AA12" s="0" t="n">
        <f aca="false">(W12/Y12)/O12</f>
        <v>1.04413570285856</v>
      </c>
      <c r="AB12" s="0" t="n">
        <v>1.04413570285856</v>
      </c>
    </row>
    <row r="13" customFormat="false" ht="15" hidden="false" customHeight="true" outlineLevel="0" collapsed="false">
      <c r="C13" s="0" t="n">
        <v>4</v>
      </c>
      <c r="D13" s="0" t="s">
        <v>51</v>
      </c>
      <c r="E13" s="0" t="s">
        <v>52</v>
      </c>
      <c r="F13" s="0" t="s">
        <v>53</v>
      </c>
      <c r="G13" s="13" t="s">
        <v>80</v>
      </c>
      <c r="H13" s="0" t="s">
        <v>55</v>
      </c>
      <c r="I13" s="0" t="s">
        <v>56</v>
      </c>
      <c r="J13" s="0" t="s">
        <v>57</v>
      </c>
      <c r="K13" s="0" t="n">
        <v>2732863.496839</v>
      </c>
      <c r="L13" s="0" t="n">
        <f aca="false">LOG10(K13)</f>
        <v>6.43661793976068</v>
      </c>
      <c r="M13" s="12" t="s">
        <v>81</v>
      </c>
      <c r="N13" s="0" t="n">
        <v>325.4248</v>
      </c>
      <c r="O13" s="0" t="n">
        <f aca="false">K13/N13</f>
        <v>8397.83414429079</v>
      </c>
      <c r="Q13" s="0" t="n">
        <v>32</v>
      </c>
      <c r="R13" s="14" t="s">
        <v>161</v>
      </c>
      <c r="S13" s="12" t="n">
        <v>19488.8</v>
      </c>
      <c r="T13" s="12" t="n">
        <v>22</v>
      </c>
      <c r="V13" s="0" t="e">
        <f aca="false">INDEX($S$10:$S$53, MATCH(M13,$R$10:$R$53,0))</f>
        <v>#N/A</v>
      </c>
      <c r="W13" s="0" t="n">
        <v>2697</v>
      </c>
      <c r="Y13" s="0" t="n">
        <v>1</v>
      </c>
      <c r="AA13" s="0" t="n">
        <f aca="false">(W13/Y13)/O13</f>
        <v>0.321154234968255</v>
      </c>
      <c r="AB13" s="0" t="n">
        <v>0.321154234968255</v>
      </c>
    </row>
    <row r="14" customFormat="false" ht="15" hidden="false" customHeight="true" outlineLevel="0" collapsed="false">
      <c r="C14" s="0" t="n">
        <v>5</v>
      </c>
      <c r="D14" s="0" t="s">
        <v>51</v>
      </c>
      <c r="E14" s="0" t="s">
        <v>52</v>
      </c>
      <c r="F14" s="0" t="s">
        <v>53</v>
      </c>
      <c r="G14" s="13" t="s">
        <v>141</v>
      </c>
      <c r="H14" s="0" t="s">
        <v>55</v>
      </c>
      <c r="I14" s="0" t="s">
        <v>56</v>
      </c>
      <c r="J14" s="0" t="s">
        <v>57</v>
      </c>
      <c r="K14" s="0" t="n">
        <v>2521223.890631</v>
      </c>
      <c r="L14" s="0" t="n">
        <f aca="false">LOG10(K14)</f>
        <v>6.40161141376377</v>
      </c>
      <c r="M14" s="6" t="s">
        <v>126</v>
      </c>
      <c r="N14" s="0" t="n">
        <v>15.40031</v>
      </c>
      <c r="O14" s="0" t="n">
        <f aca="false">K14/N14</f>
        <v>163712.541541761</v>
      </c>
      <c r="Q14" s="0" t="n">
        <v>20</v>
      </c>
      <c r="R14" s="14" t="s">
        <v>59</v>
      </c>
      <c r="S14" s="12" t="n">
        <v>138910.7</v>
      </c>
      <c r="T14" s="12" t="n">
        <v>23</v>
      </c>
      <c r="V14" s="0" t="e">
        <f aca="false">INDEX($S$10:$S$53, MATCH(M14,$R$10:$R$53,0))</f>
        <v>#N/A</v>
      </c>
      <c r="W14" s="0" t="n">
        <v>94801.7</v>
      </c>
      <c r="Y14" s="0" t="n">
        <v>8</v>
      </c>
      <c r="AA14" s="0" t="n">
        <f aca="false">(W14/Y14)/O14</f>
        <v>0.0723842681104376</v>
      </c>
      <c r="AB14" s="0" t="n">
        <v>0.0723842681104376</v>
      </c>
    </row>
    <row r="15" customFormat="false" ht="15" hidden="false" customHeight="true" outlineLevel="0" collapsed="false">
      <c r="C15" s="0" t="n">
        <v>6</v>
      </c>
      <c r="D15" s="0" t="s">
        <v>51</v>
      </c>
      <c r="E15" s="0" t="s">
        <v>52</v>
      </c>
      <c r="F15" s="0" t="s">
        <v>53</v>
      </c>
      <c r="G15" s="13" t="s">
        <v>122</v>
      </c>
      <c r="H15" s="0" t="s">
        <v>55</v>
      </c>
      <c r="I15" s="0" t="s">
        <v>56</v>
      </c>
      <c r="J15" s="0" t="s">
        <v>57</v>
      </c>
      <c r="K15" s="0" t="n">
        <v>9746221.79071</v>
      </c>
      <c r="L15" s="0" t="n">
        <f aca="false">LOG10(K15)</f>
        <v>6.98883629021637</v>
      </c>
      <c r="M15" s="6" t="s">
        <v>126</v>
      </c>
      <c r="N15" s="0" t="n">
        <v>59.53253</v>
      </c>
      <c r="O15" s="0" t="n">
        <f aca="false">K15/N15</f>
        <v>163712.541541742</v>
      </c>
      <c r="Q15" s="0" t="n">
        <v>24</v>
      </c>
      <c r="R15" s="14" t="s">
        <v>99</v>
      </c>
      <c r="S15" s="12" t="n">
        <v>90230.7</v>
      </c>
      <c r="T15" s="12" t="n">
        <v>24</v>
      </c>
      <c r="V15" s="0" t="e">
        <f aca="false">INDEX($S$10:$S$53, MATCH(M15,$R$10:$R$53,0))</f>
        <v>#N/A</v>
      </c>
      <c r="W15" s="0" t="n">
        <v>94801.7</v>
      </c>
      <c r="Y15" s="0" t="n">
        <v>8</v>
      </c>
      <c r="AA15" s="0" t="n">
        <f aca="false">(W15/Y15)/O15</f>
        <v>0.0723842681104461</v>
      </c>
      <c r="AB15" s="0" t="n">
        <v>0.0723842681104461</v>
      </c>
    </row>
    <row r="16" customFormat="false" ht="15" hidden="false" customHeight="true" outlineLevel="0" collapsed="false">
      <c r="C16" s="0" t="n">
        <v>7</v>
      </c>
      <c r="D16" s="0" t="s">
        <v>51</v>
      </c>
      <c r="E16" s="0" t="s">
        <v>52</v>
      </c>
      <c r="F16" s="0" t="s">
        <v>53</v>
      </c>
      <c r="G16" s="13" t="s">
        <v>135</v>
      </c>
      <c r="H16" s="0" t="s">
        <v>55</v>
      </c>
      <c r="I16" s="0" t="s">
        <v>56</v>
      </c>
      <c r="J16" s="0" t="s">
        <v>57</v>
      </c>
      <c r="K16" s="0" t="n">
        <v>6899902.446462</v>
      </c>
      <c r="L16" s="0" t="n">
        <f aca="false">LOG10(K16)</f>
        <v>6.83884295055425</v>
      </c>
      <c r="M16" s="6" t="s">
        <v>126</v>
      </c>
      <c r="N16" s="0" t="n">
        <v>42.14645</v>
      </c>
      <c r="O16" s="0" t="n">
        <f aca="false">K16/N16</f>
        <v>163712.541541743</v>
      </c>
      <c r="Q16" s="0" t="n">
        <v>26</v>
      </c>
      <c r="R16" s="14" t="s">
        <v>145</v>
      </c>
      <c r="S16" s="12" t="n">
        <v>74365.7</v>
      </c>
      <c r="T16" s="12" t="n">
        <v>25</v>
      </c>
      <c r="V16" s="0" t="e">
        <f aca="false">INDEX($S$10:$S$53, MATCH(M16,$R$10:$R$53,0))</f>
        <v>#N/A</v>
      </c>
      <c r="W16" s="0" t="n">
        <v>94801.7</v>
      </c>
      <c r="Y16" s="0" t="n">
        <v>8</v>
      </c>
      <c r="AA16" s="0" t="n">
        <f aca="false">(W16/Y16)/O16</f>
        <v>0.0723842681104456</v>
      </c>
      <c r="AB16" s="0" t="n">
        <v>0.0723842681104456</v>
      </c>
    </row>
    <row r="17" customFormat="false" ht="15" hidden="false" customHeight="false" outlineLevel="0" collapsed="false">
      <c r="C17" s="0" t="n">
        <v>8</v>
      </c>
      <c r="D17" s="0" t="s">
        <v>51</v>
      </c>
      <c r="E17" s="0" t="s">
        <v>52</v>
      </c>
      <c r="F17" s="0" t="s">
        <v>53</v>
      </c>
      <c r="G17" s="13" t="s">
        <v>146</v>
      </c>
      <c r="H17" s="0" t="s">
        <v>55</v>
      </c>
      <c r="I17" s="0" t="s">
        <v>56</v>
      </c>
      <c r="J17" s="0" t="s">
        <v>57</v>
      </c>
      <c r="K17" s="0" t="n">
        <v>1724708.350891</v>
      </c>
      <c r="L17" s="0" t="n">
        <f aca="false">LOG10(K17)</f>
        <v>6.23671566618764</v>
      </c>
      <c r="M17" s="6" t="s">
        <v>126</v>
      </c>
      <c r="N17" s="0" t="n">
        <v>10.53498</v>
      </c>
      <c r="O17" s="0" t="n">
        <f aca="false">K17/N17</f>
        <v>163712.541541702</v>
      </c>
      <c r="Q17" s="0" t="n">
        <v>27</v>
      </c>
      <c r="R17" s="12" t="s">
        <v>166</v>
      </c>
      <c r="S17" s="12" t="n">
        <v>56370</v>
      </c>
      <c r="T17" s="12" t="n">
        <v>26</v>
      </c>
      <c r="V17" s="0" t="e">
        <f aca="false">INDEX($S$10:$S$53, MATCH(M17,$R$10:$R$53,0))</f>
        <v>#N/A</v>
      </c>
      <c r="W17" s="0" t="n">
        <v>94801.7</v>
      </c>
      <c r="Y17" s="0" t="n">
        <v>8</v>
      </c>
      <c r="AA17" s="0" t="n">
        <f aca="false">(W17/Y17)/O17</f>
        <v>0.0723842681104638</v>
      </c>
      <c r="AB17" s="0" t="n">
        <v>0.0723842681104638</v>
      </c>
    </row>
    <row r="18" customFormat="false" ht="15" hidden="false" customHeight="true" outlineLevel="0" collapsed="false">
      <c r="C18" s="0" t="n">
        <v>9</v>
      </c>
      <c r="D18" s="0" t="s">
        <v>51</v>
      </c>
      <c r="E18" s="0" t="s">
        <v>52</v>
      </c>
      <c r="F18" s="0" t="s">
        <v>53</v>
      </c>
      <c r="G18" s="13" t="s">
        <v>82</v>
      </c>
      <c r="H18" s="0" t="s">
        <v>55</v>
      </c>
      <c r="I18" s="0" t="s">
        <v>56</v>
      </c>
      <c r="J18" s="0" t="s">
        <v>57</v>
      </c>
      <c r="K18" s="0" t="n">
        <v>6375701.436947</v>
      </c>
      <c r="L18" s="0" t="n">
        <f aca="false">LOG10(K18)</f>
        <v>6.80452797160601</v>
      </c>
      <c r="M18" s="6" t="s">
        <v>126</v>
      </c>
      <c r="N18" s="0" t="n">
        <v>38.94449</v>
      </c>
      <c r="O18" s="0" t="n">
        <f aca="false">K18/N18</f>
        <v>163712.541541743</v>
      </c>
      <c r="Q18" s="0" t="n">
        <v>28</v>
      </c>
      <c r="R18" s="14" t="s">
        <v>68</v>
      </c>
      <c r="S18" s="12" t="n">
        <v>1812530.5</v>
      </c>
      <c r="T18" s="12" t="n">
        <v>27</v>
      </c>
      <c r="V18" s="0" t="e">
        <f aca="false">INDEX($S$10:$S$53, MATCH(M18,$R$10:$R$53,0))</f>
        <v>#N/A</v>
      </c>
      <c r="W18" s="0" t="n">
        <v>94801.7</v>
      </c>
      <c r="Y18" s="0" t="n">
        <v>8</v>
      </c>
      <c r="AA18" s="0" t="n">
        <f aca="false">(W18/Y18)/O18</f>
        <v>0.0723842681104456</v>
      </c>
      <c r="AB18" s="0" t="n">
        <v>0.0723842681104456</v>
      </c>
    </row>
    <row r="19" customFormat="false" ht="15" hidden="false" customHeight="true" outlineLevel="0" collapsed="false">
      <c r="C19" s="0" t="n">
        <v>10</v>
      </c>
      <c r="D19" s="0" t="s">
        <v>51</v>
      </c>
      <c r="E19" s="0" t="s">
        <v>52</v>
      </c>
      <c r="F19" s="0" t="s">
        <v>53</v>
      </c>
      <c r="G19" s="13" t="s">
        <v>91</v>
      </c>
      <c r="H19" s="0" t="s">
        <v>55</v>
      </c>
      <c r="I19" s="0" t="s">
        <v>56</v>
      </c>
      <c r="J19" s="0" t="s">
        <v>57</v>
      </c>
      <c r="K19" s="0" t="n">
        <v>1080329.075169</v>
      </c>
      <c r="L19" s="0" t="n">
        <f aca="false">LOG10(K19)</f>
        <v>6.03355606452521</v>
      </c>
      <c r="M19" s="6" t="s">
        <v>126</v>
      </c>
      <c r="N19" s="0" t="n">
        <v>6.598939</v>
      </c>
      <c r="O19" s="0" t="n">
        <f aca="false">K19/N19</f>
        <v>163712.541541754</v>
      </c>
      <c r="Q19" s="0" t="n">
        <v>29</v>
      </c>
      <c r="R19" s="12" t="s">
        <v>74</v>
      </c>
      <c r="S19" s="12" t="n">
        <v>5035438.6</v>
      </c>
      <c r="T19" s="12" t="n">
        <v>28</v>
      </c>
      <c r="V19" s="0" t="e">
        <f aca="false">INDEX($S$10:$S$53, MATCH(M19,$R$10:$R$53,0))</f>
        <v>#N/A</v>
      </c>
      <c r="W19" s="0" t="n">
        <v>94801.7</v>
      </c>
      <c r="Y19" s="0" t="n">
        <v>8</v>
      </c>
      <c r="AA19" s="0" t="n">
        <f aca="false">(W19/Y19)/O19</f>
        <v>0.0723842681104408</v>
      </c>
      <c r="AB19" s="0" t="n">
        <v>0.0723842681104408</v>
      </c>
    </row>
    <row r="20" customFormat="false" ht="15" hidden="false" customHeight="true" outlineLevel="0" collapsed="false">
      <c r="C20" s="0" t="n">
        <v>11</v>
      </c>
      <c r="D20" s="0" t="s">
        <v>51</v>
      </c>
      <c r="E20" s="0" t="s">
        <v>52</v>
      </c>
      <c r="F20" s="0" t="s">
        <v>53</v>
      </c>
      <c r="G20" s="13" t="s">
        <v>100</v>
      </c>
      <c r="H20" s="0" t="s">
        <v>55</v>
      </c>
      <c r="I20" s="0" t="s">
        <v>56</v>
      </c>
      <c r="J20" s="0" t="s">
        <v>57</v>
      </c>
      <c r="K20" s="0" t="n">
        <v>4308287.074345</v>
      </c>
      <c r="L20" s="0" t="n">
        <f aca="false">LOG10(K20)</f>
        <v>6.63430463395977</v>
      </c>
      <c r="M20" s="6" t="s">
        <v>126</v>
      </c>
      <c r="N20" s="0" t="n">
        <v>26.31617</v>
      </c>
      <c r="O20" s="0" t="n">
        <f aca="false">K20/N20</f>
        <v>163712.541541759</v>
      </c>
      <c r="Q20" s="0" t="n">
        <v>30</v>
      </c>
      <c r="R20" s="12" t="s">
        <v>173</v>
      </c>
      <c r="S20" s="12" t="n">
        <v>20570.6</v>
      </c>
      <c r="T20" s="12" t="n">
        <v>29</v>
      </c>
      <c r="V20" s="0" t="e">
        <f aca="false">INDEX($S$10:$S$53, MATCH(M20,$R$10:$R$53,0))</f>
        <v>#N/A</v>
      </c>
      <c r="W20" s="0" t="n">
        <v>94801.7</v>
      </c>
      <c r="Y20" s="0" t="n">
        <v>8</v>
      </c>
      <c r="AA20" s="0" t="n">
        <f aca="false">(W20/Y20)/O20</f>
        <v>0.0723842681104385</v>
      </c>
      <c r="AB20" s="0" t="n">
        <v>0.0723842681104385</v>
      </c>
    </row>
    <row r="21" customFormat="false" ht="15" hidden="false" customHeight="true" outlineLevel="0" collapsed="false">
      <c r="C21" s="0" t="n">
        <v>12</v>
      </c>
      <c r="D21" s="0" t="s">
        <v>51</v>
      </c>
      <c r="E21" s="0" t="s">
        <v>52</v>
      </c>
      <c r="F21" s="0" t="s">
        <v>53</v>
      </c>
      <c r="G21" s="13" t="s">
        <v>77</v>
      </c>
      <c r="H21" s="0" t="s">
        <v>55</v>
      </c>
      <c r="I21" s="0" t="s">
        <v>56</v>
      </c>
      <c r="J21" s="0" t="s">
        <v>57</v>
      </c>
      <c r="K21" s="0" t="n">
        <v>1679296.620131</v>
      </c>
      <c r="L21" s="0" t="n">
        <f aca="false">LOG10(K21)</f>
        <v>6.22512741389173</v>
      </c>
      <c r="M21" s="6" t="s">
        <v>126</v>
      </c>
      <c r="N21" s="0" t="n">
        <v>10.257593</v>
      </c>
      <c r="O21" s="0" t="n">
        <f aca="false">K21/N21</f>
        <v>163712.541541763</v>
      </c>
      <c r="Q21" s="0" t="n">
        <v>31</v>
      </c>
      <c r="R21" s="14" t="s">
        <v>87</v>
      </c>
      <c r="S21" s="12" t="n">
        <v>803480.2</v>
      </c>
      <c r="T21" s="12" t="n">
        <v>30</v>
      </c>
      <c r="V21" s="0" t="e">
        <f aca="false">INDEX($S$10:$S$53, MATCH(M21,$R$10:$R$53,0))</f>
        <v>#N/A</v>
      </c>
      <c r="W21" s="0" t="n">
        <v>94801.7</v>
      </c>
      <c r="Y21" s="0" t="n">
        <v>8</v>
      </c>
      <c r="AA21" s="0" t="n">
        <f aca="false">(W21/Y21)/O21</f>
        <v>0.0723842681104367</v>
      </c>
      <c r="AB21" s="0" t="n">
        <v>0.00887439664313143</v>
      </c>
    </row>
    <row r="22" customFormat="false" ht="15" hidden="false" customHeight="true" outlineLevel="0" collapsed="false">
      <c r="C22" s="0" t="n">
        <v>13</v>
      </c>
      <c r="D22" s="0" t="s">
        <v>51</v>
      </c>
      <c r="E22" s="0" t="s">
        <v>52</v>
      </c>
      <c r="F22" s="0" t="s">
        <v>53</v>
      </c>
      <c r="G22" s="13" t="s">
        <v>70</v>
      </c>
      <c r="H22" s="0" t="s">
        <v>55</v>
      </c>
      <c r="I22" s="0" t="s">
        <v>56</v>
      </c>
      <c r="J22" s="0" t="s">
        <v>57</v>
      </c>
      <c r="K22" s="0" t="n">
        <v>15477.301676</v>
      </c>
      <c r="L22" s="0" t="n">
        <f aca="false">LOG10(K22)</f>
        <v>4.18969524773126</v>
      </c>
      <c r="M22" s="6" t="s">
        <v>71</v>
      </c>
      <c r="N22" s="0" t="n">
        <v>10</v>
      </c>
      <c r="O22" s="0" t="n">
        <f aca="false">K22/N22</f>
        <v>1547.7301676</v>
      </c>
      <c r="Q22" s="0" t="n">
        <v>39</v>
      </c>
      <c r="R22" s="12" t="s">
        <v>168</v>
      </c>
      <c r="S22" s="12" t="n">
        <v>742789.1</v>
      </c>
      <c r="T22" s="12" t="n">
        <v>31</v>
      </c>
      <c r="V22" s="0" t="n">
        <f aca="false">INDEX($S$10:$S$53, MATCH(M22,$R$10:$R$53,0))</f>
        <v>4837.6</v>
      </c>
      <c r="W22" s="0" t="n">
        <v>4837.6</v>
      </c>
      <c r="Y22" s="0" t="n">
        <v>3</v>
      </c>
      <c r="AA22" s="0" t="n">
        <f aca="false">(W22/Y22)/O22</f>
        <v>1.04186980850404</v>
      </c>
      <c r="AB22" s="0" t="n">
        <v>0.104186980850404</v>
      </c>
    </row>
    <row r="23" customFormat="false" ht="15" hidden="false" customHeight="true" outlineLevel="0" collapsed="false">
      <c r="C23" s="0" t="n">
        <v>14</v>
      </c>
      <c r="D23" s="0" t="s">
        <v>51</v>
      </c>
      <c r="E23" s="0" t="s">
        <v>52</v>
      </c>
      <c r="F23" s="0" t="s">
        <v>53</v>
      </c>
      <c r="G23" s="13" t="s">
        <v>128</v>
      </c>
      <c r="H23" s="0" t="s">
        <v>55</v>
      </c>
      <c r="I23" s="0" t="s">
        <v>56</v>
      </c>
      <c r="J23" s="0" t="s">
        <v>57</v>
      </c>
      <c r="K23" s="0" t="n">
        <v>5003.225042</v>
      </c>
      <c r="L23" s="0" t="n">
        <f aca="false">LOG10(K23)</f>
        <v>3.69925003762271</v>
      </c>
      <c r="M23" s="6" t="s">
        <v>71</v>
      </c>
      <c r="N23" s="0" t="n">
        <v>3.232621</v>
      </c>
      <c r="O23" s="0" t="n">
        <f aca="false">K23/N23</f>
        <v>1547.73016756372</v>
      </c>
      <c r="Q23" s="0" t="n">
        <v>36</v>
      </c>
      <c r="R23" s="12" t="s">
        <v>177</v>
      </c>
      <c r="S23" s="12" t="n">
        <v>903571.9</v>
      </c>
      <c r="T23" s="12" t="n">
        <v>32</v>
      </c>
      <c r="V23" s="0" t="n">
        <f aca="false">INDEX($S$10:$S$53, MATCH(M23,$R$10:$R$53,0))</f>
        <v>4837.6</v>
      </c>
      <c r="W23" s="0" t="n">
        <v>4837.6</v>
      </c>
      <c r="Y23" s="0" t="n">
        <v>3</v>
      </c>
      <c r="AA23" s="0" t="n">
        <f aca="false">(W23/Y23)/O23</f>
        <v>1.04186980852846</v>
      </c>
      <c r="AB23" s="0" t="n">
        <v>1.04186980852846</v>
      </c>
    </row>
    <row r="24" customFormat="false" ht="15" hidden="false" customHeight="true" outlineLevel="0" collapsed="false">
      <c r="C24" s="0" t="n">
        <v>15</v>
      </c>
      <c r="D24" s="0" t="s">
        <v>51</v>
      </c>
      <c r="E24" s="0" t="s">
        <v>52</v>
      </c>
      <c r="F24" s="0" t="s">
        <v>53</v>
      </c>
      <c r="G24" s="13" t="s">
        <v>76</v>
      </c>
      <c r="H24" s="0" t="s">
        <v>55</v>
      </c>
      <c r="I24" s="0" t="s">
        <v>56</v>
      </c>
      <c r="J24" s="0" t="s">
        <v>57</v>
      </c>
      <c r="K24" s="0" t="n">
        <v>24603.60095</v>
      </c>
      <c r="L24" s="0" t="n">
        <f aca="false">LOG10(K24)</f>
        <v>4.39099867451256</v>
      </c>
      <c r="M24" s="6" t="s">
        <v>71</v>
      </c>
      <c r="N24" s="0" t="n">
        <v>15.89657</v>
      </c>
      <c r="O24" s="0" t="n">
        <f aca="false">K24/N24</f>
        <v>1547.73016757703</v>
      </c>
      <c r="Q24" s="0" t="n">
        <v>34</v>
      </c>
      <c r="R24" s="12" t="s">
        <v>66</v>
      </c>
      <c r="S24" s="12" t="n">
        <v>375230138.3</v>
      </c>
      <c r="T24" s="12" t="n">
        <v>33</v>
      </c>
      <c r="V24" s="0" t="n">
        <f aca="false">INDEX($S$10:$S$53, MATCH(M24,$R$10:$R$53,0))</f>
        <v>4837.6</v>
      </c>
      <c r="W24" s="0" t="n">
        <v>4837.6</v>
      </c>
      <c r="Y24" s="0" t="n">
        <v>3</v>
      </c>
      <c r="AA24" s="0" t="n">
        <f aca="false">(W24/Y24)/O24</f>
        <v>1.0418698085195</v>
      </c>
      <c r="AB24" s="0" t="n">
        <v>1.0418698085195</v>
      </c>
    </row>
    <row r="25" customFormat="false" ht="15" hidden="false" customHeight="true" outlineLevel="0" collapsed="false">
      <c r="C25" s="0" t="n">
        <v>16</v>
      </c>
      <c r="D25" s="0" t="s">
        <v>51</v>
      </c>
      <c r="E25" s="0" t="s">
        <v>52</v>
      </c>
      <c r="F25" s="0" t="s">
        <v>53</v>
      </c>
      <c r="G25" s="13" t="s">
        <v>157</v>
      </c>
      <c r="H25" s="0" t="s">
        <v>55</v>
      </c>
      <c r="I25" s="0" t="s">
        <v>56</v>
      </c>
      <c r="J25" s="0" t="s">
        <v>57</v>
      </c>
      <c r="K25" s="0" t="n">
        <v>14537.269766</v>
      </c>
      <c r="L25" s="0" t="n">
        <f aca="false">LOG10(K25)</f>
        <v>4.16248284965241</v>
      </c>
      <c r="M25" s="6" t="s">
        <v>159</v>
      </c>
      <c r="N25" s="0" t="n">
        <v>440.4535</v>
      </c>
      <c r="O25" s="0" t="n">
        <f aca="false">K25/N25</f>
        <v>33.0052315760915</v>
      </c>
      <c r="Q25" s="0" t="n">
        <v>35</v>
      </c>
      <c r="R25" s="12" t="s">
        <v>64</v>
      </c>
      <c r="S25" s="12" t="n">
        <v>6025037.3</v>
      </c>
      <c r="T25" s="12" t="n">
        <v>34</v>
      </c>
      <c r="V25" s="0" t="e">
        <f aca="false">INDEX($S$10:$S$53, MATCH(M25,$R$10:$R$53,0))</f>
        <v>#N/A</v>
      </c>
      <c r="W25" s="0" t="n">
        <v>20.8</v>
      </c>
      <c r="Y25" s="0" t="n">
        <v>2</v>
      </c>
      <c r="AA25" s="0" t="n">
        <f aca="false">(W25/Y25)/O25</f>
        <v>0.315101561278959</v>
      </c>
      <c r="AB25" s="0" t="n">
        <v>0.315101561278959</v>
      </c>
    </row>
    <row r="26" customFormat="false" ht="15" hidden="false" customHeight="true" outlineLevel="0" collapsed="false">
      <c r="C26" s="0" t="n">
        <v>17</v>
      </c>
      <c r="D26" s="0" t="s">
        <v>51</v>
      </c>
      <c r="E26" s="0" t="s">
        <v>52</v>
      </c>
      <c r="F26" s="0" t="s">
        <v>53</v>
      </c>
      <c r="G26" s="13" t="s">
        <v>95</v>
      </c>
      <c r="H26" s="0" t="s">
        <v>55</v>
      </c>
      <c r="I26" s="0" t="s">
        <v>56</v>
      </c>
      <c r="J26" s="0" t="s">
        <v>57</v>
      </c>
      <c r="K26" s="0" t="n">
        <v>12084287.822197</v>
      </c>
      <c r="L26" s="0" t="n">
        <f aca="false">LOG10(K26)</f>
        <v>7.08222106070115</v>
      </c>
      <c r="M26" s="6" t="s">
        <v>58</v>
      </c>
      <c r="N26" s="0" t="n">
        <v>196.4322</v>
      </c>
      <c r="O26" s="0" t="n">
        <f aca="false">K26/N26</f>
        <v>61518.8743097975</v>
      </c>
      <c r="Q26" s="0" t="n">
        <v>25</v>
      </c>
      <c r="R26" s="12" t="s">
        <v>175</v>
      </c>
      <c r="S26" s="12" t="n">
        <v>19997.4</v>
      </c>
      <c r="T26" s="12" t="n">
        <v>35</v>
      </c>
      <c r="V26" s="0" t="e">
        <f aca="false">INDEX($S$10:$S$53, MATCH(M26,$R$10:$R$53,0))</f>
        <v>#N/A</v>
      </c>
      <c r="W26" s="0" t="n">
        <v>23718.1</v>
      </c>
      <c r="Y26" s="0" t="n">
        <v>16</v>
      </c>
      <c r="AA26" s="0" t="n">
        <f aca="false">(W26/Y26)/O26</f>
        <v>0.0240963650039337</v>
      </c>
      <c r="AB26" s="0" t="n">
        <v>0.0240963650039337</v>
      </c>
    </row>
    <row r="27" customFormat="false" ht="15" hidden="false" customHeight="true" outlineLevel="0" collapsed="false">
      <c r="C27" s="0" t="n">
        <v>18</v>
      </c>
      <c r="D27" s="0" t="s">
        <v>51</v>
      </c>
      <c r="E27" s="0" t="s">
        <v>52</v>
      </c>
      <c r="F27" s="0" t="s">
        <v>53</v>
      </c>
      <c r="G27" s="13" t="s">
        <v>60</v>
      </c>
      <c r="H27" s="0" t="s">
        <v>55</v>
      </c>
      <c r="I27" s="0" t="s">
        <v>56</v>
      </c>
      <c r="J27" s="0" t="s">
        <v>57</v>
      </c>
      <c r="K27" s="0" t="n">
        <v>1265624.110043</v>
      </c>
      <c r="L27" s="0" t="n">
        <f aca="false">LOG10(K27)</f>
        <v>6.10230473950924</v>
      </c>
      <c r="M27" s="6" t="s">
        <v>58</v>
      </c>
      <c r="N27" s="0" t="n">
        <v>20.57294</v>
      </c>
      <c r="O27" s="0" t="n">
        <f aca="false">K27/N27</f>
        <v>61518.8743097972</v>
      </c>
      <c r="Q27" s="0" t="n">
        <v>22</v>
      </c>
      <c r="R27" s="12" t="s">
        <v>156</v>
      </c>
      <c r="S27" s="12" t="n">
        <v>7660.8</v>
      </c>
      <c r="T27" s="12" t="n">
        <v>36</v>
      </c>
      <c r="V27" s="0" t="e">
        <f aca="false">INDEX($S$10:$S$53, MATCH(M27,$R$10:$R$53,0))</f>
        <v>#N/A</v>
      </c>
      <c r="W27" s="0" t="n">
        <v>23718.1</v>
      </c>
      <c r="Y27" s="0" t="n">
        <v>16</v>
      </c>
      <c r="AA27" s="0" t="n">
        <f aca="false">(W27/Y27)/O27</f>
        <v>0.0240963650039338</v>
      </c>
      <c r="AB27" s="0" t="n">
        <v>0.0240963650039338</v>
      </c>
    </row>
    <row r="28" customFormat="false" ht="15" hidden="false" customHeight="true" outlineLevel="0" collapsed="false">
      <c r="C28" s="0" t="n">
        <v>19</v>
      </c>
      <c r="D28" s="0" t="s">
        <v>51</v>
      </c>
      <c r="E28" s="0" t="s">
        <v>52</v>
      </c>
      <c r="F28" s="0" t="s">
        <v>53</v>
      </c>
      <c r="G28" s="13" t="s">
        <v>54</v>
      </c>
      <c r="H28" s="0" t="s">
        <v>55</v>
      </c>
      <c r="I28" s="0" t="s">
        <v>56</v>
      </c>
      <c r="J28" s="0" t="s">
        <v>57</v>
      </c>
      <c r="K28" s="0" t="n">
        <v>1631411.645557</v>
      </c>
      <c r="L28" s="0" t="n">
        <f aca="false">LOG10(K28)</f>
        <v>6.21256355812015</v>
      </c>
      <c r="M28" s="6" t="s">
        <v>58</v>
      </c>
      <c r="N28" s="0" t="n">
        <v>26.51888</v>
      </c>
      <c r="O28" s="0" t="n">
        <f aca="false">K28/N28</f>
        <v>61518.8743098125</v>
      </c>
      <c r="Q28" s="0" t="n">
        <v>1</v>
      </c>
      <c r="R28" s="12" t="s">
        <v>41</v>
      </c>
      <c r="S28" s="12" t="s">
        <v>42</v>
      </c>
      <c r="T28" s="12" t="n">
        <v>37</v>
      </c>
      <c r="V28" s="0" t="e">
        <f aca="false">INDEX($S$10:$S$53, MATCH(M28,$R$10:$R$53,0))</f>
        <v>#N/A</v>
      </c>
      <c r="W28" s="0" t="n">
        <v>23718.1</v>
      </c>
      <c r="Y28" s="0" t="n">
        <v>16</v>
      </c>
      <c r="AA28" s="0" t="n">
        <f aca="false">(W28/Y28)/O28</f>
        <v>0.0240963650039278</v>
      </c>
      <c r="AB28" s="0" t="n">
        <v>0.0240963650039278</v>
      </c>
    </row>
    <row r="29" customFormat="false" ht="15" hidden="false" customHeight="true" outlineLevel="0" collapsed="false">
      <c r="C29" s="0" t="n">
        <v>20</v>
      </c>
      <c r="D29" s="0" t="s">
        <v>51</v>
      </c>
      <c r="E29" s="0" t="s">
        <v>52</v>
      </c>
      <c r="F29" s="0" t="s">
        <v>53</v>
      </c>
      <c r="G29" s="13" t="s">
        <v>86</v>
      </c>
      <c r="H29" s="0" t="s">
        <v>55</v>
      </c>
      <c r="I29" s="0" t="s">
        <v>56</v>
      </c>
      <c r="J29" s="0" t="s">
        <v>57</v>
      </c>
      <c r="K29" s="0" t="n">
        <v>6050031.470495</v>
      </c>
      <c r="L29" s="0" t="n">
        <f aca="false">LOG10(K29)</f>
        <v>6.78175763373127</v>
      </c>
      <c r="M29" s="12" t="s">
        <v>130</v>
      </c>
      <c r="N29" s="0" t="n">
        <v>1147.759</v>
      </c>
      <c r="O29" s="0" t="n">
        <f aca="false">K29/N29</f>
        <v>5271.16883465518</v>
      </c>
      <c r="Q29" s="0" t="n">
        <v>33</v>
      </c>
      <c r="R29" s="12" t="s">
        <v>162</v>
      </c>
      <c r="S29" s="12" t="n">
        <v>527309.6</v>
      </c>
      <c r="T29" s="12" t="n">
        <v>39</v>
      </c>
      <c r="V29" s="0" t="e">
        <f aca="false">INDEX($S$10:$S$53, MATCH(M29,$R$10:$R$53,0))</f>
        <v>#N/A</v>
      </c>
      <c r="W29" s="0" t="n">
        <v>38974.7</v>
      </c>
      <c r="Y29" s="0" t="n">
        <v>1</v>
      </c>
      <c r="AA29" s="0" t="n">
        <f aca="false">(W29/Y29)/O29</f>
        <v>7.39393884403051</v>
      </c>
      <c r="AB29" s="0" t="n">
        <v>7.39393884403051</v>
      </c>
    </row>
    <row r="30" customFormat="false" ht="15" hidden="false" customHeight="true" outlineLevel="0" collapsed="false">
      <c r="C30" s="0" t="n">
        <v>21</v>
      </c>
      <c r="D30" s="0" t="s">
        <v>51</v>
      </c>
      <c r="E30" s="0" t="s">
        <v>52</v>
      </c>
      <c r="F30" s="0" t="s">
        <v>53</v>
      </c>
      <c r="G30" s="13" t="s">
        <v>155</v>
      </c>
      <c r="H30" s="0" t="s">
        <v>55</v>
      </c>
      <c r="I30" s="0" t="s">
        <v>56</v>
      </c>
      <c r="J30" s="0" t="s">
        <v>57</v>
      </c>
      <c r="K30" s="0" t="n">
        <v>266848.103317</v>
      </c>
      <c r="L30" s="0" t="n">
        <f aca="false">LOG10(K30)</f>
        <v>5.42626412030472</v>
      </c>
      <c r="M30" s="6" t="s">
        <v>120</v>
      </c>
      <c r="N30" s="0" t="n">
        <v>86.39763</v>
      </c>
      <c r="O30" s="0" t="n">
        <f aca="false">K30/N30</f>
        <v>3088.60443645271</v>
      </c>
      <c r="Q30" s="0" t="n">
        <v>40</v>
      </c>
      <c r="R30" s="12" t="s">
        <v>123</v>
      </c>
      <c r="S30" s="12" t="n">
        <v>562723.7</v>
      </c>
      <c r="T30" s="12" t="n">
        <v>40</v>
      </c>
      <c r="V30" s="0" t="e">
        <f aca="false">INDEX($S$10:$S$53, MATCH(M30,$R$10:$R$53,0))</f>
        <v>#N/A</v>
      </c>
      <c r="W30" s="0" t="n">
        <v>6329.9</v>
      </c>
      <c r="Y30" s="0" t="n">
        <v>2</v>
      </c>
      <c r="AA30" s="0" t="n">
        <f aca="false">(W30/Y30)/O30</f>
        <v>1.0247184659344</v>
      </c>
      <c r="AB30" s="0" t="n">
        <v>1.0247184659344</v>
      </c>
    </row>
    <row r="31" customFormat="false" ht="15" hidden="false" customHeight="true" outlineLevel="0" collapsed="false">
      <c r="C31" s="0" t="n">
        <v>22</v>
      </c>
      <c r="D31" s="0" t="s">
        <v>51</v>
      </c>
      <c r="E31" s="0" t="s">
        <v>52</v>
      </c>
      <c r="F31" s="0" t="s">
        <v>53</v>
      </c>
      <c r="G31" s="13" t="s">
        <v>120</v>
      </c>
      <c r="H31" s="0" t="s">
        <v>55</v>
      </c>
      <c r="I31" s="0" t="s">
        <v>56</v>
      </c>
      <c r="J31" s="0" t="s">
        <v>57</v>
      </c>
      <c r="K31" s="0" t="n">
        <v>10797838.324952</v>
      </c>
      <c r="L31" s="0" t="n">
        <f aca="false">LOG10(K31)</f>
        <v>7.03333682053225</v>
      </c>
      <c r="M31" s="6" t="s">
        <v>120</v>
      </c>
      <c r="N31" s="0" t="n">
        <v>3496.025</v>
      </c>
      <c r="O31" s="0" t="n">
        <f aca="false">K31/N31</f>
        <v>3088.6044364534</v>
      </c>
      <c r="Q31" s="0" t="n">
        <v>7</v>
      </c>
      <c r="R31" s="14" t="s">
        <v>71</v>
      </c>
      <c r="S31" s="12" t="n">
        <v>4837.6</v>
      </c>
      <c r="T31" s="12" t="n">
        <v>41</v>
      </c>
      <c r="V31" s="0" t="e">
        <f aca="false">INDEX($S$10:$S$53, MATCH(M31,$R$10:$R$53,0))</f>
        <v>#N/A</v>
      </c>
      <c r="W31" s="0" t="n">
        <v>6329.9</v>
      </c>
      <c r="Y31" s="0" t="n">
        <v>2</v>
      </c>
      <c r="AA31" s="0" t="n">
        <f aca="false">(W31/Y31)/O31</f>
        <v>1.02471846593417</v>
      </c>
      <c r="AB31" s="0" t="n">
        <v>1.02471846593417</v>
      </c>
    </row>
    <row r="32" customFormat="false" ht="15" hidden="false" customHeight="false" outlineLevel="0" collapsed="false">
      <c r="C32" s="0" t="n">
        <v>23</v>
      </c>
      <c r="D32" s="0" t="s">
        <v>51</v>
      </c>
      <c r="E32" s="0" t="s">
        <v>52</v>
      </c>
      <c r="F32" s="0" t="s">
        <v>53</v>
      </c>
      <c r="G32" s="13" t="s">
        <v>65</v>
      </c>
      <c r="H32" s="0" t="s">
        <v>55</v>
      </c>
      <c r="I32" s="0" t="s">
        <v>56</v>
      </c>
      <c r="J32" s="0" t="s">
        <v>57</v>
      </c>
      <c r="K32" s="0" t="n">
        <v>13926521.903409</v>
      </c>
      <c r="L32" s="0" t="n">
        <f aca="false">LOG10(K32)</f>
        <v>7.14384266654856</v>
      </c>
      <c r="M32" s="6" t="s">
        <v>105</v>
      </c>
      <c r="N32" s="0" t="n">
        <v>74.74327</v>
      </c>
      <c r="O32" s="0" t="n">
        <f aca="false">K32/N32</f>
        <v>186324.760789955</v>
      </c>
      <c r="Q32" s="0" t="n">
        <v>43</v>
      </c>
      <c r="R32" s="12" t="s">
        <v>62</v>
      </c>
      <c r="S32" s="12" t="n">
        <v>15062593.3</v>
      </c>
      <c r="T32" s="12" t="n">
        <v>42</v>
      </c>
      <c r="V32" s="0" t="e">
        <f aca="false">INDEX($S$10:$S$53, MATCH(M32,$R$10:$R$53,0))</f>
        <v>#N/A</v>
      </c>
      <c r="W32" s="0" t="n">
        <v>93206</v>
      </c>
      <c r="Y32" s="0" t="n">
        <v>2</v>
      </c>
      <c r="AA32" s="0" t="n">
        <f aca="false">(W32/Y32)/O32</f>
        <v>0.25011705262585</v>
      </c>
      <c r="AB32" s="0" t="n">
        <v>0.25011705262585</v>
      </c>
    </row>
    <row r="33" customFormat="false" ht="15" hidden="false" customHeight="true" outlineLevel="0" collapsed="false">
      <c r="C33" s="0" t="n">
        <v>24</v>
      </c>
      <c r="D33" s="0" t="s">
        <v>51</v>
      </c>
      <c r="E33" s="0" t="s">
        <v>52</v>
      </c>
      <c r="F33" s="0" t="s">
        <v>53</v>
      </c>
      <c r="G33" s="13" t="s">
        <v>114</v>
      </c>
      <c r="H33" s="0" t="s">
        <v>55</v>
      </c>
      <c r="I33" s="0" t="s">
        <v>56</v>
      </c>
      <c r="J33" s="0" t="s">
        <v>57</v>
      </c>
      <c r="K33" s="0" t="n">
        <v>21606304.946125</v>
      </c>
      <c r="L33" s="0" t="n">
        <f aca="false">LOG10(K33)</f>
        <v>7.33458050132471</v>
      </c>
      <c r="M33" s="6" t="s">
        <v>58</v>
      </c>
      <c r="N33" s="0" t="n">
        <v>188.6222</v>
      </c>
      <c r="O33" s="0" t="n">
        <f aca="false">K33/N33</f>
        <v>114548.048671498</v>
      </c>
      <c r="Q33" s="0" t="n">
        <v>44</v>
      </c>
      <c r="R33" s="12" t="s">
        <v>90</v>
      </c>
      <c r="S33" s="12" t="n">
        <v>60250373.3</v>
      </c>
      <c r="T33" s="12" t="n">
        <v>43</v>
      </c>
      <c r="V33" s="0" t="e">
        <f aca="false">INDEX($S$10:$S$53, MATCH(M33,$R$10:$R$53,0))</f>
        <v>#N/A</v>
      </c>
      <c r="W33" s="0" t="n">
        <v>23718.1</v>
      </c>
      <c r="Y33" s="0" t="n">
        <v>16</v>
      </c>
      <c r="AA33" s="0" t="n">
        <f aca="false">(W33/Y33)/O33</f>
        <v>0.0129411305316181</v>
      </c>
      <c r="AB33" s="0" t="n">
        <v>0.0129411305316181</v>
      </c>
    </row>
    <row r="34" customFormat="false" ht="15" hidden="false" customHeight="false" outlineLevel="0" collapsed="false">
      <c r="C34" s="0" t="n">
        <v>25</v>
      </c>
      <c r="D34" s="0" t="s">
        <v>51</v>
      </c>
      <c r="E34" s="0" t="s">
        <v>52</v>
      </c>
      <c r="F34" s="0" t="s">
        <v>53</v>
      </c>
      <c r="G34" s="13" t="s">
        <v>94</v>
      </c>
      <c r="H34" s="0" t="s">
        <v>55</v>
      </c>
      <c r="I34" s="0" t="s">
        <v>56</v>
      </c>
      <c r="J34" s="0" t="s">
        <v>57</v>
      </c>
      <c r="K34" s="0" t="n">
        <v>198372.434803</v>
      </c>
      <c r="L34" s="0" t="n">
        <f aca="false">LOG10(K34)</f>
        <v>5.29748132384303</v>
      </c>
      <c r="M34" s="6" t="s">
        <v>72</v>
      </c>
      <c r="N34" s="0" t="n">
        <v>0.5734732</v>
      </c>
      <c r="O34" s="0" t="n">
        <f aca="false">K34/N34</f>
        <v>345914.045857766</v>
      </c>
      <c r="Q34" s="0" t="n">
        <v>41</v>
      </c>
      <c r="R34" s="12" t="s">
        <v>134</v>
      </c>
      <c r="S34" s="12" t="n">
        <v>2228999.9</v>
      </c>
      <c r="T34" s="0" t="n">
        <v>44</v>
      </c>
      <c r="V34" s="0" t="e">
        <f aca="false">INDEX($S$10:$S$53, MATCH(M34,$R$10:$R$53,0))</f>
        <v>#N/A</v>
      </c>
      <c r="W34" s="0" t="n">
        <v>261600.6</v>
      </c>
      <c r="Y34" s="0" t="n">
        <v>16</v>
      </c>
      <c r="AA34" s="0" t="n">
        <f aca="false">(W34/Y34)/O34</f>
        <v>0.0472661856197734</v>
      </c>
      <c r="AB34" s="0" t="n">
        <v>0.0472661856197734</v>
      </c>
    </row>
    <row r="35" customFormat="false" ht="15" hidden="false" customHeight="true" outlineLevel="0" collapsed="false">
      <c r="C35" s="0" t="n">
        <v>26</v>
      </c>
      <c r="D35" s="0" t="s">
        <v>51</v>
      </c>
      <c r="E35" s="0" t="s">
        <v>52</v>
      </c>
      <c r="F35" s="0" t="s">
        <v>53</v>
      </c>
      <c r="G35" s="13" t="s">
        <v>102</v>
      </c>
      <c r="H35" s="0" t="s">
        <v>55</v>
      </c>
      <c r="I35" s="0" t="s">
        <v>56</v>
      </c>
      <c r="J35" s="0" t="s">
        <v>57</v>
      </c>
      <c r="K35" s="0" t="n">
        <v>8881668.286604</v>
      </c>
      <c r="L35" s="0" t="n">
        <f aca="false">LOG10(K35)</f>
        <v>6.94849454906873</v>
      </c>
      <c r="M35" s="6" t="s">
        <v>72</v>
      </c>
      <c r="N35" s="0" t="n">
        <v>25.67594</v>
      </c>
      <c r="O35" s="0" t="n">
        <f aca="false">K35/N35</f>
        <v>345914.045857873</v>
      </c>
      <c r="V35" s="0" t="e">
        <f aca="false">INDEX($S$10:$S$53, MATCH(M35,$R$10:$R$53,0))</f>
        <v>#N/A</v>
      </c>
      <c r="W35" s="0" t="n">
        <v>261600.6</v>
      </c>
      <c r="Y35" s="0" t="n">
        <v>16</v>
      </c>
      <c r="AA35" s="0" t="n">
        <f aca="false">(W35/Y35)/O35</f>
        <v>0.0472661856197588</v>
      </c>
      <c r="AB35" s="0" t="n">
        <v>0.0472661856197588</v>
      </c>
    </row>
    <row r="36" customFormat="false" ht="12.75" hidden="false" customHeight="false" outlineLevel="0" collapsed="false">
      <c r="C36" s="0" t="n">
        <v>27</v>
      </c>
      <c r="D36" s="0" t="s">
        <v>51</v>
      </c>
      <c r="E36" s="0" t="s">
        <v>52</v>
      </c>
      <c r="F36" s="0" t="s">
        <v>53</v>
      </c>
      <c r="G36" s="13" t="s">
        <v>109</v>
      </c>
      <c r="H36" s="0" t="s">
        <v>55</v>
      </c>
      <c r="I36" s="0" t="s">
        <v>56</v>
      </c>
      <c r="J36" s="0" t="s">
        <v>57</v>
      </c>
      <c r="K36" s="0" t="n">
        <v>7295856.475633</v>
      </c>
      <c r="L36" s="0" t="n">
        <f aca="false">LOG10(K36)</f>
        <v>6.86307628194677</v>
      </c>
      <c r="M36" s="6" t="s">
        <v>72</v>
      </c>
      <c r="N36" s="0" t="n">
        <v>21.09153</v>
      </c>
      <c r="O36" s="0" t="n">
        <f aca="false">K36/N36</f>
        <v>345914.045857887</v>
      </c>
      <c r="V36" s="0" t="e">
        <f aca="false">INDEX($S$10:$S$53, MATCH(M36,$R$10:$R$53,0))</f>
        <v>#N/A</v>
      </c>
      <c r="W36" s="0" t="n">
        <v>261600.6</v>
      </c>
      <c r="Y36" s="0" t="n">
        <v>16</v>
      </c>
      <c r="AA36" s="0" t="n">
        <f aca="false">(W36/Y36)/O36</f>
        <v>0.0472661856197569</v>
      </c>
      <c r="AB36" s="0" t="n">
        <v>0.0472661856197569</v>
      </c>
    </row>
    <row r="37" customFormat="false" ht="12.75" hidden="false" customHeight="false" outlineLevel="0" collapsed="false">
      <c r="C37" s="0" t="n">
        <v>28</v>
      </c>
      <c r="D37" s="0" t="s">
        <v>51</v>
      </c>
      <c r="E37" s="0" t="s">
        <v>52</v>
      </c>
      <c r="F37" s="0" t="s">
        <v>53</v>
      </c>
      <c r="G37" s="13" t="s">
        <v>63</v>
      </c>
      <c r="H37" s="0" t="s">
        <v>55</v>
      </c>
      <c r="I37" s="0" t="s">
        <v>56</v>
      </c>
      <c r="J37" s="0" t="s">
        <v>57</v>
      </c>
      <c r="K37" s="0" t="n">
        <v>1026415.182142</v>
      </c>
      <c r="L37" s="0" t="n">
        <f aca="false">LOG10(K37)</f>
        <v>6.01132306724814</v>
      </c>
      <c r="M37" s="6" t="s">
        <v>72</v>
      </c>
      <c r="N37" s="0" t="n">
        <v>2.967255</v>
      </c>
      <c r="O37" s="0" t="n">
        <f aca="false">K37/N37</f>
        <v>345914.045857872</v>
      </c>
      <c r="V37" s="0" t="e">
        <f aca="false">INDEX($S$10:$S$53, MATCH(M37,$R$10:$R$53,0))</f>
        <v>#N/A</v>
      </c>
      <c r="W37" s="0" t="n">
        <v>261600.6</v>
      </c>
      <c r="Y37" s="0" t="n">
        <v>16</v>
      </c>
      <c r="AA37" s="0" t="n">
        <f aca="false">(W37/Y37)/O37</f>
        <v>0.047266185619759</v>
      </c>
      <c r="AB37" s="0" t="n">
        <v>0.047266185619759</v>
      </c>
    </row>
    <row r="38" customFormat="false" ht="12.75" hidden="false" customHeight="false" outlineLevel="0" collapsed="false">
      <c r="C38" s="0" t="n">
        <v>29</v>
      </c>
      <c r="D38" s="0" t="s">
        <v>51</v>
      </c>
      <c r="E38" s="0" t="s">
        <v>52</v>
      </c>
      <c r="F38" s="0" t="s">
        <v>53</v>
      </c>
      <c r="G38" s="13" t="s">
        <v>111</v>
      </c>
      <c r="H38" s="0" t="s">
        <v>55</v>
      </c>
      <c r="I38" s="0" t="s">
        <v>56</v>
      </c>
      <c r="J38" s="0" t="s">
        <v>57</v>
      </c>
      <c r="K38" s="0" t="n">
        <v>9000157.683873</v>
      </c>
      <c r="L38" s="0" t="n">
        <f aca="false">LOG10(K38)</f>
        <v>6.95425011839888</v>
      </c>
      <c r="M38" s="6" t="s">
        <v>72</v>
      </c>
      <c r="N38" s="0" t="n">
        <v>26.01848</v>
      </c>
      <c r="O38" s="0" t="n">
        <f aca="false">K38/N38</f>
        <v>345914.045857906</v>
      </c>
      <c r="V38" s="0" t="e">
        <f aca="false">INDEX($S$10:$S$53, MATCH(M38,$R$10:$R$53,0))</f>
        <v>#N/A</v>
      </c>
      <c r="W38" s="0" t="n">
        <v>261600.6</v>
      </c>
      <c r="Y38" s="0" t="n">
        <v>16</v>
      </c>
      <c r="AA38" s="0" t="n">
        <f aca="false">(W38/Y38)/O38</f>
        <v>0.0472661856197544</v>
      </c>
      <c r="AB38" s="0" t="n">
        <v>0.0472661856197544</v>
      </c>
    </row>
    <row r="39" customFormat="false" ht="12.75" hidden="false" customHeight="false" outlineLevel="0" collapsed="false">
      <c r="C39" s="0" t="n">
        <v>30</v>
      </c>
      <c r="D39" s="0" t="s">
        <v>51</v>
      </c>
      <c r="E39" s="0" t="s">
        <v>52</v>
      </c>
      <c r="F39" s="0" t="s">
        <v>53</v>
      </c>
      <c r="G39" s="13" t="s">
        <v>131</v>
      </c>
      <c r="H39" s="0" t="s">
        <v>55</v>
      </c>
      <c r="I39" s="0" t="s">
        <v>56</v>
      </c>
      <c r="J39" s="0" t="s">
        <v>57</v>
      </c>
      <c r="K39" s="0" t="n">
        <v>101577.486609</v>
      </c>
      <c r="L39" s="0" t="n">
        <f aca="false">LOG10(K39)</f>
        <v>5.00679746262384</v>
      </c>
      <c r="M39" s="6" t="s">
        <v>72</v>
      </c>
      <c r="N39" s="0" t="n">
        <v>0.2936495</v>
      </c>
      <c r="O39" s="0" t="n">
        <f aca="false">K39/N39</f>
        <v>345914.045857391</v>
      </c>
      <c r="V39" s="0" t="e">
        <f aca="false">INDEX($S$10:$S$53, MATCH(M39,$R$10:$R$53,0))</f>
        <v>#N/A</v>
      </c>
      <c r="W39" s="0" t="n">
        <v>261600.6</v>
      </c>
      <c r="Y39" s="0" t="n">
        <v>16</v>
      </c>
      <c r="AA39" s="0" t="n">
        <f aca="false">(W39/Y39)/O39</f>
        <v>0.0472661856198247</v>
      </c>
      <c r="AB39" s="0" t="n">
        <v>0.0472661856198247</v>
      </c>
    </row>
    <row r="40" customFormat="false" ht="12.75" hidden="false" customHeight="false" outlineLevel="0" collapsed="false">
      <c r="C40" s="0" t="n">
        <v>31</v>
      </c>
      <c r="D40" s="0" t="s">
        <v>51</v>
      </c>
      <c r="E40" s="0" t="s">
        <v>52</v>
      </c>
      <c r="F40" s="0" t="s">
        <v>53</v>
      </c>
      <c r="G40" s="13" t="s">
        <v>107</v>
      </c>
      <c r="H40" s="0" t="s">
        <v>55</v>
      </c>
      <c r="I40" s="0" t="s">
        <v>56</v>
      </c>
      <c r="J40" s="0" t="s">
        <v>57</v>
      </c>
      <c r="K40" s="0" t="n">
        <v>91189065.166752</v>
      </c>
      <c r="L40" s="0" t="n">
        <f aca="false">LOG10(K40)</f>
        <v>7.95994276352074</v>
      </c>
      <c r="M40" s="6" t="s">
        <v>72</v>
      </c>
      <c r="N40" s="0" t="n">
        <v>263.6177</v>
      </c>
      <c r="O40" s="0" t="n">
        <f aca="false">K40/N40</f>
        <v>345914.045857892</v>
      </c>
      <c r="V40" s="0" t="e">
        <f aca="false">INDEX($S$10:$S$53, MATCH(M40,$R$10:$R$53,0))</f>
        <v>#N/A</v>
      </c>
      <c r="W40" s="0" t="n">
        <v>261600.6</v>
      </c>
      <c r="Y40" s="0" t="n">
        <v>16</v>
      </c>
      <c r="AA40" s="0" t="n">
        <f aca="false">(W40/Y40)/O40</f>
        <v>0.0472661856197563</v>
      </c>
      <c r="AB40" s="0" t="n">
        <v>0.0472661856197563</v>
      </c>
    </row>
    <row r="41" customFormat="false" ht="12.75" hidden="false" customHeight="false" outlineLevel="0" collapsed="false">
      <c r="C41" s="0" t="n">
        <v>32</v>
      </c>
      <c r="D41" s="0" t="s">
        <v>51</v>
      </c>
      <c r="E41" s="0" t="s">
        <v>52</v>
      </c>
      <c r="F41" s="0" t="s">
        <v>53</v>
      </c>
      <c r="G41" s="13" t="s">
        <v>97</v>
      </c>
      <c r="H41" s="0" t="s">
        <v>55</v>
      </c>
      <c r="I41" s="0" t="s">
        <v>56</v>
      </c>
      <c r="J41" s="0" t="s">
        <v>57</v>
      </c>
      <c r="K41" s="0" t="n">
        <v>2054280.781878</v>
      </c>
      <c r="L41" s="0" t="n">
        <f aca="false">LOG10(K41)</f>
        <v>6.31265980327599</v>
      </c>
      <c r="M41" s="6" t="s">
        <v>72</v>
      </c>
      <c r="N41" s="0" t="n">
        <v>5.938703</v>
      </c>
      <c r="O41" s="0" t="n">
        <f aca="false">K41/N41</f>
        <v>345914.045857824</v>
      </c>
      <c r="V41" s="0" t="e">
        <f aca="false">INDEX($S$10:$S$53, MATCH(M41,$R$10:$R$53,0))</f>
        <v>#N/A</v>
      </c>
      <c r="W41" s="0" t="n">
        <v>261600.6</v>
      </c>
      <c r="Y41" s="0" t="n">
        <v>16</v>
      </c>
      <c r="AA41" s="0" t="n">
        <f aca="false">(W41/Y41)/O41</f>
        <v>0.0472661856197655</v>
      </c>
      <c r="AB41" s="0" t="n">
        <v>0.0472661856197655</v>
      </c>
    </row>
    <row r="42" customFormat="false" ht="12.75" hidden="false" customHeight="false" outlineLevel="0" collapsed="false">
      <c r="C42" s="0" t="n">
        <v>33</v>
      </c>
      <c r="D42" s="0" t="s">
        <v>51</v>
      </c>
      <c r="E42" s="0" t="s">
        <v>52</v>
      </c>
      <c r="F42" s="0" t="s">
        <v>53</v>
      </c>
      <c r="G42" s="13" t="s">
        <v>172</v>
      </c>
      <c r="H42" s="0" t="s">
        <v>55</v>
      </c>
      <c r="I42" s="0" t="s">
        <v>56</v>
      </c>
      <c r="J42" s="0" t="s">
        <v>57</v>
      </c>
      <c r="K42" s="0" t="n">
        <v>3459140.458579</v>
      </c>
      <c r="L42" s="0" t="n">
        <f aca="false">LOG10(K42)</f>
        <v>6.53896819692252</v>
      </c>
      <c r="M42" s="6" t="s">
        <v>72</v>
      </c>
      <c r="N42" s="0" t="n">
        <v>10</v>
      </c>
      <c r="O42" s="0" t="n">
        <f aca="false">K42/N42</f>
        <v>345914.0458579</v>
      </c>
      <c r="V42" s="0" t="e">
        <f aca="false">INDEX($S$10:$S$53, MATCH(M42,$R$10:$R$53,0))</f>
        <v>#N/A</v>
      </c>
      <c r="W42" s="0" t="n">
        <v>261600.6</v>
      </c>
      <c r="Y42" s="0" t="n">
        <v>16</v>
      </c>
      <c r="AA42" s="0" t="n">
        <f aca="false">(W42/Y42)/O42</f>
        <v>0.0472661856197552</v>
      </c>
      <c r="AB42" s="0" t="n">
        <v>0.00472661856197552</v>
      </c>
    </row>
    <row r="43" customFormat="false" ht="12.75" hidden="false" customHeight="false" outlineLevel="0" collapsed="false">
      <c r="C43" s="0" t="n">
        <v>34</v>
      </c>
      <c r="D43" s="0" t="s">
        <v>51</v>
      </c>
      <c r="E43" s="0" t="s">
        <v>52</v>
      </c>
      <c r="F43" s="0" t="s">
        <v>53</v>
      </c>
      <c r="G43" s="13" t="s">
        <v>69</v>
      </c>
      <c r="H43" s="0" t="s">
        <v>55</v>
      </c>
      <c r="I43" s="0" t="s">
        <v>56</v>
      </c>
      <c r="J43" s="0" t="s">
        <v>57</v>
      </c>
      <c r="K43" s="0" t="n">
        <v>26747945.42072</v>
      </c>
      <c r="L43" s="0" t="n">
        <f aca="false">LOG10(K43)</f>
        <v>7.4272904283493</v>
      </c>
      <c r="M43" s="6" t="s">
        <v>72</v>
      </c>
      <c r="N43" s="0" t="n">
        <v>77.32541</v>
      </c>
      <c r="O43" s="0" t="n">
        <f aca="false">K43/N43</f>
        <v>345914.045857888</v>
      </c>
      <c r="V43" s="0" t="e">
        <f aca="false">INDEX($S$10:$S$53, MATCH(M43,$R$10:$R$53,0))</f>
        <v>#N/A</v>
      </c>
      <c r="W43" s="0" t="n">
        <v>261600.6</v>
      </c>
      <c r="Y43" s="0" t="n">
        <v>16</v>
      </c>
      <c r="AA43" s="0" t="n">
        <f aca="false">(W43/Y43)/O43</f>
        <v>0.0472661856197568</v>
      </c>
      <c r="AB43" s="0" t="n">
        <v>0.0472661856197568</v>
      </c>
    </row>
    <row r="44" customFormat="false" ht="15" hidden="false" customHeight="true" outlineLevel="0" collapsed="false">
      <c r="C44" s="0" t="n">
        <v>35</v>
      </c>
      <c r="D44" s="0" t="s">
        <v>51</v>
      </c>
      <c r="E44" s="0" t="s">
        <v>52</v>
      </c>
      <c r="F44" s="0" t="s">
        <v>53</v>
      </c>
      <c r="G44" s="13" t="s">
        <v>176</v>
      </c>
      <c r="H44" s="0" t="s">
        <v>55</v>
      </c>
      <c r="I44" s="0" t="s">
        <v>56</v>
      </c>
      <c r="J44" s="0" t="s">
        <v>57</v>
      </c>
      <c r="K44" s="0" t="n">
        <v>4890598.504008</v>
      </c>
      <c r="L44" s="0" t="n">
        <f aca="false">LOG10(K44)</f>
        <v>6.68936201067427</v>
      </c>
      <c r="M44" s="6" t="s">
        <v>72</v>
      </c>
      <c r="N44" s="0" t="n">
        <v>14.13819</v>
      </c>
      <c r="O44" s="0" t="n">
        <f aca="false">K44/N44</f>
        <v>345914.045857921</v>
      </c>
      <c r="V44" s="0" t="e">
        <f aca="false">INDEX($S$10:$S$53, MATCH(M44,$R$10:$R$53,0))</f>
        <v>#N/A</v>
      </c>
      <c r="W44" s="0" t="n">
        <v>261600.6</v>
      </c>
      <c r="Y44" s="0" t="n">
        <v>16</v>
      </c>
      <c r="AA44" s="0" t="n">
        <f aca="false">(W44/Y44)/O44</f>
        <v>0.0472661856197523</v>
      </c>
      <c r="AB44" s="0" t="n">
        <v>0.0472661856197523</v>
      </c>
    </row>
    <row r="45" customFormat="false" ht="15" hidden="false" customHeight="true" outlineLevel="0" collapsed="false">
      <c r="C45" s="0" t="n">
        <v>36</v>
      </c>
      <c r="D45" s="0" t="s">
        <v>51</v>
      </c>
      <c r="E45" s="0" t="s">
        <v>52</v>
      </c>
      <c r="F45" s="0" t="s">
        <v>53</v>
      </c>
      <c r="G45" s="13" t="s">
        <v>124</v>
      </c>
      <c r="H45" s="0" t="s">
        <v>55</v>
      </c>
      <c r="I45" s="0" t="s">
        <v>56</v>
      </c>
      <c r="J45" s="0" t="s">
        <v>57</v>
      </c>
      <c r="K45" s="0" t="n">
        <v>24638.222573</v>
      </c>
      <c r="L45" s="0" t="n">
        <f aca="false">LOG10(K45)</f>
        <v>4.39160937416685</v>
      </c>
      <c r="M45" s="6" t="s">
        <v>72</v>
      </c>
      <c r="N45" s="0" t="n">
        <v>0.07122643</v>
      </c>
      <c r="O45" s="0" t="n">
        <f aca="false">K45/N45</f>
        <v>345914.045853484</v>
      </c>
      <c r="V45" s="0" t="e">
        <f aca="false">INDEX($S$10:$S$53, MATCH(M45,$R$10:$R$53,0))</f>
        <v>#N/A</v>
      </c>
      <c r="W45" s="0" t="n">
        <v>261600.6</v>
      </c>
      <c r="Y45" s="0" t="n">
        <v>16</v>
      </c>
      <c r="AA45" s="0" t="n">
        <f aca="false">(W45/Y45)/O45</f>
        <v>0.0472661856203585</v>
      </c>
      <c r="AB45" s="0" t="n">
        <v>0.0472661856203585</v>
      </c>
    </row>
    <row r="46" customFormat="false" ht="15" hidden="false" customHeight="true" outlineLevel="0" collapsed="false">
      <c r="C46" s="0" t="n">
        <v>37</v>
      </c>
      <c r="D46" s="0" t="s">
        <v>51</v>
      </c>
      <c r="E46" s="0" t="s">
        <v>52</v>
      </c>
      <c r="F46" s="0" t="s">
        <v>53</v>
      </c>
      <c r="G46" s="13" t="s">
        <v>137</v>
      </c>
      <c r="H46" s="0" t="s">
        <v>55</v>
      </c>
      <c r="I46" s="0" t="s">
        <v>56</v>
      </c>
      <c r="J46" s="0" t="s">
        <v>57</v>
      </c>
      <c r="K46" s="0" t="n">
        <v>207067.053529</v>
      </c>
      <c r="L46" s="0" t="n">
        <f aca="false">LOG10(K46)</f>
        <v>5.31611100372781</v>
      </c>
      <c r="M46" s="6" t="s">
        <v>72</v>
      </c>
      <c r="N46" s="0" t="n">
        <v>0.5986084</v>
      </c>
      <c r="O46" s="0" t="n">
        <f aca="false">K46/N46</f>
        <v>345914.045858695</v>
      </c>
      <c r="V46" s="0" t="e">
        <f aca="false">INDEX($S$10:$S$53, MATCH(M46,$R$10:$R$53,0))</f>
        <v>#N/A</v>
      </c>
      <c r="W46" s="0" t="n">
        <v>261600.6</v>
      </c>
      <c r="Y46" s="0" t="n">
        <v>16</v>
      </c>
      <c r="AA46" s="0" t="n">
        <f aca="false">(W46/Y46)/O46</f>
        <v>0.0472661856196465</v>
      </c>
      <c r="AB46" s="0" t="n">
        <v>0.0472661856196465</v>
      </c>
    </row>
    <row r="47" customFormat="false" ht="15" hidden="false" customHeight="true" outlineLevel="0" collapsed="false">
      <c r="C47" s="0" t="n">
        <v>38</v>
      </c>
      <c r="D47" s="0" t="s">
        <v>51</v>
      </c>
      <c r="E47" s="0" t="s">
        <v>52</v>
      </c>
      <c r="F47" s="0" t="s">
        <v>53</v>
      </c>
      <c r="G47" s="13" t="s">
        <v>113</v>
      </c>
      <c r="H47" s="0" t="s">
        <v>55</v>
      </c>
      <c r="I47" s="0" t="s">
        <v>56</v>
      </c>
      <c r="J47" s="0" t="s">
        <v>57</v>
      </c>
      <c r="K47" s="0" t="n">
        <v>333594.074975</v>
      </c>
      <c r="L47" s="0" t="n">
        <f aca="false">LOG10(K47)</f>
        <v>5.52321832845097</v>
      </c>
      <c r="M47" s="6" t="s">
        <v>72</v>
      </c>
      <c r="N47" s="0" t="n">
        <v>0.9643843</v>
      </c>
      <c r="O47" s="0" t="n">
        <f aca="false">K47/N47</f>
        <v>345914.045858067</v>
      </c>
      <c r="V47" s="0" t="e">
        <f aca="false">INDEX($S$10:$S$53, MATCH(M47,$R$10:$R$53,0))</f>
        <v>#N/A</v>
      </c>
      <c r="W47" s="0" t="n">
        <v>261600.6</v>
      </c>
      <c r="Y47" s="0" t="n">
        <v>16</v>
      </c>
      <c r="AA47" s="0" t="n">
        <f aca="false">(W47/Y47)/O47</f>
        <v>0.0472661856197323</v>
      </c>
      <c r="AB47" s="0" t="n">
        <v>0.0472661856197323</v>
      </c>
    </row>
    <row r="48" customFormat="false" ht="15" hidden="false" customHeight="true" outlineLevel="0" collapsed="false">
      <c r="C48" s="0" t="n">
        <v>39</v>
      </c>
      <c r="D48" s="0" t="s">
        <v>51</v>
      </c>
      <c r="E48" s="0" t="s">
        <v>52</v>
      </c>
      <c r="F48" s="0" t="s">
        <v>53</v>
      </c>
      <c r="G48" s="13" t="s">
        <v>75</v>
      </c>
      <c r="H48" s="0" t="s">
        <v>55</v>
      </c>
      <c r="I48" s="0" t="s">
        <v>56</v>
      </c>
      <c r="J48" s="0" t="s">
        <v>57</v>
      </c>
      <c r="K48" s="0" t="n">
        <v>23527440.684957</v>
      </c>
      <c r="L48" s="0" t="n">
        <f aca="false">LOG10(K48)</f>
        <v>7.37157468719078</v>
      </c>
      <c r="M48" s="6" t="s">
        <v>72</v>
      </c>
      <c r="N48" s="0" t="n">
        <v>68.01528</v>
      </c>
      <c r="O48" s="0" t="n">
        <f aca="false">K48/N48</f>
        <v>345914.045857887</v>
      </c>
      <c r="V48" s="0" t="e">
        <f aca="false">INDEX($S$10:$S$53, MATCH(M48,$R$10:$R$53,0))</f>
        <v>#N/A</v>
      </c>
      <c r="W48" s="0" t="n">
        <v>261600.6</v>
      </c>
      <c r="Y48" s="0" t="n">
        <v>16</v>
      </c>
      <c r="AA48" s="0" t="n">
        <f aca="false">(W48/Y48)/O48</f>
        <v>0.047266185619757</v>
      </c>
      <c r="AB48" s="0" t="n">
        <v>0.047266185619757</v>
      </c>
    </row>
    <row r="49" customFormat="false" ht="15" hidden="false" customHeight="true" outlineLevel="0" collapsed="false">
      <c r="C49" s="0" t="n">
        <v>40</v>
      </c>
      <c r="D49" s="0" t="s">
        <v>51</v>
      </c>
      <c r="E49" s="0" t="s">
        <v>52</v>
      </c>
      <c r="F49" s="0" t="s">
        <v>53</v>
      </c>
      <c r="G49" s="13" t="s">
        <v>88</v>
      </c>
      <c r="H49" s="0" t="s">
        <v>55</v>
      </c>
      <c r="I49" s="0" t="s">
        <v>56</v>
      </c>
      <c r="J49" s="0" t="s">
        <v>57</v>
      </c>
      <c r="K49" s="0" t="n">
        <v>70863848.753869</v>
      </c>
      <c r="L49" s="0" t="n">
        <f aca="false">LOG10(K49)</f>
        <v>7.85042473601827</v>
      </c>
      <c r="M49" s="20" t="s">
        <v>136</v>
      </c>
      <c r="N49" s="0" t="n">
        <v>211.1525</v>
      </c>
      <c r="O49" s="0" t="n">
        <f aca="false">K49/N49</f>
        <v>335605.066261915</v>
      </c>
      <c r="V49" s="0" t="e">
        <f aca="false">INDEX($S$10:$S$53, MATCH(M49,$R$10:$R$53,0))</f>
        <v>#N/A</v>
      </c>
      <c r="W49" s="0" t="n">
        <v>126222.4</v>
      </c>
      <c r="Y49" s="0" t="n">
        <v>1</v>
      </c>
      <c r="AA49" s="0" t="n">
        <f aca="false">(W49/Y49)/O49</f>
        <v>0.376103976635122</v>
      </c>
      <c r="AB49" s="0" t="n">
        <v>0.376103976635122</v>
      </c>
    </row>
    <row r="50" customFormat="false" ht="15" hidden="false" customHeight="false" outlineLevel="0" collapsed="false">
      <c r="C50" s="0" t="n">
        <v>41</v>
      </c>
      <c r="D50" s="0" t="s">
        <v>51</v>
      </c>
      <c r="E50" s="0" t="s">
        <v>52</v>
      </c>
      <c r="F50" s="0" t="s">
        <v>53</v>
      </c>
      <c r="G50" s="13" t="s">
        <v>148</v>
      </c>
      <c r="H50" s="0" t="s">
        <v>55</v>
      </c>
      <c r="I50" s="0" t="s">
        <v>56</v>
      </c>
      <c r="J50" s="0" t="s">
        <v>57</v>
      </c>
      <c r="K50" s="0" t="n">
        <v>6560423.824364</v>
      </c>
      <c r="L50" s="0" t="n">
        <f aca="false">LOG10(K50)</f>
        <v>6.8169318970947</v>
      </c>
      <c r="M50" s="20" t="s">
        <v>75</v>
      </c>
      <c r="N50" s="0" t="n">
        <v>224.5294</v>
      </c>
      <c r="O50" s="0" t="n">
        <f aca="false">K50/N50</f>
        <v>29218.5514429914</v>
      </c>
      <c r="Q50" s="0" t="n">
        <v>41</v>
      </c>
      <c r="R50" s="12" t="s">
        <v>134</v>
      </c>
      <c r="S50" s="12" t="n">
        <v>2228999.9</v>
      </c>
      <c r="V50" s="0" t="e">
        <f aca="false">INDEX($S$10:$S$53, MATCH(M50,$R$10:$R$53,0))</f>
        <v>#N/A</v>
      </c>
      <c r="W50" s="0" t="n">
        <v>30212.8</v>
      </c>
      <c r="Y50" s="0" t="n">
        <v>1</v>
      </c>
      <c r="AA50" s="0" t="n">
        <f aca="false">(W50/Y50)/O50</f>
        <v>1.03402798933919</v>
      </c>
      <c r="AB50" s="0" t="n">
        <v>1.03402798933919</v>
      </c>
    </row>
    <row r="51" customFormat="false" ht="15" hidden="false" customHeight="true" outlineLevel="0" collapsed="false">
      <c r="C51" s="0" t="n">
        <v>42</v>
      </c>
      <c r="D51" s="0" t="s">
        <v>51</v>
      </c>
      <c r="E51" s="0" t="s">
        <v>52</v>
      </c>
      <c r="F51" s="0" t="s">
        <v>53</v>
      </c>
      <c r="G51" s="13" t="s">
        <v>67</v>
      </c>
      <c r="H51" s="0" t="s">
        <v>55</v>
      </c>
      <c r="I51" s="0" t="s">
        <v>56</v>
      </c>
      <c r="J51" s="0" t="s">
        <v>57</v>
      </c>
      <c r="K51" s="0" t="n">
        <v>535494293.24554</v>
      </c>
      <c r="L51" s="0" t="n">
        <f aca="false">LOG10(K51)</f>
        <v>8.72875484692291</v>
      </c>
      <c r="M51" s="20" t="s">
        <v>96</v>
      </c>
      <c r="N51" s="0" t="n">
        <v>743.1235</v>
      </c>
      <c r="O51" s="0" t="n">
        <f aca="false">K51/N51</f>
        <v>720599.326014505</v>
      </c>
      <c r="V51" s="0" t="e">
        <f aca="false">INDEX($S$10:$S$53, MATCH(M51,$R$10:$R$53,0))</f>
        <v>#N/A</v>
      </c>
      <c r="W51" s="0" t="n">
        <v>18788.6</v>
      </c>
      <c r="Y51" s="0" t="n">
        <v>1</v>
      </c>
      <c r="AA51" s="0" t="n">
        <f aca="false">(W51/Y51)/O51</f>
        <v>0.0260735742065096</v>
      </c>
      <c r="AB51" s="0" t="n">
        <v>0.0260735742065096</v>
      </c>
    </row>
    <row r="52" customFormat="false" ht="12.75" hidden="false" customHeight="false" outlineLevel="0" collapsed="false">
      <c r="C52" s="0" t="n">
        <v>43</v>
      </c>
      <c r="D52" s="0" t="s">
        <v>51</v>
      </c>
      <c r="E52" s="0" t="s">
        <v>52</v>
      </c>
      <c r="F52" s="0" t="s">
        <v>53</v>
      </c>
      <c r="G52" s="13" t="s">
        <v>117</v>
      </c>
      <c r="H52" s="0" t="s">
        <v>55</v>
      </c>
      <c r="I52" s="0" t="s">
        <v>56</v>
      </c>
      <c r="J52" s="0" t="s">
        <v>57</v>
      </c>
      <c r="K52" s="0" t="n">
        <v>20712613.889311</v>
      </c>
      <c r="L52" s="0" t="n">
        <f aca="false">LOG10(K52)</f>
        <v>7.31623490942321</v>
      </c>
      <c r="M52" s="6" t="s">
        <v>96</v>
      </c>
      <c r="N52" s="0" t="n">
        <v>1895.566</v>
      </c>
      <c r="O52" s="0" t="n">
        <f aca="false">K52/N52</f>
        <v>10926.8756082938</v>
      </c>
      <c r="V52" s="0" t="e">
        <f aca="false">INDEX($S$10:$S$53, MATCH(M52,$R$10:$R$53,0))</f>
        <v>#N/A</v>
      </c>
      <c r="W52" s="0" t="n">
        <v>18788.6</v>
      </c>
      <c r="Y52" s="0" t="n">
        <v>3</v>
      </c>
      <c r="AA52" s="0" t="n">
        <f aca="false">(W52/Y52)/O52</f>
        <v>0.573161706161731</v>
      </c>
      <c r="AB52" s="0" t="n">
        <v>0.573161706161731</v>
      </c>
    </row>
    <row r="53" customFormat="false" ht="12.75" hidden="false" customHeight="true" outlineLevel="0" collapsed="false">
      <c r="C53" s="0" t="n">
        <v>44</v>
      </c>
      <c r="D53" s="0" t="s">
        <v>51</v>
      </c>
      <c r="E53" s="0" t="s">
        <v>52</v>
      </c>
      <c r="F53" s="0" t="s">
        <v>53</v>
      </c>
      <c r="G53" s="13" t="s">
        <v>119</v>
      </c>
      <c r="H53" s="0" t="s">
        <v>55</v>
      </c>
      <c r="I53" s="0" t="s">
        <v>56</v>
      </c>
      <c r="J53" s="0" t="s">
        <v>57</v>
      </c>
      <c r="K53" s="0" t="n">
        <v>763607.874497</v>
      </c>
      <c r="L53" s="0" t="n">
        <f aca="false">LOG10(K53)</f>
        <v>5.88287039828758</v>
      </c>
      <c r="M53" s="6" t="s">
        <v>96</v>
      </c>
      <c r="N53" s="0" t="n">
        <v>69.88346</v>
      </c>
      <c r="O53" s="0" t="n">
        <f aca="false">K53/N53</f>
        <v>10926.8756082913</v>
      </c>
      <c r="V53" s="0" t="e">
        <f aca="false">INDEX($S$10:$S$53, MATCH(M53,$R$10:$R$53,0))</f>
        <v>#N/A</v>
      </c>
      <c r="W53" s="0" t="n">
        <v>18788.6</v>
      </c>
      <c r="Y53" s="0" t="n">
        <v>3</v>
      </c>
      <c r="AA53" s="0" t="n">
        <f aca="false">(W53/Y53)/O53</f>
        <v>0.573161706161862</v>
      </c>
      <c r="AB53" s="0" t="n">
        <v>0.573161706161862</v>
      </c>
    </row>
    <row r="54" customFormat="false" ht="12.75" hidden="false" customHeight="true" outlineLevel="0" collapsed="false">
      <c r="C54" s="0" t="n">
        <v>45</v>
      </c>
      <c r="D54" s="0" t="s">
        <v>51</v>
      </c>
      <c r="E54" s="0" t="s">
        <v>52</v>
      </c>
      <c r="F54" s="0" t="s">
        <v>53</v>
      </c>
      <c r="G54" s="13" t="s">
        <v>73</v>
      </c>
      <c r="H54" s="0" t="s">
        <v>55</v>
      </c>
      <c r="I54" s="0" t="s">
        <v>56</v>
      </c>
      <c r="J54" s="0" t="s">
        <v>57</v>
      </c>
      <c r="K54" s="0" t="n">
        <v>2939227.918688</v>
      </c>
      <c r="L54" s="0" t="n">
        <f aca="false">LOG10(K54)</f>
        <v>6.46823326419124</v>
      </c>
      <c r="M54" s="6" t="s">
        <v>96</v>
      </c>
      <c r="N54" s="0" t="n">
        <v>268.9907</v>
      </c>
      <c r="O54" s="0" t="n">
        <f aca="false">K54/N54</f>
        <v>10926.8756082943</v>
      </c>
      <c r="V54" s="0" t="e">
        <f aca="false">INDEX($S$10:$S$53, MATCH(M54,$R$10:$R$53,0))</f>
        <v>#N/A</v>
      </c>
      <c r="W54" s="0" t="n">
        <v>18788.6</v>
      </c>
      <c r="Y54" s="0" t="n">
        <v>3</v>
      </c>
      <c r="AA54" s="0" t="n">
        <f aca="false">(W54/Y54)/O54</f>
        <v>0.573161706161706</v>
      </c>
      <c r="AB54" s="0" t="n">
        <v>0.573161706161706</v>
      </c>
    </row>
    <row r="55" customFormat="false" ht="12.75" hidden="false" customHeight="true" outlineLevel="0" collapsed="false">
      <c r="C55" s="0" t="n">
        <v>46</v>
      </c>
      <c r="D55" s="0" t="s">
        <v>51</v>
      </c>
      <c r="E55" s="0" t="s">
        <v>52</v>
      </c>
      <c r="F55" s="0" t="s">
        <v>53</v>
      </c>
      <c r="G55" s="13" t="s">
        <v>84</v>
      </c>
      <c r="H55" s="0" t="s">
        <v>55</v>
      </c>
      <c r="I55" s="0" t="s">
        <v>56</v>
      </c>
      <c r="J55" s="0" t="s">
        <v>57</v>
      </c>
      <c r="K55" s="0" t="n">
        <v>3824.557624</v>
      </c>
      <c r="L55" s="0" t="n">
        <f aca="false">LOG10(K55)</f>
        <v>3.58258120875333</v>
      </c>
      <c r="M55" s="6" t="s">
        <v>85</v>
      </c>
      <c r="N55" s="0" t="n">
        <v>10</v>
      </c>
      <c r="O55" s="0" t="n">
        <f aca="false">K55/N55</f>
        <v>382.4557624</v>
      </c>
      <c r="V55" s="0" t="n">
        <f aca="false">INDEX($S$10:$S$53, MATCH(M55,$R$10:$R$53,0))</f>
        <v>7183.5</v>
      </c>
      <c r="W55" s="0" t="n">
        <v>7183.5</v>
      </c>
      <c r="Y55" s="0" t="n">
        <v>3</v>
      </c>
      <c r="AA55" s="0" t="n">
        <f aca="false">(W55/Y55)/O55</f>
        <v>6.2608548109563</v>
      </c>
      <c r="AB55" s="0" t="n">
        <v>0.62608548109563</v>
      </c>
    </row>
    <row r="56" customFormat="false" ht="12.75" hidden="false" customHeight="true" outlineLevel="0" collapsed="false">
      <c r="C56" s="0" t="n">
        <v>47</v>
      </c>
      <c r="D56" s="0" t="s">
        <v>51</v>
      </c>
      <c r="E56" s="0" t="s">
        <v>52</v>
      </c>
      <c r="F56" s="0" t="s">
        <v>53</v>
      </c>
      <c r="G56" s="13" t="s">
        <v>167</v>
      </c>
      <c r="H56" s="0" t="s">
        <v>55</v>
      </c>
      <c r="I56" s="0" t="s">
        <v>56</v>
      </c>
      <c r="J56" s="0" t="s">
        <v>57</v>
      </c>
      <c r="K56" s="0" t="n">
        <v>3824.557624</v>
      </c>
      <c r="L56" s="0" t="n">
        <f aca="false">LOG10(K56)</f>
        <v>3.58258120875333</v>
      </c>
      <c r="M56" s="6" t="s">
        <v>85</v>
      </c>
      <c r="N56" s="0" t="n">
        <v>10</v>
      </c>
      <c r="O56" s="0" t="n">
        <f aca="false">K56/N56</f>
        <v>382.4557624</v>
      </c>
      <c r="V56" s="0" t="n">
        <f aca="false">INDEX($S$10:$S$53, MATCH(M56,$R$10:$R$53,0))</f>
        <v>7183.5</v>
      </c>
      <c r="W56" s="0" t="n">
        <v>7183.5</v>
      </c>
      <c r="Y56" s="0" t="n">
        <v>3</v>
      </c>
      <c r="AA56" s="0" t="n">
        <f aca="false">(W56/Y56)/O56</f>
        <v>6.2608548109563</v>
      </c>
      <c r="AB56" s="0" t="n">
        <v>0.62608548109563</v>
      </c>
    </row>
    <row r="57" customFormat="false" ht="12.75" hidden="false" customHeight="true" outlineLevel="0" collapsed="false">
      <c r="C57" s="0" t="n">
        <v>48</v>
      </c>
      <c r="D57" s="0" t="s">
        <v>51</v>
      </c>
      <c r="E57" s="0" t="s">
        <v>52</v>
      </c>
      <c r="F57" s="0" t="s">
        <v>53</v>
      </c>
      <c r="G57" s="13" t="s">
        <v>104</v>
      </c>
      <c r="H57" s="0" t="s">
        <v>55</v>
      </c>
      <c r="I57" s="0" t="s">
        <v>56</v>
      </c>
      <c r="J57" s="0" t="s">
        <v>57</v>
      </c>
      <c r="K57" s="0" t="n">
        <v>127196.410805</v>
      </c>
      <c r="L57" s="0" t="n">
        <f aca="false">LOG10(K57)</f>
        <v>5.10447485667737</v>
      </c>
      <c r="M57" s="6" t="s">
        <v>85</v>
      </c>
      <c r="N57" s="0" t="n">
        <v>332.5781</v>
      </c>
      <c r="O57" s="0" t="n">
        <f aca="false">K57/N57</f>
        <v>382.455762435951</v>
      </c>
      <c r="V57" s="0" t="n">
        <f aca="false">INDEX($S$10:$S$53, MATCH(M57,$R$10:$R$53,0))</f>
        <v>7183.5</v>
      </c>
      <c r="W57" s="0" t="n">
        <v>7183.5</v>
      </c>
      <c r="Y57" s="0" t="n">
        <v>3</v>
      </c>
      <c r="AA57" s="0" t="n">
        <f aca="false">(W57/Y57)/O57</f>
        <v>6.26085481036778</v>
      </c>
      <c r="AB57" s="0" t="n">
        <v>6.26085481036778</v>
      </c>
    </row>
    <row r="58" customFormat="false" ht="12.75" hidden="false" customHeight="true" outlineLevel="0" collapsed="false">
      <c r="C58" s="0" t="n">
        <v>49</v>
      </c>
      <c r="D58" s="0" t="s">
        <v>51</v>
      </c>
      <c r="E58" s="0" t="s">
        <v>52</v>
      </c>
      <c r="F58" s="0" t="s">
        <v>53</v>
      </c>
      <c r="G58" s="13" t="s">
        <v>143</v>
      </c>
      <c r="H58" s="0" t="s">
        <v>55</v>
      </c>
      <c r="I58" s="0" t="s">
        <v>56</v>
      </c>
      <c r="J58" s="0" t="s">
        <v>57</v>
      </c>
      <c r="K58" s="0" t="n">
        <v>35454058.674932</v>
      </c>
      <c r="L58" s="0" t="n">
        <f aca="false">LOG10(K58)</f>
        <v>7.54966595910247</v>
      </c>
      <c r="M58" s="6" t="s">
        <v>59</v>
      </c>
      <c r="N58" s="0" t="n">
        <v>136.2101</v>
      </c>
      <c r="O58" s="0" t="n">
        <f aca="false">K58/N58</f>
        <v>260289.498905969</v>
      </c>
      <c r="V58" s="0" t="n">
        <f aca="false">INDEX($S$10:$S$53, MATCH(M58,$R$10:$R$53,0))</f>
        <v>138910.7</v>
      </c>
      <c r="W58" s="0" t="n">
        <v>138910.7</v>
      </c>
      <c r="Y58" s="0" t="n">
        <v>3</v>
      </c>
      <c r="AA58" s="0" t="n">
        <f aca="false">(W58/Y58)/O58</f>
        <v>0.177892565244801</v>
      </c>
      <c r="AB58" s="0" t="n">
        <v>0.177892565244801</v>
      </c>
    </row>
    <row r="59" customFormat="false" ht="12.75" hidden="false" customHeight="true" outlineLevel="0" collapsed="false">
      <c r="C59" s="0" t="n">
        <v>50</v>
      </c>
      <c r="D59" s="0" t="s">
        <v>51</v>
      </c>
      <c r="E59" s="0" t="s">
        <v>52</v>
      </c>
      <c r="F59" s="0" t="s">
        <v>53</v>
      </c>
      <c r="G59" s="13" t="s">
        <v>92</v>
      </c>
      <c r="H59" s="0" t="s">
        <v>55</v>
      </c>
      <c r="I59" s="0" t="s">
        <v>56</v>
      </c>
      <c r="J59" s="0" t="s">
        <v>57</v>
      </c>
      <c r="K59" s="0" t="n">
        <v>46624955.15738</v>
      </c>
      <c r="L59" s="0" t="n">
        <f aca="false">LOG10(K59)</f>
        <v>7.66861842712427</v>
      </c>
      <c r="M59" s="6" t="s">
        <v>59</v>
      </c>
      <c r="N59" s="0" t="n">
        <v>179.1273</v>
      </c>
      <c r="O59" s="0" t="n">
        <f aca="false">K59/N59</f>
        <v>260289.498905974</v>
      </c>
      <c r="V59" s="0" t="n">
        <f aca="false">INDEX($S$10:$S$53, MATCH(M59,$R$10:$R$53,0))</f>
        <v>138910.7</v>
      </c>
      <c r="W59" s="0" t="n">
        <v>138910.7</v>
      </c>
      <c r="Y59" s="0" t="n">
        <v>3</v>
      </c>
      <c r="AA59" s="0" t="n">
        <f aca="false">(W59/Y59)/O59</f>
        <v>0.177892565244798</v>
      </c>
      <c r="AB59" s="0" t="n">
        <v>0.177892565244798</v>
      </c>
    </row>
    <row r="60" customFormat="false" ht="12.75" hidden="false" customHeight="true" outlineLevel="0" collapsed="false">
      <c r="C60" s="0" t="n">
        <v>51</v>
      </c>
      <c r="D60" s="0" t="s">
        <v>51</v>
      </c>
      <c r="E60" s="0" t="s">
        <v>52</v>
      </c>
      <c r="F60" s="0" t="s">
        <v>53</v>
      </c>
      <c r="G60" s="13" t="s">
        <v>116</v>
      </c>
      <c r="H60" s="0" t="s">
        <v>55</v>
      </c>
      <c r="I60" s="0" t="s">
        <v>56</v>
      </c>
      <c r="J60" s="0" t="s">
        <v>57</v>
      </c>
      <c r="K60" s="0" t="n">
        <v>16387233.391062</v>
      </c>
      <c r="L60" s="0" t="n">
        <f aca="false">LOG10(K60)</f>
        <v>7.21450563908518</v>
      </c>
      <c r="M60" s="6" t="s">
        <v>59</v>
      </c>
      <c r="N60" s="0" t="n">
        <v>62.95772</v>
      </c>
      <c r="O60" s="0" t="n">
        <f aca="false">K60/N60</f>
        <v>260289.498905964</v>
      </c>
      <c r="V60" s="0" t="n">
        <f aca="false">INDEX($S$10:$S$53, MATCH(M60,$R$10:$R$53,0))</f>
        <v>138910.7</v>
      </c>
      <c r="W60" s="0" t="n">
        <v>138910.7</v>
      </c>
      <c r="Y60" s="0" t="n">
        <v>3</v>
      </c>
      <c r="AA60" s="0" t="n">
        <f aca="false">(W60/Y60)/O60</f>
        <v>0.177892565244804</v>
      </c>
      <c r="AB60" s="0" t="n">
        <v>0.177892565244804</v>
      </c>
    </row>
    <row r="61" customFormat="false" ht="12.75" hidden="false" customHeight="true" outlineLevel="0" collapsed="false">
      <c r="C61" s="0" t="n">
        <v>52</v>
      </c>
      <c r="D61" s="0" t="s">
        <v>51</v>
      </c>
      <c r="E61" s="0" t="s">
        <v>52</v>
      </c>
      <c r="F61" s="0" t="s">
        <v>53</v>
      </c>
      <c r="G61" s="13" t="s">
        <v>132</v>
      </c>
      <c r="H61" s="0" t="s">
        <v>55</v>
      </c>
      <c r="I61" s="0" t="s">
        <v>56</v>
      </c>
      <c r="J61" s="0" t="s">
        <v>57</v>
      </c>
      <c r="K61" s="0" t="n">
        <v>92498.351463</v>
      </c>
      <c r="L61" s="0" t="n">
        <f aca="false">LOG10(K61)</f>
        <v>4.96613399266441</v>
      </c>
      <c r="M61" s="12" t="s">
        <v>132</v>
      </c>
      <c r="N61" s="0" t="n">
        <v>10</v>
      </c>
      <c r="O61" s="0" t="n">
        <f aca="false">K61/N61</f>
        <v>9249.8351463</v>
      </c>
      <c r="V61" s="0" t="e">
        <f aca="false">INDEX($S$10:$S$53, MATCH(M61,$R$10:$R$53,0))</f>
        <v>#N/A</v>
      </c>
      <c r="W61" s="0" t="n">
        <v>1808.5</v>
      </c>
      <c r="Y61" s="0" t="n">
        <v>1</v>
      </c>
      <c r="AA61" s="0" t="n">
        <f aca="false">(W61/Y61)/O61</f>
        <v>0.19551699802168</v>
      </c>
      <c r="AB61" s="0" t="n">
        <v>0.019551699802168</v>
      </c>
    </row>
    <row r="62" customFormat="false" ht="12.75" hidden="false" customHeight="true" outlineLevel="0" collapsed="false">
      <c r="C62" s="0" t="n">
        <v>53</v>
      </c>
      <c r="D62" s="0" t="s">
        <v>51</v>
      </c>
      <c r="E62" s="0" t="s">
        <v>52</v>
      </c>
      <c r="F62" s="0" t="s">
        <v>53</v>
      </c>
      <c r="G62" s="13" t="s">
        <v>156</v>
      </c>
      <c r="H62" s="0" t="s">
        <v>55</v>
      </c>
      <c r="I62" s="0" t="s">
        <v>56</v>
      </c>
      <c r="J62" s="0" t="s">
        <v>57</v>
      </c>
      <c r="K62" s="0" t="n">
        <v>33554.258472</v>
      </c>
      <c r="L62" s="0" t="n">
        <f aca="false">LOG10(K62)</f>
        <v>4.52574764562357</v>
      </c>
      <c r="M62" s="12" t="s">
        <v>156</v>
      </c>
      <c r="N62" s="0" t="n">
        <v>10</v>
      </c>
      <c r="O62" s="0" t="n">
        <f aca="false">K62/N62</f>
        <v>3355.4258472</v>
      </c>
      <c r="V62" s="0" t="n">
        <f aca="false">INDEX($S$10:$S$53, MATCH(M62,$R$10:$R$53,0))</f>
        <v>7660.8</v>
      </c>
      <c r="W62" s="0" t="n">
        <v>7660.8</v>
      </c>
      <c r="Y62" s="0" t="n">
        <v>1</v>
      </c>
      <c r="AA62" s="0" t="n">
        <f aca="false">(W62/Y62)/O62</f>
        <v>2.2831081206556</v>
      </c>
      <c r="AB62" s="0" t="n">
        <v>0.228310812065559</v>
      </c>
    </row>
    <row r="63" customFormat="false" ht="15" hidden="false" customHeight="true" outlineLevel="0" collapsed="false">
      <c r="C63" s="0" t="n">
        <v>54</v>
      </c>
      <c r="D63" s="0" t="s">
        <v>51</v>
      </c>
      <c r="E63" s="0" t="s">
        <v>52</v>
      </c>
      <c r="F63" s="0" t="s">
        <v>53</v>
      </c>
      <c r="G63" s="13" t="s">
        <v>121</v>
      </c>
      <c r="H63" s="0" t="s">
        <v>55</v>
      </c>
      <c r="I63" s="0" t="s">
        <v>56</v>
      </c>
      <c r="J63" s="0" t="s">
        <v>57</v>
      </c>
      <c r="K63" s="0" t="n">
        <v>1957313.821478</v>
      </c>
      <c r="L63" s="0" t="n">
        <f aca="false">LOG10(K63)</f>
        <v>6.29166046286274</v>
      </c>
      <c r="M63" s="12" t="s">
        <v>121</v>
      </c>
      <c r="N63" s="0" t="n">
        <v>21411.68</v>
      </c>
      <c r="O63" s="0" t="n">
        <f aca="false">K63/N63</f>
        <v>91.4133697812596</v>
      </c>
      <c r="V63" s="0" t="n">
        <f aca="false">INDEX($S$10:$S$53, MATCH(M63,$R$10:$R$53,0))</f>
        <v>803.2</v>
      </c>
      <c r="W63" s="0" t="n">
        <v>803.2</v>
      </c>
      <c r="Y63" s="0" t="n">
        <v>1</v>
      </c>
      <c r="AA63" s="0" t="n">
        <f aca="false">(W63/Y63)/O63</f>
        <v>8.78646090743569</v>
      </c>
      <c r="AB63" s="0" t="n">
        <v>8.78646090743569</v>
      </c>
    </row>
    <row r="64" customFormat="false" ht="12.75" hidden="false" customHeight="true" outlineLevel="0" collapsed="false">
      <c r="C64" s="0" t="n">
        <v>55</v>
      </c>
      <c r="D64" s="0" t="s">
        <v>51</v>
      </c>
      <c r="E64" s="0" t="s">
        <v>52</v>
      </c>
      <c r="F64" s="0" t="s">
        <v>53</v>
      </c>
      <c r="G64" s="13" t="s">
        <v>171</v>
      </c>
      <c r="H64" s="0" t="s">
        <v>55</v>
      </c>
      <c r="I64" s="0" t="s">
        <v>56</v>
      </c>
      <c r="J64" s="0" t="s">
        <v>57</v>
      </c>
      <c r="K64" s="0" t="n">
        <v>10307032.658293</v>
      </c>
      <c r="L64" s="0" t="n">
        <f aca="false">LOG10(K64)</f>
        <v>7.01313365212963</v>
      </c>
      <c r="M64" s="6" t="s">
        <v>99</v>
      </c>
      <c r="N64" s="0" t="n">
        <v>10</v>
      </c>
      <c r="O64" s="0" t="n">
        <f aca="false">K64/N64</f>
        <v>1030703.2658293</v>
      </c>
      <c r="V64" s="0" t="n">
        <f aca="false">INDEX($S$10:$S$53, MATCH(M64,$R$10:$R$53,0))</f>
        <v>90230.7</v>
      </c>
      <c r="W64" s="0" t="n">
        <v>90230.7</v>
      </c>
      <c r="Y64" s="0" t="n">
        <v>2</v>
      </c>
      <c r="AA64" s="0" t="n">
        <f aca="false">(W64/Y64)/O64</f>
        <v>0.0437714243232754</v>
      </c>
      <c r="AB64" s="0" t="n">
        <v>0.00437714243232754</v>
      </c>
    </row>
    <row r="65" customFormat="false" ht="12.75" hidden="false" customHeight="true" outlineLevel="0" collapsed="false">
      <c r="C65" s="0" t="n">
        <v>56</v>
      </c>
      <c r="D65" s="0" t="s">
        <v>51</v>
      </c>
      <c r="E65" s="0" t="s">
        <v>52</v>
      </c>
      <c r="F65" s="0" t="s">
        <v>53</v>
      </c>
      <c r="G65" s="13" t="s">
        <v>98</v>
      </c>
      <c r="H65" s="0" t="s">
        <v>55</v>
      </c>
      <c r="I65" s="0" t="s">
        <v>56</v>
      </c>
      <c r="J65" s="0" t="s">
        <v>57</v>
      </c>
      <c r="K65" s="0" t="n">
        <v>10307032.658293</v>
      </c>
      <c r="L65" s="0" t="n">
        <f aca="false">LOG10(K65)</f>
        <v>7.01313365212963</v>
      </c>
      <c r="M65" s="6" t="s">
        <v>99</v>
      </c>
      <c r="N65" s="0" t="n">
        <v>10</v>
      </c>
      <c r="O65" s="0" t="n">
        <f aca="false">K65/N65</f>
        <v>1030703.2658293</v>
      </c>
      <c r="V65" s="0" t="n">
        <f aca="false">INDEX($S$10:$S$53, MATCH(M65,$R$10:$R$53,0))</f>
        <v>90230.7</v>
      </c>
      <c r="W65" s="0" t="n">
        <v>90230.7</v>
      </c>
      <c r="Y65" s="0" t="n">
        <v>2</v>
      </c>
      <c r="AA65" s="0" t="n">
        <f aca="false">(W65/Y65)/O65</f>
        <v>0.0437714243232754</v>
      </c>
      <c r="AB65" s="0" t="n">
        <v>0.00437714243232754</v>
      </c>
    </row>
    <row r="66" customFormat="false" ht="15" hidden="false" customHeight="true" outlineLevel="0" collapsed="false">
      <c r="C66" s="0" t="n">
        <v>57</v>
      </c>
      <c r="D66" s="0" t="s">
        <v>51</v>
      </c>
      <c r="E66" s="0" t="s">
        <v>52</v>
      </c>
      <c r="F66" s="0" t="s">
        <v>53</v>
      </c>
      <c r="G66" s="13" t="s">
        <v>179</v>
      </c>
      <c r="H66" s="0" t="s">
        <v>55</v>
      </c>
      <c r="I66" s="0" t="s">
        <v>56</v>
      </c>
      <c r="J66" s="0" t="s">
        <v>57</v>
      </c>
      <c r="K66" s="0" t="n">
        <v>1316900.338047</v>
      </c>
      <c r="L66" s="0" t="n">
        <f aca="false">LOG10(K66)</f>
        <v>6.11955290915009</v>
      </c>
      <c r="M66" s="12" t="s">
        <v>175</v>
      </c>
      <c r="N66" s="0" t="n">
        <v>10</v>
      </c>
      <c r="O66" s="0" t="n">
        <f aca="false">K66/N66</f>
        <v>131690.0338047</v>
      </c>
      <c r="V66" s="0" t="n">
        <f aca="false">INDEX($S$10:$S$53, MATCH(M66,$R$10:$R$53,0))</f>
        <v>19997.4</v>
      </c>
      <c r="W66" s="0" t="n">
        <v>19997.4</v>
      </c>
      <c r="Y66" s="0" t="n">
        <v>1</v>
      </c>
      <c r="AA66" s="0" t="n">
        <f aca="false">(W66/Y66)/O66</f>
        <v>0.151852037866865</v>
      </c>
      <c r="AB66" s="0" t="n">
        <v>0.0151852037866865</v>
      </c>
    </row>
    <row r="67" customFormat="false" ht="15" hidden="false" customHeight="true" outlineLevel="0" collapsed="false">
      <c r="C67" s="0" t="n">
        <v>58</v>
      </c>
      <c r="D67" s="0" t="s">
        <v>51</v>
      </c>
      <c r="E67" s="0" t="s">
        <v>52</v>
      </c>
      <c r="F67" s="0" t="s">
        <v>53</v>
      </c>
      <c r="G67" s="13" t="s">
        <v>180</v>
      </c>
      <c r="H67" s="0" t="s">
        <v>55</v>
      </c>
      <c r="I67" s="0" t="s">
        <v>56</v>
      </c>
      <c r="J67" s="0" t="s">
        <v>57</v>
      </c>
      <c r="K67" s="0" t="n">
        <v>1316900.338047</v>
      </c>
      <c r="L67" s="0" t="n">
        <f aca="false">LOG10(K67)</f>
        <v>6.11955290915009</v>
      </c>
      <c r="M67" s="12" t="s">
        <v>175</v>
      </c>
      <c r="N67" s="0" t="n">
        <v>10</v>
      </c>
      <c r="O67" s="0" t="n">
        <f aca="false">K67/N67</f>
        <v>131690.0338047</v>
      </c>
      <c r="V67" s="0" t="n">
        <f aca="false">INDEX($S$10:$S$53, MATCH(M67,$R$10:$R$53,0))</f>
        <v>19997.4</v>
      </c>
      <c r="W67" s="0" t="n">
        <v>19997.4</v>
      </c>
      <c r="Y67" s="0" t="n">
        <v>1</v>
      </c>
      <c r="AA67" s="0" t="n">
        <f aca="false">(W67/Y67)/O67</f>
        <v>0.151852037866865</v>
      </c>
      <c r="AB67" s="0" t="n">
        <v>0.0151852037866865</v>
      </c>
    </row>
    <row r="68" customFormat="false" ht="12.75" hidden="false" customHeight="true" outlineLevel="0" collapsed="false">
      <c r="C68" s="0" t="n">
        <v>59</v>
      </c>
      <c r="D68" s="0" t="s">
        <v>51</v>
      </c>
      <c r="E68" s="0" t="s">
        <v>52</v>
      </c>
      <c r="F68" s="0" t="s">
        <v>53</v>
      </c>
      <c r="G68" s="13" t="s">
        <v>142</v>
      </c>
      <c r="H68" s="0" t="s">
        <v>55</v>
      </c>
      <c r="I68" s="0" t="s">
        <v>56</v>
      </c>
      <c r="J68" s="0" t="s">
        <v>57</v>
      </c>
      <c r="K68" s="0" t="n">
        <v>3459140.458579</v>
      </c>
      <c r="L68" s="0" t="n">
        <f aca="false">LOG10(K68)</f>
        <v>6.53896819692252</v>
      </c>
      <c r="M68" s="6" t="s">
        <v>72</v>
      </c>
      <c r="N68" s="0" t="n">
        <v>10</v>
      </c>
      <c r="O68" s="0" t="n">
        <f aca="false">K68/N68</f>
        <v>345914.0458579</v>
      </c>
      <c r="Q68" s="0" t="n">
        <v>37</v>
      </c>
      <c r="R68" s="12" t="s">
        <v>165</v>
      </c>
      <c r="S68" s="12" t="n">
        <v>2494086.8</v>
      </c>
      <c r="T68" s="12" t="n">
        <v>38</v>
      </c>
      <c r="V68" s="0" t="e">
        <f aca="false">INDEX($S$10:$S$53, MATCH(M68,$R$10:$R$53,0))</f>
        <v>#N/A</v>
      </c>
      <c r="W68" s="0" t="n">
        <v>261600.6</v>
      </c>
      <c r="Y68" s="0" t="n">
        <v>16</v>
      </c>
      <c r="AA68" s="0" t="n">
        <f aca="false">(W68/Y68)/O68</f>
        <v>0.0472661856197552</v>
      </c>
      <c r="AB68" s="0" t="n">
        <v>0.00472661856197552</v>
      </c>
    </row>
    <row r="69" customFormat="false" ht="12.75" hidden="false" customHeight="true" outlineLevel="0" collapsed="false">
      <c r="C69" s="0" t="n">
        <v>60</v>
      </c>
      <c r="D69" s="0" t="s">
        <v>51</v>
      </c>
      <c r="E69" s="0" t="s">
        <v>52</v>
      </c>
      <c r="F69" s="0" t="s">
        <v>53</v>
      </c>
      <c r="G69" s="13" t="s">
        <v>150</v>
      </c>
      <c r="H69" s="0" t="s">
        <v>55</v>
      </c>
      <c r="I69" s="0" t="s">
        <v>56</v>
      </c>
      <c r="J69" s="0" t="s">
        <v>57</v>
      </c>
      <c r="K69" s="0" t="n">
        <v>37182.854138</v>
      </c>
      <c r="L69" s="0" t="n">
        <f aca="false">LOG10(K69)</f>
        <v>4.57034272295093</v>
      </c>
      <c r="M69" s="6" t="s">
        <v>145</v>
      </c>
      <c r="N69" s="0" t="n">
        <v>10</v>
      </c>
      <c r="O69" s="0" t="n">
        <f aca="false">K69/N69</f>
        <v>3718.2854138</v>
      </c>
      <c r="Q69" s="0" t="n">
        <v>9</v>
      </c>
      <c r="R69" s="14" t="s">
        <v>58</v>
      </c>
      <c r="S69" s="12" t="n">
        <v>23718.1</v>
      </c>
      <c r="T69" s="12" t="n">
        <v>12</v>
      </c>
      <c r="V69" s="0" t="n">
        <f aca="false">INDEX($S$10:$S$53, MATCH(M69,$R$10:$R$53,0))</f>
        <v>74365.7</v>
      </c>
      <c r="W69" s="0" t="n">
        <v>74365.7</v>
      </c>
      <c r="Y69" s="0" t="n">
        <v>1</v>
      </c>
      <c r="AA69" s="0" t="n">
        <f aca="false">(W69/Y69)/O69</f>
        <v>19.9999977742429</v>
      </c>
      <c r="AB69" s="0" t="n">
        <v>1.99999977742429</v>
      </c>
    </row>
    <row r="70" customFormat="false" ht="12.75" hidden="false" customHeight="true" outlineLevel="0" collapsed="false">
      <c r="C70" s="0" t="n">
        <v>61</v>
      </c>
      <c r="D70" s="0" t="s">
        <v>51</v>
      </c>
      <c r="E70" s="0" t="s">
        <v>52</v>
      </c>
      <c r="F70" s="0" t="s">
        <v>53</v>
      </c>
      <c r="G70" s="13" t="s">
        <v>144</v>
      </c>
      <c r="H70" s="0" t="s">
        <v>55</v>
      </c>
      <c r="I70" s="0" t="s">
        <v>56</v>
      </c>
      <c r="J70" s="0" t="s">
        <v>57</v>
      </c>
      <c r="K70" s="0" t="n">
        <v>37182.854138</v>
      </c>
      <c r="L70" s="0" t="n">
        <f aca="false">LOG10(K70)</f>
        <v>4.57034272295093</v>
      </c>
      <c r="M70" s="6" t="s">
        <v>145</v>
      </c>
      <c r="N70" s="0" t="n">
        <v>10</v>
      </c>
      <c r="O70" s="0" t="n">
        <f aca="false">K70/N70</f>
        <v>3718.2854138</v>
      </c>
      <c r="Q70" s="0" t="n">
        <v>13</v>
      </c>
      <c r="R70" s="12" t="s">
        <v>127</v>
      </c>
      <c r="S70" s="12" t="n">
        <v>36660.8</v>
      </c>
      <c r="T70" s="12" t="n">
        <v>13</v>
      </c>
      <c r="V70" s="0" t="n">
        <f aca="false">INDEX($S$10:$S$53, MATCH(M70,$R$10:$R$53,0))</f>
        <v>74365.7</v>
      </c>
      <c r="W70" s="0" t="n">
        <v>74365.7</v>
      </c>
      <c r="Y70" s="0" t="n">
        <v>1</v>
      </c>
      <c r="AA70" s="0" t="n">
        <f aca="false">(W70/Y70)/O70</f>
        <v>19.9999977742429</v>
      </c>
      <c r="AB70" s="0" t="n">
        <v>1.99999977742429</v>
      </c>
    </row>
    <row r="71" customFormat="false" ht="15" hidden="false" customHeight="true" outlineLevel="0" collapsed="false">
      <c r="C71" s="0" t="n">
        <v>62</v>
      </c>
      <c r="D71" s="0" t="s">
        <v>51</v>
      </c>
      <c r="E71" s="0" t="s">
        <v>52</v>
      </c>
      <c r="F71" s="0" t="s">
        <v>53</v>
      </c>
      <c r="G71" s="13" t="s">
        <v>149</v>
      </c>
      <c r="H71" s="0" t="s">
        <v>55</v>
      </c>
      <c r="I71" s="0" t="s">
        <v>56</v>
      </c>
      <c r="J71" s="0" t="s">
        <v>57</v>
      </c>
      <c r="K71" s="0" t="n">
        <v>56370.081442</v>
      </c>
      <c r="L71" s="0" t="n">
        <f aca="false">LOG10(K71)</f>
        <v>4.7510486622778</v>
      </c>
      <c r="M71" s="12" t="s">
        <v>166</v>
      </c>
      <c r="N71" s="0" t="n">
        <v>10</v>
      </c>
      <c r="O71" s="0" t="n">
        <f aca="false">K71/N71</f>
        <v>5637.0081442</v>
      </c>
      <c r="Q71" s="0" t="n">
        <v>12</v>
      </c>
      <c r="R71" s="12" t="s">
        <v>105</v>
      </c>
      <c r="S71" s="12" t="n">
        <v>93206</v>
      </c>
      <c r="T71" s="12" t="n">
        <v>7</v>
      </c>
      <c r="V71" s="0" t="n">
        <f aca="false">INDEX($S$10:$S$53, MATCH(M71,$R$10:$R$53,0))</f>
        <v>56370</v>
      </c>
      <c r="W71" s="0" t="n">
        <v>56370</v>
      </c>
      <c r="Y71" s="0" t="n">
        <v>1</v>
      </c>
      <c r="AA71" s="0" t="n">
        <f aca="false">(W71/Y71)/O71</f>
        <v>9.99998555226498</v>
      </c>
      <c r="AB71" s="0" t="n">
        <v>0.999998555226497</v>
      </c>
    </row>
    <row r="72" customFormat="false" ht="12.75" hidden="false" customHeight="true" outlineLevel="0" collapsed="false">
      <c r="C72" s="0" t="n">
        <v>63</v>
      </c>
      <c r="D72" s="0" t="s">
        <v>51</v>
      </c>
      <c r="E72" s="0" t="s">
        <v>52</v>
      </c>
      <c r="F72" s="0" t="s">
        <v>53</v>
      </c>
      <c r="G72" s="13" t="s">
        <v>169</v>
      </c>
      <c r="H72" s="0" t="s">
        <v>55</v>
      </c>
      <c r="I72" s="0" t="s">
        <v>56</v>
      </c>
      <c r="J72" s="0" t="s">
        <v>57</v>
      </c>
      <c r="K72" s="0" t="n">
        <v>18122.380147</v>
      </c>
      <c r="L72" s="0" t="n">
        <f aca="false">LOG10(K72)</f>
        <v>4.2582152362119</v>
      </c>
      <c r="M72" s="6" t="s">
        <v>68</v>
      </c>
      <c r="N72" s="0" t="n">
        <v>10</v>
      </c>
      <c r="O72" s="0" t="n">
        <f aca="false">K72/N72</f>
        <v>1812.2380147</v>
      </c>
      <c r="Q72" s="0" t="n">
        <v>4</v>
      </c>
      <c r="R72" s="12" t="s">
        <v>181</v>
      </c>
      <c r="S72" s="12" t="n">
        <v>32303.9</v>
      </c>
      <c r="T72" s="12" t="n">
        <v>4</v>
      </c>
      <c r="V72" s="0" t="n">
        <f aca="false">INDEX($S$10:$S$53, MATCH(M72,$R$10:$R$53,0))</f>
        <v>1812530.5</v>
      </c>
      <c r="W72" s="0" t="n">
        <v>1812530.5</v>
      </c>
      <c r="Y72" s="0" t="n">
        <v>3</v>
      </c>
      <c r="AA72" s="0" t="n">
        <f aca="false">(W72/Y72)/O72</f>
        <v>333.387131509516</v>
      </c>
      <c r="AB72" s="0" t="n">
        <v>33.3387131509516</v>
      </c>
    </row>
    <row r="73" customFormat="false" ht="12.75" hidden="false" customHeight="true" outlineLevel="0" collapsed="false">
      <c r="C73" s="0" t="n">
        <v>64</v>
      </c>
      <c r="D73" s="0" t="s">
        <v>51</v>
      </c>
      <c r="E73" s="0" t="s">
        <v>52</v>
      </c>
      <c r="F73" s="0" t="s">
        <v>53</v>
      </c>
      <c r="G73" s="13" t="s">
        <v>101</v>
      </c>
      <c r="H73" s="0" t="s">
        <v>55</v>
      </c>
      <c r="I73" s="0" t="s">
        <v>56</v>
      </c>
      <c r="J73" s="0" t="s">
        <v>57</v>
      </c>
      <c r="K73" s="0" t="n">
        <v>18122.380147</v>
      </c>
      <c r="L73" s="0" t="n">
        <f aca="false">LOG10(K73)</f>
        <v>4.2582152362119</v>
      </c>
      <c r="M73" s="6" t="s">
        <v>68</v>
      </c>
      <c r="N73" s="0" t="n">
        <v>10</v>
      </c>
      <c r="O73" s="0" t="n">
        <f aca="false">K73/N73</f>
        <v>1812.2380147</v>
      </c>
      <c r="Q73" s="0" t="n">
        <v>3</v>
      </c>
      <c r="R73" s="12" t="s">
        <v>140</v>
      </c>
      <c r="S73" s="12" t="n">
        <v>4886.5</v>
      </c>
      <c r="T73" s="12" t="n">
        <v>5</v>
      </c>
      <c r="V73" s="0" t="n">
        <f aca="false">INDEX($S$10:$S$53, MATCH(M73,$R$10:$R$53,0))</f>
        <v>1812530.5</v>
      </c>
      <c r="W73" s="0" t="n">
        <v>1812530.5</v>
      </c>
      <c r="Y73" s="0" t="n">
        <v>3</v>
      </c>
      <c r="AA73" s="0" t="n">
        <f aca="false">(W73/Y73)/O73</f>
        <v>333.387131509516</v>
      </c>
      <c r="AB73" s="0" t="n">
        <v>33.3387131509516</v>
      </c>
    </row>
    <row r="74" customFormat="false" ht="15" hidden="false" customHeight="false" outlineLevel="0" collapsed="false">
      <c r="C74" s="0" t="n">
        <v>65</v>
      </c>
      <c r="D74" s="0" t="s">
        <v>51</v>
      </c>
      <c r="E74" s="0" t="s">
        <v>52</v>
      </c>
      <c r="F74" s="0" t="s">
        <v>53</v>
      </c>
      <c r="G74" s="13" t="s">
        <v>68</v>
      </c>
      <c r="H74" s="0" t="s">
        <v>55</v>
      </c>
      <c r="I74" s="0" t="s">
        <v>56</v>
      </c>
      <c r="J74" s="0" t="s">
        <v>57</v>
      </c>
      <c r="K74" s="0" t="n">
        <v>18028.103526</v>
      </c>
      <c r="L74" s="0" t="n">
        <f aca="false">LOG10(K74)</f>
        <v>4.2559500433329</v>
      </c>
      <c r="M74" s="6" t="s">
        <v>68</v>
      </c>
      <c r="N74" s="0" t="n">
        <v>10</v>
      </c>
      <c r="O74" s="0" t="n">
        <f aca="false">K74/N74</f>
        <v>1802.8103526</v>
      </c>
      <c r="Q74" s="0" t="n">
        <v>5</v>
      </c>
      <c r="R74" s="12" t="s">
        <v>81</v>
      </c>
      <c r="S74" s="12" t="n">
        <v>2697</v>
      </c>
      <c r="T74" s="12" t="n">
        <v>6</v>
      </c>
      <c r="V74" s="0" t="n">
        <f aca="false">INDEX($S$10:$S$53, MATCH(M74,$R$10:$R$53,0))</f>
        <v>1812530.5</v>
      </c>
      <c r="W74" s="0" t="n">
        <v>1812530.5</v>
      </c>
      <c r="Y74" s="0" t="n">
        <v>3</v>
      </c>
      <c r="AA74" s="0" t="n">
        <f aca="false">(W74/Y74)/O74</f>
        <v>335.130554615461</v>
      </c>
      <c r="AB74" s="0" t="n">
        <v>33.5130554615461</v>
      </c>
    </row>
    <row r="75" customFormat="false" ht="12.75" hidden="false" customHeight="true" outlineLevel="0" collapsed="false">
      <c r="C75" s="0" t="n">
        <v>66</v>
      </c>
      <c r="D75" s="0" t="s">
        <v>51</v>
      </c>
      <c r="E75" s="0" t="s">
        <v>52</v>
      </c>
      <c r="F75" s="0" t="s">
        <v>53</v>
      </c>
      <c r="G75" s="13" t="s">
        <v>74</v>
      </c>
      <c r="H75" s="0" t="s">
        <v>55</v>
      </c>
      <c r="I75" s="0" t="s">
        <v>56</v>
      </c>
      <c r="J75" s="0" t="s">
        <v>57</v>
      </c>
      <c r="K75" s="0" t="n">
        <v>50360.18709</v>
      </c>
      <c r="L75" s="0" t="n">
        <f aca="false">LOG10(K75)</f>
        <v>4.70208733485925</v>
      </c>
      <c r="M75" s="12" t="s">
        <v>74</v>
      </c>
      <c r="N75" s="0" t="n">
        <v>10</v>
      </c>
      <c r="O75" s="0" t="n">
        <f aca="false">K75/N75</f>
        <v>5036.018709</v>
      </c>
      <c r="Q75" s="0" t="n">
        <v>38</v>
      </c>
      <c r="R75" s="12" t="s">
        <v>108</v>
      </c>
      <c r="S75" s="12" t="n">
        <v>914795.7</v>
      </c>
      <c r="T75" s="12" t="n">
        <v>8</v>
      </c>
      <c r="V75" s="0" t="n">
        <f aca="false">INDEX($S$10:$S$53, MATCH(M75,$R$10:$R$53,0))</f>
        <v>5035438.6</v>
      </c>
      <c r="W75" s="0" t="n">
        <v>5035438.6</v>
      </c>
      <c r="Y75" s="0" t="n">
        <v>1</v>
      </c>
      <c r="AA75" s="0" t="n">
        <f aca="false">(W75/Y75)/O75</f>
        <v>999.884808013329</v>
      </c>
      <c r="AB75" s="0" t="n">
        <v>99.9884808013329</v>
      </c>
    </row>
    <row r="76" customFormat="false" ht="12.75" hidden="false" customHeight="true" outlineLevel="0" collapsed="false">
      <c r="C76" s="0" t="n">
        <v>67</v>
      </c>
      <c r="D76" s="0" t="s">
        <v>51</v>
      </c>
      <c r="E76" s="0" t="s">
        <v>52</v>
      </c>
      <c r="F76" s="0" t="s">
        <v>53</v>
      </c>
      <c r="G76" s="13" t="s">
        <v>147</v>
      </c>
      <c r="H76" s="0" t="s">
        <v>55</v>
      </c>
      <c r="I76" s="0" t="s">
        <v>56</v>
      </c>
      <c r="J76" s="0" t="s">
        <v>57</v>
      </c>
      <c r="K76" s="0" t="n">
        <v>20570.604788</v>
      </c>
      <c r="L76" s="0" t="n">
        <f aca="false">LOG10(K76)</f>
        <v>4.31324706039817</v>
      </c>
      <c r="N76" s="0" t="n">
        <v>10</v>
      </c>
      <c r="O76" s="0" t="n">
        <f aca="false">K76/N76</f>
        <v>2057.0604788</v>
      </c>
      <c r="V76" s="0" t="e">
        <f aca="false">INDEX($S$10:$S$53, MATCH(M76,$R$10:$R$53,0))</f>
        <v>#N/A</v>
      </c>
      <c r="W76" s="0" t="e">
        <f aca="false">#N/A</f>
        <v>#N/A</v>
      </c>
      <c r="Y76" s="0" t="n">
        <v>1</v>
      </c>
      <c r="AA76" s="0" t="e">
        <f aca="false">(W76/Y76)/O76</f>
        <v>#N/A</v>
      </c>
      <c r="AB76" s="0" t="n">
        <v>1</v>
      </c>
    </row>
    <row r="77" customFormat="false" ht="15" hidden="false" customHeight="false" outlineLevel="0" collapsed="false">
      <c r="C77" s="0" t="n">
        <v>68</v>
      </c>
      <c r="D77" s="0" t="s">
        <v>51</v>
      </c>
      <c r="E77" s="0" t="s">
        <v>52</v>
      </c>
      <c r="F77" s="0" t="s">
        <v>53</v>
      </c>
      <c r="G77" s="13" t="s">
        <v>170</v>
      </c>
      <c r="H77" s="0" t="s">
        <v>55</v>
      </c>
      <c r="I77" s="0" t="s">
        <v>56</v>
      </c>
      <c r="J77" s="0" t="s">
        <v>57</v>
      </c>
      <c r="K77" s="0" t="n">
        <v>8416.360085</v>
      </c>
      <c r="L77" s="0" t="n">
        <f aca="false">LOG10(K77)</f>
        <v>3.9251243080339</v>
      </c>
      <c r="M77" s="6" t="s">
        <v>87</v>
      </c>
      <c r="N77" s="0" t="n">
        <v>10</v>
      </c>
      <c r="O77" s="0" t="n">
        <f aca="false">K77/N77</f>
        <v>841.6360085</v>
      </c>
      <c r="Q77" s="0" t="n">
        <v>14</v>
      </c>
      <c r="R77" s="14" t="s">
        <v>72</v>
      </c>
      <c r="S77" s="12" t="n">
        <v>261600.6</v>
      </c>
      <c r="T77" s="12" t="n">
        <v>9</v>
      </c>
      <c r="V77" s="0" t="n">
        <f aca="false">INDEX($S$10:$S$53, MATCH(M77,$R$10:$R$53,0))</f>
        <v>803480.2</v>
      </c>
      <c r="W77" s="0" t="n">
        <v>803480.2</v>
      </c>
      <c r="Y77" s="0" t="n">
        <v>2</v>
      </c>
      <c r="AA77" s="0" t="n">
        <f aca="false">(W77/Y77)/O77</f>
        <v>477.332357388081</v>
      </c>
      <c r="AB77" s="0" t="n">
        <v>47.7332357388081</v>
      </c>
    </row>
    <row r="78" customFormat="false" ht="12.75" hidden="false" customHeight="true" outlineLevel="0" collapsed="false">
      <c r="C78" s="0" t="n">
        <v>69</v>
      </c>
      <c r="D78" s="0" t="s">
        <v>51</v>
      </c>
      <c r="E78" s="0" t="s">
        <v>52</v>
      </c>
      <c r="F78" s="0" t="s">
        <v>53</v>
      </c>
      <c r="G78" s="13" t="s">
        <v>87</v>
      </c>
      <c r="H78" s="0" t="s">
        <v>55</v>
      </c>
      <c r="I78" s="0" t="s">
        <v>56</v>
      </c>
      <c r="J78" s="0" t="s">
        <v>57</v>
      </c>
      <c r="K78" s="0" t="n">
        <v>803480.247045</v>
      </c>
      <c r="L78" s="0" t="n">
        <f aca="false">LOG10(K78)</f>
        <v>5.90497520442879</v>
      </c>
      <c r="M78" s="6" t="s">
        <v>87</v>
      </c>
      <c r="N78" s="0" t="n">
        <v>10</v>
      </c>
      <c r="O78" s="0" t="n">
        <f aca="false">K78/N78</f>
        <v>80348.0247045</v>
      </c>
      <c r="Q78" s="0" t="n">
        <v>10</v>
      </c>
      <c r="R78" s="12" t="s">
        <v>130</v>
      </c>
      <c r="S78" s="12" t="n">
        <v>38974.7</v>
      </c>
      <c r="T78" s="12" t="n">
        <v>10</v>
      </c>
      <c r="V78" s="0" t="n">
        <f aca="false">INDEX($S$10:$S$53, MATCH(M78,$R$10:$R$53,0))</f>
        <v>803480.2</v>
      </c>
      <c r="W78" s="0" t="n">
        <v>803480.2</v>
      </c>
      <c r="Y78" s="0" t="n">
        <v>2</v>
      </c>
      <c r="AA78" s="0" t="n">
        <f aca="false">(W78/Y78)/O78</f>
        <v>4.99999970724234</v>
      </c>
      <c r="AB78" s="0" t="n">
        <v>0.499999970724234</v>
      </c>
    </row>
    <row r="79" customFormat="false" ht="12.75" hidden="false" customHeight="true" outlineLevel="0" collapsed="false">
      <c r="C79" s="0" t="n">
        <v>70</v>
      </c>
      <c r="D79" s="0" t="s">
        <v>51</v>
      </c>
      <c r="E79" s="0" t="s">
        <v>52</v>
      </c>
      <c r="F79" s="0" t="s">
        <v>53</v>
      </c>
      <c r="G79" s="13" t="s">
        <v>160</v>
      </c>
      <c r="H79" s="0" t="s">
        <v>55</v>
      </c>
      <c r="I79" s="0" t="s">
        <v>56</v>
      </c>
      <c r="J79" s="0" t="s">
        <v>57</v>
      </c>
      <c r="K79" s="0" t="n">
        <v>19488.888086</v>
      </c>
      <c r="L79" s="0" t="n">
        <f aca="false">LOG10(K79)</f>
        <v>4.28978706169895</v>
      </c>
      <c r="M79" s="6" t="s">
        <v>161</v>
      </c>
      <c r="N79" s="0" t="n">
        <v>10</v>
      </c>
      <c r="O79" s="0" t="n">
        <f aca="false">K79/N79</f>
        <v>1948.8888086</v>
      </c>
      <c r="V79" s="0" t="n">
        <f aca="false">INDEX($S$10:$S$53, MATCH(M79,$R$10:$R$53,0))</f>
        <v>19488.8</v>
      </c>
      <c r="W79" s="0" t="n">
        <v>19488.8</v>
      </c>
      <c r="Y79" s="0" t="n">
        <v>2</v>
      </c>
      <c r="AA79" s="0" t="n">
        <f aca="false">(W79/Y79)/O79</f>
        <v>4.99997740096828</v>
      </c>
      <c r="AB79" s="0" t="n">
        <v>0.499997740096828</v>
      </c>
    </row>
    <row r="80" customFormat="false" ht="12.75" hidden="false" customHeight="true" outlineLevel="0" collapsed="false">
      <c r="C80" s="0" t="n">
        <v>71</v>
      </c>
      <c r="D80" s="0" t="s">
        <v>51</v>
      </c>
      <c r="E80" s="0" t="s">
        <v>52</v>
      </c>
      <c r="F80" s="0" t="s">
        <v>53</v>
      </c>
      <c r="G80" s="13" t="s">
        <v>163</v>
      </c>
      <c r="H80" s="0" t="s">
        <v>55</v>
      </c>
      <c r="I80" s="0" t="s">
        <v>56</v>
      </c>
      <c r="J80" s="0" t="s">
        <v>57</v>
      </c>
      <c r="K80" s="0" t="n">
        <v>19488.888086</v>
      </c>
      <c r="L80" s="0" t="n">
        <f aca="false">LOG10(K80)</f>
        <v>4.28978706169895</v>
      </c>
      <c r="M80" s="6" t="s">
        <v>161</v>
      </c>
      <c r="N80" s="0" t="n">
        <v>10</v>
      </c>
      <c r="O80" s="0" t="n">
        <f aca="false">K80/N80</f>
        <v>1948.8888086</v>
      </c>
      <c r="V80" s="0" t="n">
        <f aca="false">INDEX($S$10:$S$53, MATCH(M80,$R$10:$R$53,0))</f>
        <v>19488.8</v>
      </c>
      <c r="W80" s="0" t="n">
        <v>19488.8</v>
      </c>
      <c r="Y80" s="0" t="n">
        <v>2</v>
      </c>
      <c r="AA80" s="0" t="n">
        <f aca="false">(W80/Y80)/O80</f>
        <v>4.99997740096828</v>
      </c>
      <c r="AB80" s="0" t="n">
        <v>0.499997740096828</v>
      </c>
    </row>
    <row r="81" customFormat="false" ht="12.75" hidden="false" customHeight="true" outlineLevel="0" collapsed="false">
      <c r="C81" s="0" t="n">
        <v>72</v>
      </c>
      <c r="D81" s="0" t="s">
        <v>51</v>
      </c>
      <c r="E81" s="0" t="s">
        <v>52</v>
      </c>
      <c r="F81" s="0" t="s">
        <v>53</v>
      </c>
      <c r="G81" s="13" t="s">
        <v>162</v>
      </c>
      <c r="H81" s="0" t="s">
        <v>55</v>
      </c>
      <c r="I81" s="0" t="s">
        <v>56</v>
      </c>
      <c r="J81" s="0" t="s">
        <v>57</v>
      </c>
      <c r="K81" s="0" t="n">
        <v>527309.679439</v>
      </c>
      <c r="L81" s="0" t="n">
        <f aca="false">LOG10(K81)</f>
        <v>5.72206574343153</v>
      </c>
      <c r="M81" s="20" t="s">
        <v>162</v>
      </c>
      <c r="N81" s="0" t="n">
        <v>10</v>
      </c>
      <c r="O81" s="0" t="n">
        <f aca="false">K81/N81</f>
        <v>52730.9679439</v>
      </c>
      <c r="V81" s="0" t="n">
        <f aca="false">INDEX($S$10:$S$53, MATCH(M81,$R$10:$R$53,0))</f>
        <v>527309.6</v>
      </c>
      <c r="W81" s="0" t="n">
        <v>527309.6</v>
      </c>
      <c r="Y81" s="0" t="n">
        <v>1</v>
      </c>
      <c r="AA81" s="0" t="n">
        <f aca="false">(W81/Y81)/O81</f>
        <v>9.99999849350385</v>
      </c>
      <c r="AB81" s="0" t="n">
        <v>0.999999849350385</v>
      </c>
    </row>
    <row r="82" customFormat="false" ht="12.75" hidden="false" customHeight="true" outlineLevel="0" collapsed="false">
      <c r="C82" s="0" t="n">
        <v>73</v>
      </c>
      <c r="D82" s="0" t="s">
        <v>51</v>
      </c>
      <c r="E82" s="0" t="s">
        <v>52</v>
      </c>
      <c r="F82" s="0" t="s">
        <v>53</v>
      </c>
      <c r="G82" s="13" t="s">
        <v>66</v>
      </c>
      <c r="H82" s="0" t="s">
        <v>55</v>
      </c>
      <c r="I82" s="0" t="s">
        <v>56</v>
      </c>
      <c r="J82" s="0" t="s">
        <v>57</v>
      </c>
      <c r="K82" s="0" t="n">
        <v>37523.013832</v>
      </c>
      <c r="L82" s="0" t="n">
        <f aca="false">LOG10(K82)</f>
        <v>4.57429771345012</v>
      </c>
      <c r="M82" s="20" t="s">
        <v>66</v>
      </c>
      <c r="N82" s="0" t="n">
        <v>10</v>
      </c>
      <c r="O82" s="0" t="n">
        <f aca="false">K82/N82</f>
        <v>3752.3013832</v>
      </c>
      <c r="Q82" s="0" t="n">
        <v>6</v>
      </c>
      <c r="R82" s="14" t="s">
        <v>126</v>
      </c>
      <c r="S82" s="12" t="n">
        <v>94801.7</v>
      </c>
      <c r="T82" s="12" t="n">
        <v>3</v>
      </c>
      <c r="V82" s="0" t="n">
        <f aca="false">INDEX($S$10:$S$53, MATCH(M82,$R$10:$R$53,0))</f>
        <v>375230138.3</v>
      </c>
      <c r="W82" s="0" t="n">
        <v>375230138.3</v>
      </c>
      <c r="Y82" s="0" t="n">
        <v>1</v>
      </c>
      <c r="AA82" s="0" t="n">
        <f aca="false">(W82/Y82)/O82</f>
        <v>99999.99999467</v>
      </c>
      <c r="AB82" s="0" t="n">
        <v>9999.99999946699</v>
      </c>
    </row>
    <row r="83" customFormat="false" ht="12.75" hidden="false" customHeight="true" outlineLevel="0" collapsed="false">
      <c r="C83" s="0" t="n">
        <v>74</v>
      </c>
      <c r="D83" s="0" t="s">
        <v>51</v>
      </c>
      <c r="E83" s="0" t="s">
        <v>52</v>
      </c>
      <c r="F83" s="0" t="s">
        <v>53</v>
      </c>
      <c r="G83" s="13" t="s">
        <v>151</v>
      </c>
      <c r="H83" s="0" t="s">
        <v>55</v>
      </c>
      <c r="I83" s="0" t="s">
        <v>56</v>
      </c>
      <c r="J83" s="0" t="s">
        <v>57</v>
      </c>
      <c r="K83" s="0" t="n">
        <v>0</v>
      </c>
      <c r="L83" s="0" t="n">
        <v>0</v>
      </c>
      <c r="M83" s="20" t="s">
        <v>151</v>
      </c>
      <c r="N83" s="0" t="n">
        <v>10</v>
      </c>
      <c r="O83" s="0" t="n">
        <f aca="false">K83/N83</f>
        <v>0</v>
      </c>
      <c r="V83" s="0" t="e">
        <f aca="false">INDEX($S$10:$S$53, MATCH(M83,$R$10:$R$53,0))</f>
        <v>#N/A</v>
      </c>
      <c r="W83" s="0" t="e">
        <f aca="false">#N/A</f>
        <v>#N/A</v>
      </c>
      <c r="Y83" s="0" t="n">
        <v>1</v>
      </c>
      <c r="AA83" s="0" t="e">
        <f aca="false">(W83/Y83)/O83</f>
        <v>#N/A</v>
      </c>
      <c r="AB83" s="0" t="n">
        <v>1</v>
      </c>
    </row>
    <row r="84" customFormat="false" ht="12.75" hidden="false" customHeight="false" outlineLevel="0" collapsed="false">
      <c r="C84" s="0" t="n">
        <v>75</v>
      </c>
      <c r="D84" s="0" t="s">
        <v>51</v>
      </c>
      <c r="E84" s="0" t="s">
        <v>52</v>
      </c>
      <c r="F84" s="0" t="s">
        <v>53</v>
      </c>
      <c r="G84" s="13" t="s">
        <v>154</v>
      </c>
      <c r="H84" s="0" t="s">
        <v>55</v>
      </c>
      <c r="I84" s="0" t="s">
        <v>56</v>
      </c>
      <c r="J84" s="0" t="s">
        <v>57</v>
      </c>
      <c r="K84" s="0" t="n">
        <v>0</v>
      </c>
      <c r="L84" s="0" t="n">
        <v>0</v>
      </c>
      <c r="M84" s="20" t="s">
        <v>154</v>
      </c>
      <c r="N84" s="0" t="n">
        <v>10</v>
      </c>
      <c r="O84" s="0" t="n">
        <f aca="false">K84/N84</f>
        <v>0</v>
      </c>
      <c r="V84" s="0" t="e">
        <f aca="false">INDEX($S$10:$S$53, MATCH(M84,$R$10:$R$53,0))</f>
        <v>#N/A</v>
      </c>
      <c r="W84" s="0" t="e">
        <f aca="false">#N/A</f>
        <v>#N/A</v>
      </c>
      <c r="Y84" s="0" t="n">
        <v>1</v>
      </c>
      <c r="AA84" s="0" t="e">
        <f aca="false">(W84/Y84)/O84</f>
        <v>#N/A</v>
      </c>
      <c r="AB84" s="0" t="n">
        <v>1</v>
      </c>
    </row>
    <row r="85" customFormat="false" ht="12.75" hidden="false" customHeight="true" outlineLevel="0" collapsed="false">
      <c r="C85" s="0" t="n">
        <v>76</v>
      </c>
      <c r="D85" s="0" t="s">
        <v>51</v>
      </c>
      <c r="E85" s="0" t="s">
        <v>52</v>
      </c>
      <c r="F85" s="0" t="s">
        <v>53</v>
      </c>
      <c r="G85" s="13" t="s">
        <v>174</v>
      </c>
      <c r="H85" s="0" t="s">
        <v>55</v>
      </c>
      <c r="I85" s="0" t="s">
        <v>56</v>
      </c>
      <c r="J85" s="0" t="s">
        <v>57</v>
      </c>
      <c r="K85" s="0" t="n">
        <v>0</v>
      </c>
      <c r="L85" s="0" t="n">
        <v>0</v>
      </c>
      <c r="M85" s="20" t="s">
        <v>174</v>
      </c>
      <c r="N85" s="0" t="n">
        <v>10</v>
      </c>
      <c r="O85" s="0" t="n">
        <f aca="false">K85/N85</f>
        <v>0</v>
      </c>
      <c r="V85" s="0" t="e">
        <f aca="false">INDEX($S$10:$S$53, MATCH(M85,$R$10:$R$53,0))</f>
        <v>#N/A</v>
      </c>
      <c r="W85" s="0" t="e">
        <f aca="false">#N/A</f>
        <v>#N/A</v>
      </c>
      <c r="Y85" s="0" t="n">
        <v>1</v>
      </c>
      <c r="AA85" s="0" t="e">
        <f aca="false">(W85/Y85)/O85</f>
        <v>#N/A</v>
      </c>
      <c r="AB85" s="0" t="n">
        <v>1</v>
      </c>
    </row>
    <row r="86" customFormat="false" ht="12.75" hidden="false" customHeight="true" outlineLevel="0" collapsed="false">
      <c r="C86" s="0" t="n">
        <v>77</v>
      </c>
      <c r="D86" s="0" t="s">
        <v>51</v>
      </c>
      <c r="E86" s="0" t="s">
        <v>52</v>
      </c>
      <c r="F86" s="0" t="s">
        <v>53</v>
      </c>
      <c r="G86" s="13" t="s">
        <v>64</v>
      </c>
      <c r="H86" s="0" t="s">
        <v>55</v>
      </c>
      <c r="I86" s="0" t="s">
        <v>56</v>
      </c>
      <c r="J86" s="0" t="s">
        <v>57</v>
      </c>
      <c r="K86" s="0" t="n">
        <v>602.503734</v>
      </c>
      <c r="L86" s="0" t="n">
        <f aca="false">LOG10(K86)</f>
        <v>2.77995974278312</v>
      </c>
      <c r="M86" s="20" t="s">
        <v>64</v>
      </c>
      <c r="N86" s="0" t="n">
        <v>10</v>
      </c>
      <c r="O86" s="0" t="n">
        <f aca="false">K86/N86</f>
        <v>60.2503734</v>
      </c>
      <c r="Q86" s="0" t="n">
        <v>2</v>
      </c>
      <c r="R86" s="12" t="s">
        <v>153</v>
      </c>
      <c r="S86" s="12" t="n">
        <v>6637.5</v>
      </c>
      <c r="T86" s="12" t="n">
        <v>2</v>
      </c>
      <c r="V86" s="0" t="n">
        <f aca="false">INDEX($S$10:$S$53, MATCH(M86,$R$10:$R$53,0))</f>
        <v>6025037.3</v>
      </c>
      <c r="W86" s="0" t="n">
        <v>6025037.3</v>
      </c>
      <c r="Y86" s="0" t="n">
        <v>1</v>
      </c>
      <c r="AA86" s="0" t="n">
        <f aca="false">(W86/Y86)/O86</f>
        <v>99999.9993361037</v>
      </c>
      <c r="AB86" s="0" t="n">
        <v>9999.99993361037</v>
      </c>
    </row>
    <row r="87" customFormat="false" ht="12.75" hidden="false" customHeight="false" outlineLevel="0" collapsed="false">
      <c r="C87" s="0" t="n">
        <v>78</v>
      </c>
      <c r="D87" s="0" t="s">
        <v>51</v>
      </c>
      <c r="E87" s="0" t="s">
        <v>52</v>
      </c>
      <c r="F87" s="0" t="s">
        <v>53</v>
      </c>
      <c r="G87" s="13" t="s">
        <v>177</v>
      </c>
      <c r="H87" s="0" t="s">
        <v>55</v>
      </c>
      <c r="I87" s="0" t="s">
        <v>56</v>
      </c>
      <c r="J87" s="0" t="s">
        <v>57</v>
      </c>
      <c r="K87" s="0" t="n">
        <v>903571.980459</v>
      </c>
      <c r="L87" s="0" t="n">
        <f aca="false">LOG10(K87)</f>
        <v>5.95596275509393</v>
      </c>
      <c r="M87" s="20" t="s">
        <v>177</v>
      </c>
      <c r="N87" s="0" t="n">
        <v>10</v>
      </c>
      <c r="O87" s="0" t="n">
        <f aca="false">K87/N87</f>
        <v>90357.1980459</v>
      </c>
      <c r="V87" s="0" t="n">
        <f aca="false">INDEX($S$10:$S$53, MATCH(M87,$R$10:$R$53,0))</f>
        <v>903571.9</v>
      </c>
      <c r="W87" s="0" t="n">
        <v>903571.9</v>
      </c>
      <c r="Y87" s="0" t="n">
        <v>1</v>
      </c>
      <c r="AA87" s="0" t="n">
        <f aca="false">(W87/Y87)/O87</f>
        <v>9.99999910954521</v>
      </c>
      <c r="AB87" s="0" t="n">
        <v>0.999999910954521</v>
      </c>
    </row>
    <row r="88" customFormat="false" ht="12.75" hidden="false" customHeight="true" outlineLevel="0" collapsed="false">
      <c r="C88" s="0" t="n">
        <v>79</v>
      </c>
      <c r="D88" s="0" t="s">
        <v>51</v>
      </c>
      <c r="E88" s="0" t="s">
        <v>52</v>
      </c>
      <c r="F88" s="0" t="s">
        <v>53</v>
      </c>
      <c r="G88" s="13" t="s">
        <v>165</v>
      </c>
      <c r="H88" s="0" t="s">
        <v>55</v>
      </c>
      <c r="I88" s="0" t="s">
        <v>56</v>
      </c>
      <c r="J88" s="0" t="s">
        <v>57</v>
      </c>
      <c r="K88" s="0" t="n">
        <v>2494086.809665</v>
      </c>
      <c r="L88" s="0" t="n">
        <f aca="false">LOG10(K88)</f>
        <v>6.39691156554283</v>
      </c>
      <c r="M88" s="20" t="s">
        <v>165</v>
      </c>
      <c r="N88" s="0" t="n">
        <v>10</v>
      </c>
      <c r="O88" s="0" t="n">
        <f aca="false">K88/N88</f>
        <v>249408.6809665</v>
      </c>
      <c r="V88" s="0" t="e">
        <f aca="false">INDEX($S$10:$S$53, MATCH(M88,$R$10:$R$53,0))</f>
        <v>#N/A</v>
      </c>
      <c r="W88" s="0" t="n">
        <v>2494086.8</v>
      </c>
      <c r="Y88" s="0" t="n">
        <v>1</v>
      </c>
      <c r="AA88" s="0" t="n">
        <f aca="false">(W88/Y88)/O88</f>
        <v>9.99999996124834</v>
      </c>
      <c r="AB88" s="0" t="n">
        <v>29.999999883745</v>
      </c>
    </row>
    <row r="89" customFormat="false" ht="12.75" hidden="false" customHeight="true" outlineLevel="0" collapsed="false">
      <c r="C89" s="0" t="n">
        <v>80</v>
      </c>
      <c r="D89" s="0" t="s">
        <v>51</v>
      </c>
      <c r="E89" s="0" t="s">
        <v>52</v>
      </c>
      <c r="F89" s="0" t="s">
        <v>53</v>
      </c>
      <c r="G89" s="13" t="s">
        <v>108</v>
      </c>
      <c r="H89" s="0" t="s">
        <v>55</v>
      </c>
      <c r="I89" s="0" t="s">
        <v>56</v>
      </c>
      <c r="J89" s="0" t="s">
        <v>57</v>
      </c>
      <c r="K89" s="0" t="n">
        <v>914946.360139</v>
      </c>
      <c r="L89" s="0" t="n">
        <f aca="false">LOG10(K89)</f>
        <v>5.96139563376209</v>
      </c>
      <c r="M89" s="20" t="s">
        <v>108</v>
      </c>
      <c r="N89" s="0" t="n">
        <v>10</v>
      </c>
      <c r="O89" s="0" t="n">
        <f aca="false">K89/N89</f>
        <v>91494.6360139</v>
      </c>
      <c r="Q89" s="0" t="n">
        <v>11</v>
      </c>
      <c r="R89" s="14" t="s">
        <v>120</v>
      </c>
      <c r="S89" s="12" t="n">
        <v>6329.9</v>
      </c>
      <c r="T89" s="12" t="n">
        <v>15</v>
      </c>
      <c r="V89" s="0" t="e">
        <f aca="false">INDEX($S$10:$S$53, MATCH(M89,$R$10:$R$53,0))</f>
        <v>#N/A</v>
      </c>
      <c r="W89" s="0" t="n">
        <v>914795.7</v>
      </c>
      <c r="Y89" s="0" t="n">
        <v>1</v>
      </c>
      <c r="AA89" s="0" t="n">
        <f aca="false">(W89/Y89)/O89</f>
        <v>9.99835334457227</v>
      </c>
      <c r="AB89" s="0" t="n">
        <v>9.99835334457227</v>
      </c>
    </row>
    <row r="90" customFormat="false" ht="12.75" hidden="false" customHeight="true" outlineLevel="0" collapsed="false">
      <c r="C90" s="0" t="n">
        <v>81</v>
      </c>
      <c r="D90" s="0" t="s">
        <v>51</v>
      </c>
      <c r="E90" s="0" t="s">
        <v>52</v>
      </c>
      <c r="F90" s="0" t="s">
        <v>53</v>
      </c>
      <c r="G90" s="13" t="s">
        <v>168</v>
      </c>
      <c r="H90" s="0" t="s">
        <v>55</v>
      </c>
      <c r="I90" s="0" t="s">
        <v>56</v>
      </c>
      <c r="J90" s="0" t="s">
        <v>57</v>
      </c>
      <c r="K90" s="0" t="n">
        <v>742789.123928</v>
      </c>
      <c r="L90" s="0" t="n">
        <f aca="false">LOG10(K90)</f>
        <v>5.87086553608466</v>
      </c>
      <c r="M90" s="20" t="s">
        <v>168</v>
      </c>
      <c r="N90" s="0" t="n">
        <v>10</v>
      </c>
      <c r="O90" s="0" t="n">
        <f aca="false">K90/N90</f>
        <v>74278.9123928</v>
      </c>
      <c r="V90" s="0" t="n">
        <f aca="false">INDEX($S$10:$S$53, MATCH(M90,$R$10:$R$53,0))</f>
        <v>742789.1</v>
      </c>
      <c r="W90" s="0" t="n">
        <v>742789.1</v>
      </c>
      <c r="Y90" s="0" t="n">
        <v>1</v>
      </c>
      <c r="AA90" s="0" t="n">
        <f aca="false">(W90/Y90)/O90</f>
        <v>9.99999967786281</v>
      </c>
      <c r="AB90" s="0" t="n">
        <v>0.999999967786281</v>
      </c>
    </row>
    <row r="91" customFormat="false" ht="12.75" hidden="false" customHeight="true" outlineLevel="0" collapsed="false">
      <c r="C91" s="0" t="n">
        <v>82</v>
      </c>
      <c r="D91" s="0" t="s">
        <v>51</v>
      </c>
      <c r="E91" s="0" t="s">
        <v>52</v>
      </c>
      <c r="F91" s="0" t="s">
        <v>53</v>
      </c>
      <c r="G91" s="13" t="s">
        <v>123</v>
      </c>
      <c r="H91" s="0" t="s">
        <v>55</v>
      </c>
      <c r="I91" s="0" t="s">
        <v>56</v>
      </c>
      <c r="J91" s="0" t="s">
        <v>57</v>
      </c>
      <c r="K91" s="0" t="n">
        <v>562723.720864</v>
      </c>
      <c r="L91" s="0" t="n">
        <f aca="false">LOG10(K91)</f>
        <v>5.75029522264148</v>
      </c>
      <c r="M91" s="20" t="s">
        <v>123</v>
      </c>
      <c r="N91" s="0" t="n">
        <v>10</v>
      </c>
      <c r="O91" s="0" t="n">
        <f aca="false">K91/N91</f>
        <v>56272.3720864</v>
      </c>
      <c r="V91" s="0" t="n">
        <f aca="false">INDEX($S$10:$S$53, MATCH(M91,$R$10:$R$53,0))</f>
        <v>562723.7</v>
      </c>
      <c r="W91" s="0" t="n">
        <v>562723.7</v>
      </c>
      <c r="Y91" s="0" t="n">
        <v>1</v>
      </c>
      <c r="AA91" s="0" t="n">
        <f aca="false">(W91/Y91)/O91</f>
        <v>9.99999962923191</v>
      </c>
      <c r="AB91" s="0" t="n">
        <v>29.9999988876957</v>
      </c>
    </row>
    <row r="92" customFormat="false" ht="12.75" hidden="false" customHeight="true" outlineLevel="0" collapsed="false">
      <c r="C92" s="0" t="n">
        <v>83</v>
      </c>
      <c r="D92" s="0" t="s">
        <v>51</v>
      </c>
      <c r="E92" s="0" t="s">
        <v>52</v>
      </c>
      <c r="F92" s="0" t="s">
        <v>53</v>
      </c>
      <c r="G92" s="13" t="s">
        <v>134</v>
      </c>
      <c r="H92" s="0" t="s">
        <v>55</v>
      </c>
      <c r="I92" s="0" t="s">
        <v>56</v>
      </c>
      <c r="J92" s="0" t="s">
        <v>57</v>
      </c>
      <c r="K92" s="0" t="n">
        <v>2228999.914508</v>
      </c>
      <c r="L92" s="0" t="n">
        <f aca="false">LOG10(K92)</f>
        <v>6.34811005182312</v>
      </c>
      <c r="M92" s="20" t="s">
        <v>134</v>
      </c>
      <c r="N92" s="0" t="n">
        <v>10</v>
      </c>
      <c r="O92" s="0" t="n">
        <f aca="false">K92/N92</f>
        <v>222899.9914508</v>
      </c>
      <c r="V92" s="0" t="n">
        <f aca="false">INDEX($S$10:$S$53, MATCH(M92,$R$10:$R$53,0))</f>
        <v>2228999.9</v>
      </c>
      <c r="W92" s="0" t="n">
        <v>2228999.9</v>
      </c>
      <c r="Y92" s="0" t="n">
        <v>1</v>
      </c>
      <c r="AA92" s="0" t="n">
        <f aca="false">(W92/Y92)/O92</f>
        <v>9.99999993491251</v>
      </c>
      <c r="AB92" s="0" t="n">
        <v>29.9999998047375</v>
      </c>
    </row>
    <row r="93" customFormat="false" ht="12.75" hidden="false" customHeight="true" outlineLevel="0" collapsed="false">
      <c r="C93" s="0" t="n">
        <v>84</v>
      </c>
      <c r="D93" s="0" t="s">
        <v>51</v>
      </c>
      <c r="E93" s="0" t="s">
        <v>52</v>
      </c>
      <c r="F93" s="0" t="s">
        <v>53</v>
      </c>
      <c r="G93" s="13" t="s">
        <v>164</v>
      </c>
      <c r="H93" s="0" t="s">
        <v>55</v>
      </c>
      <c r="I93" s="0" t="s">
        <v>56</v>
      </c>
      <c r="J93" s="0" t="s">
        <v>57</v>
      </c>
      <c r="K93" s="0" t="n">
        <v>31842.855922</v>
      </c>
      <c r="L93" s="0" t="n">
        <f aca="false">LOG10(K93)</f>
        <v>4.5030120118151</v>
      </c>
      <c r="M93" s="20" t="s">
        <v>164</v>
      </c>
      <c r="N93" s="0" t="n">
        <v>10</v>
      </c>
      <c r="O93" s="0" t="n">
        <f aca="false">K93/N93</f>
        <v>3184.2855922</v>
      </c>
      <c r="V93" s="0" t="n">
        <f aca="false">INDEX($S$10:$S$53, MATCH(M93,$R$10:$R$53,0))</f>
        <v>31842.8</v>
      </c>
      <c r="W93" s="0" t="n">
        <v>31842.8</v>
      </c>
      <c r="Y93" s="0" t="n">
        <v>1</v>
      </c>
      <c r="AA93" s="0" t="n">
        <f aca="false">(W93/Y93)/O93</f>
        <v>9.99998243813302</v>
      </c>
      <c r="AB93" s="0" t="n">
        <v>0.999998243813302</v>
      </c>
    </row>
    <row r="94" customFormat="false" ht="12.75" hidden="false" customHeight="true" outlineLevel="0" collapsed="false">
      <c r="C94" s="0" t="n">
        <v>85</v>
      </c>
      <c r="D94" s="0" t="s">
        <v>51</v>
      </c>
      <c r="E94" s="0" t="s">
        <v>52</v>
      </c>
      <c r="F94" s="0" t="s">
        <v>53</v>
      </c>
      <c r="G94" s="13" t="s">
        <v>62</v>
      </c>
      <c r="H94" s="0" t="s">
        <v>55</v>
      </c>
      <c r="I94" s="0" t="s">
        <v>56</v>
      </c>
      <c r="J94" s="0" t="s">
        <v>57</v>
      </c>
      <c r="K94" s="0" t="n">
        <v>1506.259334</v>
      </c>
      <c r="L94" s="0" t="n">
        <f aca="false">LOG10(K94)</f>
        <v>3.17789975116683</v>
      </c>
      <c r="M94" s="20" t="s">
        <v>62</v>
      </c>
      <c r="N94" s="0" t="n">
        <v>10</v>
      </c>
      <c r="O94" s="0" t="n">
        <f aca="false">K94/N94</f>
        <v>150.6259334</v>
      </c>
      <c r="Q94" s="0" t="n">
        <v>8</v>
      </c>
      <c r="R94" s="12" t="s">
        <v>159</v>
      </c>
      <c r="S94" s="12" t="n">
        <v>20.8</v>
      </c>
      <c r="T94" s="12" t="n">
        <v>1</v>
      </c>
      <c r="V94" s="0" t="n">
        <f aca="false">INDEX($S$10:$S$53, MATCH(M94,$R$10:$R$53,0))</f>
        <v>15062593.3</v>
      </c>
      <c r="W94" s="0" t="n">
        <v>15062593.3</v>
      </c>
      <c r="Y94" s="0" t="n">
        <v>1</v>
      </c>
      <c r="AA94" s="0" t="n">
        <f aca="false">(W94/Y94)/O94</f>
        <v>99999.9997344415</v>
      </c>
      <c r="AB94" s="0" t="n">
        <v>9999.99997344415</v>
      </c>
    </row>
    <row r="95" customFormat="false" ht="12.75" hidden="false" customHeight="true" outlineLevel="0" collapsed="false">
      <c r="C95" s="0" t="n">
        <v>86</v>
      </c>
      <c r="D95" s="0" t="s">
        <v>51</v>
      </c>
      <c r="E95" s="0" t="s">
        <v>52</v>
      </c>
      <c r="F95" s="0" t="s">
        <v>53</v>
      </c>
      <c r="G95" s="13" t="s">
        <v>90</v>
      </c>
      <c r="H95" s="0" t="s">
        <v>55</v>
      </c>
      <c r="I95" s="0" t="s">
        <v>56</v>
      </c>
      <c r="J95" s="0" t="s">
        <v>57</v>
      </c>
      <c r="K95" s="0" t="n">
        <v>6025.037336</v>
      </c>
      <c r="L95" s="0" t="n">
        <f aca="false">LOG10(K95)</f>
        <v>3.7799597424948</v>
      </c>
      <c r="M95" s="20" t="s">
        <v>90</v>
      </c>
      <c r="N95" s="0" t="n">
        <v>10</v>
      </c>
      <c r="O95" s="0" t="n">
        <f aca="false">K95/N95</f>
        <v>602.5037336</v>
      </c>
      <c r="Q95" s="0" t="n">
        <v>15</v>
      </c>
      <c r="R95" s="12" t="s">
        <v>136</v>
      </c>
      <c r="S95" s="12" t="n">
        <v>126222.4</v>
      </c>
      <c r="T95" s="12" t="n">
        <v>11</v>
      </c>
      <c r="V95" s="0" t="n">
        <f aca="false">INDEX($S$10:$S$53, MATCH(M95,$R$10:$R$53,0))</f>
        <v>60250373.3</v>
      </c>
      <c r="W95" s="0" t="n">
        <v>60250373.3</v>
      </c>
      <c r="Y95" s="0" t="n">
        <v>1</v>
      </c>
      <c r="AA95" s="0" t="n">
        <f aca="false">(W95/Y95)/O95</f>
        <v>99999.9999004155</v>
      </c>
      <c r="AB95" s="0" t="n">
        <v>9999.99999004156</v>
      </c>
    </row>
    <row r="96" customFormat="false" ht="15" hidden="false" customHeight="false" outlineLevel="0" collapsed="false">
      <c r="C96" s="0" t="n">
        <v>87</v>
      </c>
      <c r="D96" s="0" t="s">
        <v>51</v>
      </c>
      <c r="E96" s="0" t="s">
        <v>52</v>
      </c>
      <c r="F96" s="0" t="s">
        <v>53</v>
      </c>
      <c r="G96" s="13" t="s">
        <v>112</v>
      </c>
      <c r="H96" s="0" t="s">
        <v>55</v>
      </c>
      <c r="I96" s="0" t="s">
        <v>56</v>
      </c>
      <c r="J96" s="0" t="s">
        <v>57</v>
      </c>
      <c r="K96" s="0" t="n">
        <v>15062593.338816</v>
      </c>
      <c r="L96" s="0" t="n">
        <f aca="false">LOG10(K96)</f>
        <v>7.1778997511327</v>
      </c>
      <c r="M96" s="20" t="s">
        <v>112</v>
      </c>
      <c r="N96" s="0" t="n">
        <v>10</v>
      </c>
      <c r="O96" s="0" t="n">
        <f aca="false">K96/N96</f>
        <v>1506259.3338816</v>
      </c>
      <c r="Q96" s="0" t="n">
        <v>17</v>
      </c>
      <c r="R96" s="12" t="s">
        <v>158</v>
      </c>
      <c r="S96" s="12" t="n">
        <v>306781.5</v>
      </c>
      <c r="T96" s="12" t="n">
        <v>17</v>
      </c>
      <c r="V96" s="0" t="e">
        <f aca="false">INDEX($S$10:$S$53, MATCH(M96,$R$10:$R$53,0))</f>
        <v>#N/A</v>
      </c>
      <c r="W96" s="0" t="e">
        <f aca="false">#N/A</f>
        <v>#N/A</v>
      </c>
      <c r="Y96" s="0" t="n">
        <v>1</v>
      </c>
      <c r="AA96" s="0" t="e">
        <f aca="false">(W96/Y96)/O96</f>
        <v>#N/A</v>
      </c>
      <c r="AB96" s="0" t="n">
        <v>1</v>
      </c>
    </row>
    <row r="97" customFormat="false" ht="15" hidden="false" customHeight="false" outlineLevel="0" collapsed="false">
      <c r="C97" s="0" t="n">
        <v>88</v>
      </c>
      <c r="D97" s="0" t="s">
        <v>51</v>
      </c>
      <c r="E97" s="0" t="s">
        <v>52</v>
      </c>
      <c r="F97" s="0" t="s">
        <v>53</v>
      </c>
      <c r="G97" s="13" t="s">
        <v>115</v>
      </c>
      <c r="H97" s="0" t="s">
        <v>55</v>
      </c>
      <c r="I97" s="0" t="s">
        <v>56</v>
      </c>
      <c r="J97" s="0" t="s">
        <v>57</v>
      </c>
      <c r="K97" s="0" t="n">
        <v>60250.373355</v>
      </c>
      <c r="L97" s="0" t="n">
        <f aca="false">LOG10(K97)</f>
        <v>4.77995974245876</v>
      </c>
      <c r="M97" s="20" t="s">
        <v>115</v>
      </c>
      <c r="N97" s="0" t="n">
        <v>10</v>
      </c>
      <c r="O97" s="0" t="n">
        <f aca="false">K97/N97</f>
        <v>6025.0373355</v>
      </c>
      <c r="Q97" s="0" t="n">
        <v>18</v>
      </c>
      <c r="R97" s="14" t="s">
        <v>96</v>
      </c>
      <c r="S97" s="12" t="n">
        <v>18788.6</v>
      </c>
      <c r="T97" s="12" t="n">
        <v>18</v>
      </c>
      <c r="V97" s="0" t="e">
        <f aca="false">INDEX($S$10:$S$53, MATCH(M97,$R$10:$R$53,0))</f>
        <v>#N/A</v>
      </c>
      <c r="W97" s="0" t="e">
        <f aca="false">#N/A</f>
        <v>#N/A</v>
      </c>
      <c r="Y97" s="0" t="n">
        <v>1</v>
      </c>
      <c r="AA97" s="0" t="e">
        <f aca="false">(W97/Y97)/O97</f>
        <v>#N/A</v>
      </c>
      <c r="AB97" s="0" t="n">
        <v>1</v>
      </c>
    </row>
    <row r="98" customFormat="false" ht="15" hidden="false" customHeight="false" outlineLevel="0" collapsed="false">
      <c r="C98" s="0" t="n">
        <v>89</v>
      </c>
      <c r="D98" s="0" t="s">
        <v>51</v>
      </c>
      <c r="E98" s="0" t="s">
        <v>52</v>
      </c>
      <c r="F98" s="0" t="s">
        <v>53</v>
      </c>
      <c r="G98" s="13" t="s">
        <v>106</v>
      </c>
      <c r="H98" s="0" t="s">
        <v>55</v>
      </c>
      <c r="I98" s="0" t="s">
        <v>56</v>
      </c>
      <c r="J98" s="0" t="s">
        <v>57</v>
      </c>
      <c r="K98" s="0" t="n">
        <v>0</v>
      </c>
      <c r="L98" s="0" t="n">
        <v>0</v>
      </c>
      <c r="M98" s="20" t="s">
        <v>106</v>
      </c>
      <c r="N98" s="0" t="n">
        <v>10</v>
      </c>
      <c r="O98" s="0" t="n">
        <f aca="false">K98/N98</f>
        <v>0</v>
      </c>
      <c r="Q98" s="0" t="n">
        <v>16</v>
      </c>
      <c r="R98" s="12" t="s">
        <v>75</v>
      </c>
      <c r="S98" s="12" t="n">
        <v>30212.8</v>
      </c>
      <c r="T98" s="12" t="n">
        <v>14</v>
      </c>
      <c r="V98" s="0" t="e">
        <f aca="false">INDEX($S$10:$S$53, MATCH(M98,$R$10:$R$53,0))</f>
        <v>#N/A</v>
      </c>
      <c r="W98" s="0" t="e">
        <f aca="false">#N/A</f>
        <v>#N/A</v>
      </c>
      <c r="Y98" s="0" t="n">
        <v>1</v>
      </c>
      <c r="AA98" s="0" t="e">
        <f aca="false">(W98/Y98)/O98</f>
        <v>#N/A</v>
      </c>
      <c r="AB98" s="0" t="n">
        <v>1</v>
      </c>
    </row>
    <row r="99" customFormat="false" ht="15" hidden="false" customHeight="false" outlineLevel="0" collapsed="false">
      <c r="C99" s="0" t="n">
        <v>90</v>
      </c>
      <c r="D99" s="0" t="s">
        <v>51</v>
      </c>
      <c r="E99" s="0" t="s">
        <v>52</v>
      </c>
      <c r="F99" s="0" t="s">
        <v>53</v>
      </c>
      <c r="G99" s="13" t="s">
        <v>110</v>
      </c>
      <c r="H99" s="0" t="s">
        <v>55</v>
      </c>
      <c r="I99" s="0" t="s">
        <v>56</v>
      </c>
      <c r="J99" s="0" t="s">
        <v>57</v>
      </c>
      <c r="K99" s="0" t="n">
        <v>322819471.668193</v>
      </c>
      <c r="L99" s="0" t="n">
        <f aca="false">LOG10(K99)</f>
        <v>8.50895972240384</v>
      </c>
      <c r="M99" s="20" t="s">
        <v>110</v>
      </c>
      <c r="Q99" s="0" t="n">
        <v>21</v>
      </c>
      <c r="R99" s="12" t="s">
        <v>132</v>
      </c>
      <c r="S99" s="12" t="n">
        <v>1808.5</v>
      </c>
      <c r="T99" s="12" t="n">
        <v>16</v>
      </c>
      <c r="V99" s="0" t="e">
        <f aca="false">INDEX($S$10:$S$53, MATCH(M99,$R$10:$R$53,0))</f>
        <v>#N/A</v>
      </c>
      <c r="W99" s="0" t="e">
        <f aca="false">#N/A</f>
        <v>#N/A</v>
      </c>
      <c r="Y99" s="0" t="n">
        <v>1</v>
      </c>
      <c r="AA99" s="0" t="e">
        <f aca="false">(W99/Y99)/O99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B9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53" activeCellId="0" sqref="A53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M2" s="0" t="s">
        <v>0</v>
      </c>
      <c r="N2" s="0" t="n">
        <v>20</v>
      </c>
    </row>
    <row r="3" customFormat="false" ht="12.75" hidden="false" customHeight="false" outlineLevel="0" collapsed="false">
      <c r="M3" s="0" t="s">
        <v>2</v>
      </c>
      <c r="N3" s="0" t="n">
        <v>5.7</v>
      </c>
    </row>
    <row r="4" customFormat="false" ht="12.75" hidden="false" customHeight="false" outlineLevel="0" collapsed="false">
      <c r="M4" s="0" t="s">
        <v>5</v>
      </c>
      <c r="N4" s="2" t="n">
        <v>1000000000</v>
      </c>
    </row>
    <row r="7" customFormat="false" ht="12.75" hidden="false" customHeight="false" outlineLevel="0" collapsed="false">
      <c r="V7" s="58"/>
      <c r="W7" s="58"/>
      <c r="X7" s="58"/>
      <c r="Y7" s="58"/>
      <c r="Z7" s="58"/>
      <c r="AA7" s="58" t="s">
        <v>253</v>
      </c>
      <c r="AB7" s="58"/>
    </row>
    <row r="8" customFormat="false" ht="12.75" hidden="false" customHeight="false" outlineLevel="0" collapsed="false">
      <c r="N8" s="0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customFormat="false" ht="12.7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s">
        <v>39</v>
      </c>
      <c r="O9" s="0" t="s">
        <v>40</v>
      </c>
      <c r="Q9" s="0" t="s">
        <v>257</v>
      </c>
      <c r="R9" s="0" t="s">
        <v>23</v>
      </c>
      <c r="S9" s="0" t="s">
        <v>23</v>
      </c>
      <c r="T9" s="0" t="s">
        <v>258</v>
      </c>
    </row>
    <row r="10" customFormat="false" ht="15" hidden="false" customHeight="true" outlineLevel="0" collapsed="false">
      <c r="C10" s="0" t="n">
        <v>1</v>
      </c>
      <c r="D10" s="0" t="s">
        <v>51</v>
      </c>
      <c r="E10" s="0" t="s">
        <v>52</v>
      </c>
      <c r="F10" s="0" t="s">
        <v>53</v>
      </c>
      <c r="G10" s="13" t="s">
        <v>152</v>
      </c>
      <c r="H10" s="0" t="s">
        <v>55</v>
      </c>
      <c r="I10" s="0" t="s">
        <v>56</v>
      </c>
      <c r="J10" s="0" t="s">
        <v>57</v>
      </c>
      <c r="K10" s="0" t="n">
        <v>19395238.486231</v>
      </c>
      <c r="L10" s="0" t="n">
        <f aca="false">LOG10(K10)</f>
        <v>7.28769512410712</v>
      </c>
      <c r="M10" s="12" t="s">
        <v>153</v>
      </c>
      <c r="N10" s="0" t="n">
        <v>3570.724</v>
      </c>
      <c r="O10" s="0" t="n">
        <f aca="false">K10/N10</f>
        <v>5431.73834948627</v>
      </c>
      <c r="Q10" s="0" t="n">
        <v>19</v>
      </c>
      <c r="R10" s="14" t="s">
        <v>85</v>
      </c>
      <c r="S10" s="12" t="n">
        <v>7183.5</v>
      </c>
      <c r="T10" s="12" t="n">
        <v>19</v>
      </c>
      <c r="V10" s="0" t="e">
        <f aca="false">INDEX($S$10:$S$53, MATCH(M10,$R$10:$R$53,0))</f>
        <v>#N/A</v>
      </c>
      <c r="W10" s="0" t="n">
        <v>6637.5</v>
      </c>
      <c r="Y10" s="0" t="n">
        <v>1</v>
      </c>
      <c r="AA10" s="0" t="n">
        <f aca="false">(W10/Y10)/O10</f>
        <v>1.22198448690515</v>
      </c>
      <c r="AB10" s="0" t="n">
        <v>1.22198448690515</v>
      </c>
    </row>
    <row r="11" customFormat="false" ht="15" hidden="false" customHeight="true" outlineLevel="0" collapsed="false">
      <c r="C11" s="0" t="n">
        <v>2</v>
      </c>
      <c r="D11" s="0" t="s">
        <v>51</v>
      </c>
      <c r="E11" s="0" t="s">
        <v>52</v>
      </c>
      <c r="F11" s="0" t="s">
        <v>53</v>
      </c>
      <c r="G11" s="13" t="s">
        <v>139</v>
      </c>
      <c r="H11" s="0" t="s">
        <v>55</v>
      </c>
      <c r="I11" s="0" t="s">
        <v>56</v>
      </c>
      <c r="J11" s="0" t="s">
        <v>57</v>
      </c>
      <c r="K11" s="0" t="n">
        <v>17583843.800783</v>
      </c>
      <c r="L11" s="0" t="n">
        <f aca="false">LOG10(K11)</f>
        <v>7.24511381721094</v>
      </c>
      <c r="M11" s="12" t="s">
        <v>140</v>
      </c>
      <c r="N11" s="0" t="n">
        <v>10665.45</v>
      </c>
      <c r="O11" s="0" t="n">
        <f aca="false">K11/N11</f>
        <v>1648.67340813402</v>
      </c>
      <c r="Q11" s="0" t="n">
        <v>23</v>
      </c>
      <c r="R11" s="12" t="s">
        <v>121</v>
      </c>
      <c r="S11" s="12" t="n">
        <v>803.2</v>
      </c>
      <c r="T11" s="12" t="n">
        <v>20</v>
      </c>
      <c r="V11" s="0" t="e">
        <f aca="false">INDEX($S$10:$S$53, MATCH(M11,$R$10:$R$53,0))</f>
        <v>#N/A</v>
      </c>
      <c r="W11" s="0" t="n">
        <v>4886.5</v>
      </c>
      <c r="Y11" s="0" t="n">
        <v>1</v>
      </c>
      <c r="AA11" s="0" t="n">
        <f aca="false">(W11/Y11)/O11</f>
        <v>2.96389811098523</v>
      </c>
      <c r="AB11" s="0" t="n">
        <v>2.96389811098523</v>
      </c>
    </row>
    <row r="12" customFormat="false" ht="15" hidden="false" customHeight="true" outlineLevel="0" collapsed="false">
      <c r="C12" s="0" t="n">
        <v>3</v>
      </c>
      <c r="D12" s="0" t="s">
        <v>51</v>
      </c>
      <c r="E12" s="0" t="s">
        <v>52</v>
      </c>
      <c r="F12" s="0" t="s">
        <v>53</v>
      </c>
      <c r="G12" s="13" t="s">
        <v>133</v>
      </c>
      <c r="H12" s="0" t="s">
        <v>55</v>
      </c>
      <c r="I12" s="0" t="s">
        <v>56</v>
      </c>
      <c r="J12" s="0" t="s">
        <v>57</v>
      </c>
      <c r="K12" s="0" t="n">
        <v>11166037.770858</v>
      </c>
      <c r="L12" s="0" t="n">
        <f aca="false">LOG10(K12)</f>
        <v>7.04789909258547</v>
      </c>
      <c r="M12" s="12" t="s">
        <v>181</v>
      </c>
      <c r="N12" s="0" t="n">
        <v>360.9118</v>
      </c>
      <c r="O12" s="0" t="n">
        <f aca="false">K12/N12</f>
        <v>30938.4114646792</v>
      </c>
      <c r="Q12" s="0" t="n">
        <v>42</v>
      </c>
      <c r="R12" s="12" t="s">
        <v>164</v>
      </c>
      <c r="S12" s="12" t="n">
        <v>31842.8</v>
      </c>
      <c r="T12" s="12" t="n">
        <v>21</v>
      </c>
      <c r="V12" s="0" t="e">
        <f aca="false">INDEX($S$10:$S$53, MATCH(M12,$R$10:$R$53,0))</f>
        <v>#N/A</v>
      </c>
      <c r="W12" s="0" t="n">
        <v>32303.9</v>
      </c>
      <c r="Y12" s="0" t="n">
        <v>1</v>
      </c>
      <c r="AA12" s="0" t="n">
        <f aca="false">(W12/Y12)/O12</f>
        <v>1.04413570285856</v>
      </c>
      <c r="AB12" s="0" t="n">
        <v>1.04413570285856</v>
      </c>
    </row>
    <row r="13" customFormat="false" ht="15" hidden="false" customHeight="true" outlineLevel="0" collapsed="false">
      <c r="C13" s="0" t="n">
        <v>4</v>
      </c>
      <c r="D13" s="0" t="s">
        <v>51</v>
      </c>
      <c r="E13" s="0" t="s">
        <v>52</v>
      </c>
      <c r="F13" s="0" t="s">
        <v>53</v>
      </c>
      <c r="G13" s="13" t="s">
        <v>80</v>
      </c>
      <c r="H13" s="0" t="s">
        <v>55</v>
      </c>
      <c r="I13" s="0" t="s">
        <v>56</v>
      </c>
      <c r="J13" s="0" t="s">
        <v>57</v>
      </c>
      <c r="K13" s="0" t="n">
        <v>2732863.496839</v>
      </c>
      <c r="L13" s="0" t="n">
        <f aca="false">LOG10(K13)</f>
        <v>6.43661793976068</v>
      </c>
      <c r="M13" s="12" t="s">
        <v>81</v>
      </c>
      <c r="N13" s="0" t="n">
        <v>325.4248</v>
      </c>
      <c r="O13" s="0" t="n">
        <f aca="false">K13/N13</f>
        <v>8397.83414429079</v>
      </c>
      <c r="Q13" s="0" t="n">
        <v>32</v>
      </c>
      <c r="R13" s="14" t="s">
        <v>161</v>
      </c>
      <c r="S13" s="12" t="n">
        <v>19488.8</v>
      </c>
      <c r="T13" s="12" t="n">
        <v>22</v>
      </c>
      <c r="V13" s="0" t="e">
        <f aca="false">INDEX($S$10:$S$53, MATCH(M13,$R$10:$R$53,0))</f>
        <v>#N/A</v>
      </c>
      <c r="W13" s="0" t="n">
        <v>2697</v>
      </c>
      <c r="Y13" s="0" t="n">
        <v>1</v>
      </c>
      <c r="AA13" s="0" t="n">
        <f aca="false">(W13/Y13)/O13</f>
        <v>0.321154234968255</v>
      </c>
      <c r="AB13" s="0" t="n">
        <v>0.321154234968255</v>
      </c>
    </row>
    <row r="14" customFormat="false" ht="15" hidden="false" customHeight="true" outlineLevel="0" collapsed="false">
      <c r="C14" s="0" t="n">
        <v>5</v>
      </c>
      <c r="D14" s="0" t="s">
        <v>51</v>
      </c>
      <c r="E14" s="0" t="s">
        <v>52</v>
      </c>
      <c r="F14" s="0" t="s">
        <v>53</v>
      </c>
      <c r="G14" s="13" t="s">
        <v>141</v>
      </c>
      <c r="H14" s="0" t="s">
        <v>55</v>
      </c>
      <c r="I14" s="0" t="s">
        <v>56</v>
      </c>
      <c r="J14" s="0" t="s">
        <v>57</v>
      </c>
      <c r="K14" s="0" t="n">
        <v>2521223.890631</v>
      </c>
      <c r="L14" s="0" t="n">
        <f aca="false">LOG10(K14)</f>
        <v>6.40161141376377</v>
      </c>
      <c r="M14" s="6" t="s">
        <v>126</v>
      </c>
      <c r="N14" s="0" t="n">
        <v>15.40031</v>
      </c>
      <c r="O14" s="0" t="n">
        <f aca="false">K14/N14</f>
        <v>163712.541541761</v>
      </c>
      <c r="Q14" s="0" t="n">
        <v>20</v>
      </c>
      <c r="R14" s="14" t="s">
        <v>59</v>
      </c>
      <c r="S14" s="12" t="n">
        <v>138910.7</v>
      </c>
      <c r="T14" s="12" t="n">
        <v>23</v>
      </c>
      <c r="V14" s="0" t="e">
        <f aca="false">INDEX($S$10:$S$53, MATCH(M14,$R$10:$R$53,0))</f>
        <v>#N/A</v>
      </c>
      <c r="W14" s="0" t="n">
        <v>94801.7</v>
      </c>
      <c r="Y14" s="0" t="n">
        <v>8</v>
      </c>
      <c r="AA14" s="0" t="n">
        <f aca="false">(W14/Y14)/O14</f>
        <v>0.0723842681104376</v>
      </c>
      <c r="AB14" s="0" t="n">
        <v>0.0723842681104376</v>
      </c>
    </row>
    <row r="15" customFormat="false" ht="15" hidden="false" customHeight="true" outlineLevel="0" collapsed="false">
      <c r="C15" s="0" t="n">
        <v>6</v>
      </c>
      <c r="D15" s="0" t="s">
        <v>51</v>
      </c>
      <c r="E15" s="0" t="s">
        <v>52</v>
      </c>
      <c r="F15" s="0" t="s">
        <v>53</v>
      </c>
      <c r="G15" s="13" t="s">
        <v>122</v>
      </c>
      <c r="H15" s="0" t="s">
        <v>55</v>
      </c>
      <c r="I15" s="0" t="s">
        <v>56</v>
      </c>
      <c r="J15" s="0" t="s">
        <v>57</v>
      </c>
      <c r="K15" s="0" t="n">
        <v>9746221.79071</v>
      </c>
      <c r="L15" s="0" t="n">
        <f aca="false">LOG10(K15)</f>
        <v>6.98883629021637</v>
      </c>
      <c r="M15" s="6" t="s">
        <v>126</v>
      </c>
      <c r="N15" s="0" t="n">
        <v>59.53253</v>
      </c>
      <c r="O15" s="0" t="n">
        <f aca="false">K15/N15</f>
        <v>163712.541541742</v>
      </c>
      <c r="Q15" s="0" t="n">
        <v>24</v>
      </c>
      <c r="R15" s="14" t="s">
        <v>99</v>
      </c>
      <c r="S15" s="12" t="n">
        <v>90230.7</v>
      </c>
      <c r="T15" s="12" t="n">
        <v>24</v>
      </c>
      <c r="V15" s="0" t="e">
        <f aca="false">INDEX($S$10:$S$53, MATCH(M15,$R$10:$R$53,0))</f>
        <v>#N/A</v>
      </c>
      <c r="W15" s="0" t="n">
        <v>94801.7</v>
      </c>
      <c r="Y15" s="0" t="n">
        <v>8</v>
      </c>
      <c r="AA15" s="0" t="n">
        <f aca="false">(W15/Y15)/O15</f>
        <v>0.0723842681104461</v>
      </c>
      <c r="AB15" s="0" t="n">
        <v>0.0723842681104461</v>
      </c>
    </row>
    <row r="16" customFormat="false" ht="15" hidden="false" customHeight="true" outlineLevel="0" collapsed="false">
      <c r="C16" s="0" t="n">
        <v>7</v>
      </c>
      <c r="D16" s="0" t="s">
        <v>51</v>
      </c>
      <c r="E16" s="0" t="s">
        <v>52</v>
      </c>
      <c r="F16" s="0" t="s">
        <v>53</v>
      </c>
      <c r="G16" s="13" t="s">
        <v>135</v>
      </c>
      <c r="H16" s="0" t="s">
        <v>55</v>
      </c>
      <c r="I16" s="0" t="s">
        <v>56</v>
      </c>
      <c r="J16" s="0" t="s">
        <v>57</v>
      </c>
      <c r="K16" s="0" t="n">
        <v>6899902.446462</v>
      </c>
      <c r="L16" s="0" t="n">
        <f aca="false">LOG10(K16)</f>
        <v>6.83884295055425</v>
      </c>
      <c r="M16" s="6" t="s">
        <v>126</v>
      </c>
      <c r="N16" s="0" t="n">
        <v>42.14645</v>
      </c>
      <c r="O16" s="0" t="n">
        <f aca="false">K16/N16</f>
        <v>163712.541541743</v>
      </c>
      <c r="Q16" s="0" t="n">
        <v>26</v>
      </c>
      <c r="R16" s="14" t="s">
        <v>145</v>
      </c>
      <c r="S16" s="12" t="n">
        <v>74365.7</v>
      </c>
      <c r="T16" s="12" t="n">
        <v>25</v>
      </c>
      <c r="V16" s="0" t="e">
        <f aca="false">INDEX($S$10:$S$53, MATCH(M16,$R$10:$R$53,0))</f>
        <v>#N/A</v>
      </c>
      <c r="W16" s="0" t="n">
        <v>94801.7</v>
      </c>
      <c r="Y16" s="0" t="n">
        <v>8</v>
      </c>
      <c r="AA16" s="0" t="n">
        <f aca="false">(W16/Y16)/O16</f>
        <v>0.0723842681104456</v>
      </c>
      <c r="AB16" s="0" t="n">
        <v>0.0723842681104456</v>
      </c>
    </row>
    <row r="17" customFormat="false" ht="15" hidden="false" customHeight="false" outlineLevel="0" collapsed="false">
      <c r="C17" s="0" t="n">
        <v>8</v>
      </c>
      <c r="D17" s="0" t="s">
        <v>51</v>
      </c>
      <c r="E17" s="0" t="s">
        <v>52</v>
      </c>
      <c r="F17" s="0" t="s">
        <v>53</v>
      </c>
      <c r="G17" s="13" t="s">
        <v>146</v>
      </c>
      <c r="H17" s="0" t="s">
        <v>55</v>
      </c>
      <c r="I17" s="0" t="s">
        <v>56</v>
      </c>
      <c r="J17" s="0" t="s">
        <v>57</v>
      </c>
      <c r="K17" s="0" t="n">
        <v>1724708.350891</v>
      </c>
      <c r="L17" s="0" t="n">
        <f aca="false">LOG10(K17)</f>
        <v>6.23671566618764</v>
      </c>
      <c r="M17" s="6" t="s">
        <v>126</v>
      </c>
      <c r="N17" s="0" t="n">
        <v>10.53498</v>
      </c>
      <c r="O17" s="0" t="n">
        <f aca="false">K17/N17</f>
        <v>163712.541541702</v>
      </c>
      <c r="Q17" s="0" t="n">
        <v>27</v>
      </c>
      <c r="R17" s="12" t="s">
        <v>166</v>
      </c>
      <c r="S17" s="12" t="n">
        <v>56370</v>
      </c>
      <c r="T17" s="12" t="n">
        <v>26</v>
      </c>
      <c r="V17" s="0" t="e">
        <f aca="false">INDEX($S$10:$S$53, MATCH(M17,$R$10:$R$53,0))</f>
        <v>#N/A</v>
      </c>
      <c r="W17" s="0" t="n">
        <v>94801.7</v>
      </c>
      <c r="Y17" s="0" t="n">
        <v>8</v>
      </c>
      <c r="AA17" s="0" t="n">
        <f aca="false">(W17/Y17)/O17</f>
        <v>0.0723842681104638</v>
      </c>
      <c r="AB17" s="0" t="n">
        <v>0.0723842681104638</v>
      </c>
    </row>
    <row r="18" customFormat="false" ht="15" hidden="false" customHeight="true" outlineLevel="0" collapsed="false">
      <c r="C18" s="0" t="n">
        <v>9</v>
      </c>
      <c r="D18" s="0" t="s">
        <v>51</v>
      </c>
      <c r="E18" s="0" t="s">
        <v>52</v>
      </c>
      <c r="F18" s="0" t="s">
        <v>53</v>
      </c>
      <c r="G18" s="13" t="s">
        <v>82</v>
      </c>
      <c r="H18" s="0" t="s">
        <v>55</v>
      </c>
      <c r="I18" s="0" t="s">
        <v>56</v>
      </c>
      <c r="J18" s="0" t="s">
        <v>57</v>
      </c>
      <c r="K18" s="0" t="n">
        <v>6375701.436947</v>
      </c>
      <c r="L18" s="0" t="n">
        <f aca="false">LOG10(K18)</f>
        <v>6.80452797160601</v>
      </c>
      <c r="M18" s="6" t="s">
        <v>126</v>
      </c>
      <c r="N18" s="0" t="n">
        <v>38.94449</v>
      </c>
      <c r="O18" s="0" t="n">
        <f aca="false">K18/N18</f>
        <v>163712.541541743</v>
      </c>
      <c r="Q18" s="0" t="n">
        <v>28</v>
      </c>
      <c r="R18" s="14" t="s">
        <v>68</v>
      </c>
      <c r="S18" s="12" t="n">
        <v>1812530.5</v>
      </c>
      <c r="T18" s="12" t="n">
        <v>27</v>
      </c>
      <c r="V18" s="0" t="e">
        <f aca="false">INDEX($S$10:$S$53, MATCH(M18,$R$10:$R$53,0))</f>
        <v>#N/A</v>
      </c>
      <c r="W18" s="0" t="n">
        <v>94801.7</v>
      </c>
      <c r="Y18" s="0" t="n">
        <v>8</v>
      </c>
      <c r="AA18" s="0" t="n">
        <f aca="false">(W18/Y18)/O18</f>
        <v>0.0723842681104456</v>
      </c>
      <c r="AB18" s="0" t="n">
        <v>0.0723842681104456</v>
      </c>
    </row>
    <row r="19" customFormat="false" ht="15" hidden="false" customHeight="true" outlineLevel="0" collapsed="false">
      <c r="C19" s="0" t="n">
        <v>10</v>
      </c>
      <c r="D19" s="0" t="s">
        <v>51</v>
      </c>
      <c r="E19" s="0" t="s">
        <v>52</v>
      </c>
      <c r="F19" s="0" t="s">
        <v>53</v>
      </c>
      <c r="G19" s="13" t="s">
        <v>91</v>
      </c>
      <c r="H19" s="0" t="s">
        <v>55</v>
      </c>
      <c r="I19" s="0" t="s">
        <v>56</v>
      </c>
      <c r="J19" s="0" t="s">
        <v>57</v>
      </c>
      <c r="K19" s="0" t="n">
        <v>1080329.075169</v>
      </c>
      <c r="L19" s="0" t="n">
        <f aca="false">LOG10(K19)</f>
        <v>6.03355606452521</v>
      </c>
      <c r="M19" s="6" t="s">
        <v>126</v>
      </c>
      <c r="N19" s="0" t="n">
        <v>6.598939</v>
      </c>
      <c r="O19" s="0" t="n">
        <f aca="false">K19/N19</f>
        <v>163712.541541754</v>
      </c>
      <c r="Q19" s="0" t="n">
        <v>29</v>
      </c>
      <c r="R19" s="12" t="s">
        <v>74</v>
      </c>
      <c r="S19" s="12" t="n">
        <v>5035438.6</v>
      </c>
      <c r="T19" s="12" t="n">
        <v>28</v>
      </c>
      <c r="V19" s="0" t="e">
        <f aca="false">INDEX($S$10:$S$53, MATCH(M19,$R$10:$R$53,0))</f>
        <v>#N/A</v>
      </c>
      <c r="W19" s="0" t="n">
        <v>94801.7</v>
      </c>
      <c r="Y19" s="0" t="n">
        <v>8</v>
      </c>
      <c r="AA19" s="0" t="n">
        <f aca="false">(W19/Y19)/O19</f>
        <v>0.0723842681104408</v>
      </c>
      <c r="AB19" s="0" t="n">
        <v>0.0723842681104408</v>
      </c>
    </row>
    <row r="20" customFormat="false" ht="15" hidden="false" customHeight="true" outlineLevel="0" collapsed="false">
      <c r="C20" s="0" t="n">
        <v>11</v>
      </c>
      <c r="D20" s="0" t="s">
        <v>51</v>
      </c>
      <c r="E20" s="0" t="s">
        <v>52</v>
      </c>
      <c r="F20" s="0" t="s">
        <v>53</v>
      </c>
      <c r="G20" s="13" t="s">
        <v>100</v>
      </c>
      <c r="H20" s="0" t="s">
        <v>55</v>
      </c>
      <c r="I20" s="0" t="s">
        <v>56</v>
      </c>
      <c r="J20" s="0" t="s">
        <v>57</v>
      </c>
      <c r="K20" s="0" t="n">
        <v>4308287.074345</v>
      </c>
      <c r="L20" s="0" t="n">
        <f aca="false">LOG10(K20)</f>
        <v>6.63430463395977</v>
      </c>
      <c r="M20" s="6" t="s">
        <v>126</v>
      </c>
      <c r="N20" s="0" t="n">
        <v>26.31617</v>
      </c>
      <c r="O20" s="0" t="n">
        <f aca="false">K20/N20</f>
        <v>163712.541541759</v>
      </c>
      <c r="Q20" s="0" t="n">
        <v>30</v>
      </c>
      <c r="R20" s="12" t="s">
        <v>173</v>
      </c>
      <c r="S20" s="12" t="n">
        <v>20570.6</v>
      </c>
      <c r="T20" s="12" t="n">
        <v>29</v>
      </c>
      <c r="V20" s="0" t="e">
        <f aca="false">INDEX($S$10:$S$53, MATCH(M20,$R$10:$R$53,0))</f>
        <v>#N/A</v>
      </c>
      <c r="W20" s="0" t="n">
        <v>94801.7</v>
      </c>
      <c r="Y20" s="0" t="n">
        <v>8</v>
      </c>
      <c r="AA20" s="0" t="n">
        <f aca="false">(W20/Y20)/O20</f>
        <v>0.0723842681104385</v>
      </c>
      <c r="AB20" s="0" t="n">
        <v>0.0723842681104385</v>
      </c>
    </row>
    <row r="21" customFormat="false" ht="15" hidden="false" customHeight="true" outlineLevel="0" collapsed="false">
      <c r="C21" s="0" t="n">
        <v>12</v>
      </c>
      <c r="D21" s="0" t="s">
        <v>51</v>
      </c>
      <c r="E21" s="0" t="s">
        <v>52</v>
      </c>
      <c r="F21" s="0" t="s">
        <v>53</v>
      </c>
      <c r="G21" s="13" t="s">
        <v>77</v>
      </c>
      <c r="H21" s="0" t="s">
        <v>55</v>
      </c>
      <c r="I21" s="0" t="s">
        <v>56</v>
      </c>
      <c r="J21" s="0" t="s">
        <v>57</v>
      </c>
      <c r="K21" s="0" t="n">
        <v>1679296.620131</v>
      </c>
      <c r="L21" s="0" t="n">
        <f aca="false">LOG10(K21)</f>
        <v>6.22512741389173</v>
      </c>
      <c r="M21" s="6" t="s">
        <v>126</v>
      </c>
      <c r="N21" s="0" t="n">
        <v>1.257593</v>
      </c>
      <c r="O21" s="0" t="n">
        <f aca="false">K21/N21</f>
        <v>1335325.99189961</v>
      </c>
      <c r="Q21" s="0" t="n">
        <v>31</v>
      </c>
      <c r="R21" s="14" t="s">
        <v>87</v>
      </c>
      <c r="S21" s="12" t="n">
        <v>803480.2</v>
      </c>
      <c r="T21" s="12" t="n">
        <v>30</v>
      </c>
      <c r="V21" s="0" t="e">
        <f aca="false">INDEX($S$10:$S$53, MATCH(M21,$R$10:$R$53,0))</f>
        <v>#N/A</v>
      </c>
      <c r="W21" s="0" t="n">
        <v>94801.7</v>
      </c>
      <c r="Y21" s="0" t="n">
        <v>8</v>
      </c>
      <c r="AA21" s="0" t="n">
        <f aca="false">(W21/Y21)/O21</f>
        <v>0.00887439664313143</v>
      </c>
      <c r="AB21" s="0" t="n">
        <v>0.00887439664313143</v>
      </c>
    </row>
    <row r="22" customFormat="false" ht="15" hidden="false" customHeight="true" outlineLevel="0" collapsed="false">
      <c r="C22" s="0" t="n">
        <v>13</v>
      </c>
      <c r="D22" s="0" t="s">
        <v>51</v>
      </c>
      <c r="E22" s="0" t="s">
        <v>52</v>
      </c>
      <c r="F22" s="0" t="s">
        <v>53</v>
      </c>
      <c r="G22" s="13" t="s">
        <v>70</v>
      </c>
      <c r="H22" s="0" t="s">
        <v>55</v>
      </c>
      <c r="I22" s="0" t="s">
        <v>56</v>
      </c>
      <c r="J22" s="0" t="s">
        <v>57</v>
      </c>
      <c r="K22" s="0" t="n">
        <v>15477.301676</v>
      </c>
      <c r="L22" s="0" t="n">
        <f aca="false">LOG10(K22)</f>
        <v>4.18969524773126</v>
      </c>
      <c r="M22" s="6" t="s">
        <v>71</v>
      </c>
      <c r="N22" s="0" t="n">
        <v>1</v>
      </c>
      <c r="O22" s="0" t="n">
        <f aca="false">K22/N22</f>
        <v>15477.301676</v>
      </c>
      <c r="Q22" s="0" t="n">
        <v>39</v>
      </c>
      <c r="R22" s="12" t="s">
        <v>168</v>
      </c>
      <c r="S22" s="12" t="n">
        <v>742789.1</v>
      </c>
      <c r="T22" s="12" t="n">
        <v>31</v>
      </c>
      <c r="V22" s="0" t="n">
        <f aca="false">INDEX($S$10:$S$53, MATCH(M22,$R$10:$R$53,0))</f>
        <v>4837.6</v>
      </c>
      <c r="W22" s="0" t="n">
        <v>4837.6</v>
      </c>
      <c r="Y22" s="0" t="n">
        <v>3</v>
      </c>
      <c r="AA22" s="0" t="n">
        <f aca="false">(W22/Y22)/O22</f>
        <v>0.104186980850404</v>
      </c>
      <c r="AB22" s="0" t="n">
        <v>0.104186980850404</v>
      </c>
    </row>
    <row r="23" customFormat="false" ht="15" hidden="false" customHeight="true" outlineLevel="0" collapsed="false">
      <c r="C23" s="0" t="n">
        <v>14</v>
      </c>
      <c r="D23" s="0" t="s">
        <v>51</v>
      </c>
      <c r="E23" s="0" t="s">
        <v>52</v>
      </c>
      <c r="F23" s="0" t="s">
        <v>53</v>
      </c>
      <c r="G23" s="13" t="s">
        <v>128</v>
      </c>
      <c r="H23" s="0" t="s">
        <v>55</v>
      </c>
      <c r="I23" s="0" t="s">
        <v>56</v>
      </c>
      <c r="J23" s="0" t="s">
        <v>57</v>
      </c>
      <c r="K23" s="0" t="n">
        <v>5003.225042</v>
      </c>
      <c r="L23" s="0" t="n">
        <f aca="false">LOG10(K23)</f>
        <v>3.69925003762271</v>
      </c>
      <c r="M23" s="6" t="s">
        <v>71</v>
      </c>
      <c r="N23" s="0" t="n">
        <v>3.232621</v>
      </c>
      <c r="O23" s="0" t="n">
        <f aca="false">K23/N23</f>
        <v>1547.73016756372</v>
      </c>
      <c r="Q23" s="0" t="n">
        <v>36</v>
      </c>
      <c r="R23" s="12" t="s">
        <v>177</v>
      </c>
      <c r="S23" s="12" t="n">
        <v>903571.9</v>
      </c>
      <c r="T23" s="12" t="n">
        <v>32</v>
      </c>
      <c r="V23" s="0" t="n">
        <f aca="false">INDEX($S$10:$S$53, MATCH(M23,$R$10:$R$53,0))</f>
        <v>4837.6</v>
      </c>
      <c r="W23" s="0" t="n">
        <v>4837.6</v>
      </c>
      <c r="Y23" s="0" t="n">
        <v>3</v>
      </c>
      <c r="AA23" s="0" t="n">
        <f aca="false">(W23/Y23)/O23</f>
        <v>1.04186980852846</v>
      </c>
      <c r="AB23" s="0" t="n">
        <v>1.04186980852846</v>
      </c>
    </row>
    <row r="24" customFormat="false" ht="15" hidden="false" customHeight="true" outlineLevel="0" collapsed="false">
      <c r="C24" s="0" t="n">
        <v>15</v>
      </c>
      <c r="D24" s="0" t="s">
        <v>51</v>
      </c>
      <c r="E24" s="0" t="s">
        <v>52</v>
      </c>
      <c r="F24" s="0" t="s">
        <v>53</v>
      </c>
      <c r="G24" s="13" t="s">
        <v>76</v>
      </c>
      <c r="H24" s="0" t="s">
        <v>55</v>
      </c>
      <c r="I24" s="0" t="s">
        <v>56</v>
      </c>
      <c r="J24" s="0" t="s">
        <v>57</v>
      </c>
      <c r="K24" s="0" t="n">
        <v>24603.60095</v>
      </c>
      <c r="L24" s="0" t="n">
        <f aca="false">LOG10(K24)</f>
        <v>4.39099867451256</v>
      </c>
      <c r="M24" s="6" t="s">
        <v>71</v>
      </c>
      <c r="N24" s="0" t="n">
        <v>15.89657</v>
      </c>
      <c r="O24" s="0" t="n">
        <f aca="false">K24/N24</f>
        <v>1547.73016757703</v>
      </c>
      <c r="Q24" s="0" t="n">
        <v>34</v>
      </c>
      <c r="R24" s="12" t="s">
        <v>66</v>
      </c>
      <c r="S24" s="12" t="n">
        <v>375230138.3</v>
      </c>
      <c r="T24" s="12" t="n">
        <v>33</v>
      </c>
      <c r="V24" s="0" t="n">
        <f aca="false">INDEX($S$10:$S$53, MATCH(M24,$R$10:$R$53,0))</f>
        <v>4837.6</v>
      </c>
      <c r="W24" s="0" t="n">
        <v>4837.6</v>
      </c>
      <c r="Y24" s="0" t="n">
        <v>3</v>
      </c>
      <c r="AA24" s="0" t="n">
        <f aca="false">(W24/Y24)/O24</f>
        <v>1.0418698085195</v>
      </c>
      <c r="AB24" s="0" t="n">
        <v>1.0418698085195</v>
      </c>
    </row>
    <row r="25" customFormat="false" ht="15" hidden="false" customHeight="true" outlineLevel="0" collapsed="false">
      <c r="C25" s="0" t="n">
        <v>16</v>
      </c>
      <c r="D25" s="0" t="s">
        <v>51</v>
      </c>
      <c r="E25" s="0" t="s">
        <v>52</v>
      </c>
      <c r="F25" s="0" t="s">
        <v>53</v>
      </c>
      <c r="G25" s="13" t="s">
        <v>157</v>
      </c>
      <c r="H25" s="0" t="s">
        <v>55</v>
      </c>
      <c r="I25" s="0" t="s">
        <v>56</v>
      </c>
      <c r="J25" s="0" t="s">
        <v>57</v>
      </c>
      <c r="K25" s="0" t="n">
        <v>14537.269766</v>
      </c>
      <c r="L25" s="0" t="n">
        <f aca="false">LOG10(K25)</f>
        <v>4.16248284965241</v>
      </c>
      <c r="M25" s="6" t="s">
        <v>159</v>
      </c>
      <c r="N25" s="0" t="n">
        <v>440.4535</v>
      </c>
      <c r="O25" s="0" t="n">
        <f aca="false">K25/N25</f>
        <v>33.0052315760915</v>
      </c>
      <c r="Q25" s="0" t="n">
        <v>35</v>
      </c>
      <c r="R25" s="12" t="s">
        <v>64</v>
      </c>
      <c r="S25" s="12" t="n">
        <v>6025037.3</v>
      </c>
      <c r="T25" s="12" t="n">
        <v>34</v>
      </c>
      <c r="V25" s="0" t="e">
        <f aca="false">INDEX($S$10:$S$53, MATCH(M25,$R$10:$R$53,0))</f>
        <v>#N/A</v>
      </c>
      <c r="W25" s="0" t="n">
        <v>20.8</v>
      </c>
      <c r="Y25" s="0" t="n">
        <v>2</v>
      </c>
      <c r="AA25" s="0" t="n">
        <f aca="false">(W25/Y25)/O25</f>
        <v>0.315101561278959</v>
      </c>
      <c r="AB25" s="0" t="n">
        <v>0.315101561278959</v>
      </c>
    </row>
    <row r="26" customFormat="false" ht="15" hidden="false" customHeight="true" outlineLevel="0" collapsed="false">
      <c r="C26" s="0" t="n">
        <v>17</v>
      </c>
      <c r="D26" s="0" t="s">
        <v>51</v>
      </c>
      <c r="E26" s="0" t="s">
        <v>52</v>
      </c>
      <c r="F26" s="0" t="s">
        <v>53</v>
      </c>
      <c r="G26" s="13" t="s">
        <v>95</v>
      </c>
      <c r="H26" s="0" t="s">
        <v>55</v>
      </c>
      <c r="I26" s="0" t="s">
        <v>56</v>
      </c>
      <c r="J26" s="0" t="s">
        <v>57</v>
      </c>
      <c r="K26" s="0" t="n">
        <v>12084287.822197</v>
      </c>
      <c r="L26" s="0" t="n">
        <f aca="false">LOG10(K26)</f>
        <v>7.08222106070115</v>
      </c>
      <c r="M26" s="6" t="s">
        <v>58</v>
      </c>
      <c r="N26" s="0" t="n">
        <v>196.4322</v>
      </c>
      <c r="O26" s="0" t="n">
        <f aca="false">K26/N26</f>
        <v>61518.8743097975</v>
      </c>
      <c r="Q26" s="0" t="n">
        <v>25</v>
      </c>
      <c r="R26" s="12" t="s">
        <v>175</v>
      </c>
      <c r="S26" s="12" t="n">
        <v>19997.4</v>
      </c>
      <c r="T26" s="12" t="n">
        <v>35</v>
      </c>
      <c r="V26" s="0" t="e">
        <f aca="false">INDEX($S$10:$S$53, MATCH(M26,$R$10:$R$53,0))</f>
        <v>#N/A</v>
      </c>
      <c r="W26" s="0" t="n">
        <v>23718.1</v>
      </c>
      <c r="Y26" s="0" t="n">
        <v>16</v>
      </c>
      <c r="AA26" s="0" t="n">
        <f aca="false">(W26/Y26)/O26</f>
        <v>0.0240963650039337</v>
      </c>
      <c r="AB26" s="0" t="n">
        <v>0.0240963650039337</v>
      </c>
    </row>
    <row r="27" customFormat="false" ht="15" hidden="false" customHeight="true" outlineLevel="0" collapsed="false">
      <c r="C27" s="0" t="n">
        <v>18</v>
      </c>
      <c r="D27" s="0" t="s">
        <v>51</v>
      </c>
      <c r="E27" s="0" t="s">
        <v>52</v>
      </c>
      <c r="F27" s="0" t="s">
        <v>53</v>
      </c>
      <c r="G27" s="13" t="s">
        <v>60</v>
      </c>
      <c r="H27" s="0" t="s">
        <v>55</v>
      </c>
      <c r="I27" s="0" t="s">
        <v>56</v>
      </c>
      <c r="J27" s="0" t="s">
        <v>57</v>
      </c>
      <c r="K27" s="0" t="n">
        <v>1265624.110043</v>
      </c>
      <c r="L27" s="0" t="n">
        <f aca="false">LOG10(K27)</f>
        <v>6.10230473950924</v>
      </c>
      <c r="M27" s="6" t="s">
        <v>58</v>
      </c>
      <c r="N27" s="0" t="n">
        <v>20.57294</v>
      </c>
      <c r="O27" s="0" t="n">
        <f aca="false">K27/N27</f>
        <v>61518.8743097972</v>
      </c>
      <c r="Q27" s="0" t="n">
        <v>22</v>
      </c>
      <c r="R27" s="12" t="s">
        <v>156</v>
      </c>
      <c r="S27" s="12" t="n">
        <v>7660.8</v>
      </c>
      <c r="T27" s="12" t="n">
        <v>36</v>
      </c>
      <c r="V27" s="0" t="e">
        <f aca="false">INDEX($S$10:$S$53, MATCH(M27,$R$10:$R$53,0))</f>
        <v>#N/A</v>
      </c>
      <c r="W27" s="0" t="n">
        <v>23718.1</v>
      </c>
      <c r="Y27" s="0" t="n">
        <v>16</v>
      </c>
      <c r="AA27" s="0" t="n">
        <f aca="false">(W27/Y27)/O27</f>
        <v>0.0240963650039338</v>
      </c>
      <c r="AB27" s="0" t="n">
        <v>0.0240963650039338</v>
      </c>
    </row>
    <row r="28" customFormat="false" ht="15" hidden="false" customHeight="true" outlineLevel="0" collapsed="false">
      <c r="C28" s="0" t="n">
        <v>19</v>
      </c>
      <c r="D28" s="0" t="s">
        <v>51</v>
      </c>
      <c r="E28" s="0" t="s">
        <v>52</v>
      </c>
      <c r="F28" s="0" t="s">
        <v>53</v>
      </c>
      <c r="G28" s="13" t="s">
        <v>54</v>
      </c>
      <c r="H28" s="0" t="s">
        <v>55</v>
      </c>
      <c r="I28" s="0" t="s">
        <v>56</v>
      </c>
      <c r="J28" s="0" t="s">
        <v>57</v>
      </c>
      <c r="K28" s="0" t="n">
        <v>1631411.645557</v>
      </c>
      <c r="L28" s="0" t="n">
        <f aca="false">LOG10(K28)</f>
        <v>6.21256355812015</v>
      </c>
      <c r="M28" s="6" t="s">
        <v>58</v>
      </c>
      <c r="N28" s="0" t="n">
        <v>26.51888</v>
      </c>
      <c r="O28" s="0" t="n">
        <f aca="false">K28/N28</f>
        <v>61518.8743098125</v>
      </c>
      <c r="Q28" s="0" t="n">
        <v>1</v>
      </c>
      <c r="R28" s="12" t="s">
        <v>41</v>
      </c>
      <c r="S28" s="12" t="s">
        <v>42</v>
      </c>
      <c r="T28" s="12" t="n">
        <v>37</v>
      </c>
      <c r="V28" s="0" t="e">
        <f aca="false">INDEX($S$10:$S$53, MATCH(M28,$R$10:$R$53,0))</f>
        <v>#N/A</v>
      </c>
      <c r="W28" s="0" t="n">
        <v>23718.1</v>
      </c>
      <c r="Y28" s="0" t="n">
        <v>16</v>
      </c>
      <c r="AA28" s="0" t="n">
        <f aca="false">(W28/Y28)/O28</f>
        <v>0.0240963650039278</v>
      </c>
      <c r="AB28" s="0" t="n">
        <v>0.0240963650039278</v>
      </c>
    </row>
    <row r="29" customFormat="false" ht="15" hidden="false" customHeight="true" outlineLevel="0" collapsed="false">
      <c r="C29" s="0" t="n">
        <v>20</v>
      </c>
      <c r="D29" s="0" t="s">
        <v>51</v>
      </c>
      <c r="E29" s="0" t="s">
        <v>52</v>
      </c>
      <c r="F29" s="0" t="s">
        <v>53</v>
      </c>
      <c r="G29" s="13" t="s">
        <v>86</v>
      </c>
      <c r="H29" s="0" t="s">
        <v>55</v>
      </c>
      <c r="I29" s="0" t="s">
        <v>56</v>
      </c>
      <c r="J29" s="0" t="s">
        <v>57</v>
      </c>
      <c r="K29" s="0" t="n">
        <v>6050031.470495</v>
      </c>
      <c r="L29" s="0" t="n">
        <f aca="false">LOG10(K29)</f>
        <v>6.78175763373127</v>
      </c>
      <c r="M29" s="12" t="s">
        <v>130</v>
      </c>
      <c r="N29" s="0" t="n">
        <v>1147.759</v>
      </c>
      <c r="O29" s="0" t="n">
        <f aca="false">K29/N29</f>
        <v>5271.16883465518</v>
      </c>
      <c r="Q29" s="0" t="n">
        <v>33</v>
      </c>
      <c r="R29" s="12" t="s">
        <v>162</v>
      </c>
      <c r="S29" s="12" t="n">
        <v>527309.6</v>
      </c>
      <c r="T29" s="12" t="n">
        <v>39</v>
      </c>
      <c r="V29" s="0" t="e">
        <f aca="false">INDEX($S$10:$S$53, MATCH(M29,$R$10:$R$53,0))</f>
        <v>#N/A</v>
      </c>
      <c r="W29" s="0" t="n">
        <v>38974.7</v>
      </c>
      <c r="Y29" s="0" t="n">
        <v>1</v>
      </c>
      <c r="AA29" s="0" t="n">
        <f aca="false">(W29/Y29)/O29</f>
        <v>7.39393884403051</v>
      </c>
      <c r="AB29" s="0" t="n">
        <v>7.39393884403051</v>
      </c>
    </row>
    <row r="30" customFormat="false" ht="15" hidden="false" customHeight="true" outlineLevel="0" collapsed="false">
      <c r="C30" s="0" t="n">
        <v>21</v>
      </c>
      <c r="D30" s="0" t="s">
        <v>51</v>
      </c>
      <c r="E30" s="0" t="s">
        <v>52</v>
      </c>
      <c r="F30" s="0" t="s">
        <v>53</v>
      </c>
      <c r="G30" s="13" t="s">
        <v>155</v>
      </c>
      <c r="H30" s="0" t="s">
        <v>55</v>
      </c>
      <c r="I30" s="0" t="s">
        <v>56</v>
      </c>
      <c r="J30" s="0" t="s">
        <v>57</v>
      </c>
      <c r="K30" s="0" t="n">
        <v>266848.103317</v>
      </c>
      <c r="L30" s="0" t="n">
        <f aca="false">LOG10(K30)</f>
        <v>5.42626412030472</v>
      </c>
      <c r="M30" s="6" t="s">
        <v>120</v>
      </c>
      <c r="N30" s="0" t="n">
        <v>86.39763</v>
      </c>
      <c r="O30" s="0" t="n">
        <f aca="false">K30/N30</f>
        <v>3088.60443645271</v>
      </c>
      <c r="Q30" s="0" t="n">
        <v>40</v>
      </c>
      <c r="R30" s="12" t="s">
        <v>123</v>
      </c>
      <c r="S30" s="12" t="n">
        <v>562723.7</v>
      </c>
      <c r="T30" s="12" t="n">
        <v>40</v>
      </c>
      <c r="V30" s="0" t="e">
        <f aca="false">INDEX($S$10:$S$53, MATCH(M30,$R$10:$R$53,0))</f>
        <v>#N/A</v>
      </c>
      <c r="W30" s="0" t="n">
        <v>6329.9</v>
      </c>
      <c r="Y30" s="0" t="n">
        <v>2</v>
      </c>
      <c r="AA30" s="0" t="n">
        <f aca="false">(W30/Y30)/O30</f>
        <v>1.0247184659344</v>
      </c>
      <c r="AB30" s="0" t="n">
        <v>1.0247184659344</v>
      </c>
    </row>
    <row r="31" customFormat="false" ht="15" hidden="false" customHeight="true" outlineLevel="0" collapsed="false">
      <c r="C31" s="0" t="n">
        <v>22</v>
      </c>
      <c r="D31" s="0" t="s">
        <v>51</v>
      </c>
      <c r="E31" s="0" t="s">
        <v>52</v>
      </c>
      <c r="F31" s="0" t="s">
        <v>53</v>
      </c>
      <c r="G31" s="13" t="s">
        <v>120</v>
      </c>
      <c r="H31" s="0" t="s">
        <v>55</v>
      </c>
      <c r="I31" s="0" t="s">
        <v>56</v>
      </c>
      <c r="J31" s="0" t="s">
        <v>57</v>
      </c>
      <c r="K31" s="0" t="n">
        <v>10797838.324952</v>
      </c>
      <c r="L31" s="0" t="n">
        <f aca="false">LOG10(K31)</f>
        <v>7.03333682053225</v>
      </c>
      <c r="M31" s="6" t="s">
        <v>120</v>
      </c>
      <c r="N31" s="0" t="n">
        <v>3496.025</v>
      </c>
      <c r="O31" s="0" t="n">
        <f aca="false">K31/N31</f>
        <v>3088.6044364534</v>
      </c>
      <c r="Q31" s="0" t="n">
        <v>7</v>
      </c>
      <c r="R31" s="14" t="s">
        <v>71</v>
      </c>
      <c r="S31" s="12" t="n">
        <v>4837.6</v>
      </c>
      <c r="T31" s="12" t="n">
        <v>41</v>
      </c>
      <c r="V31" s="0" t="e">
        <f aca="false">INDEX($S$10:$S$53, MATCH(M31,$R$10:$R$53,0))</f>
        <v>#N/A</v>
      </c>
      <c r="W31" s="0" t="n">
        <v>6329.9</v>
      </c>
      <c r="Y31" s="0" t="n">
        <v>2</v>
      </c>
      <c r="AA31" s="0" t="n">
        <f aca="false">(W31/Y31)/O31</f>
        <v>1.02471846593417</v>
      </c>
      <c r="AB31" s="0" t="n">
        <v>1.02471846593417</v>
      </c>
    </row>
    <row r="32" customFormat="false" ht="15" hidden="false" customHeight="false" outlineLevel="0" collapsed="false">
      <c r="C32" s="0" t="n">
        <v>23</v>
      </c>
      <c r="D32" s="0" t="s">
        <v>51</v>
      </c>
      <c r="E32" s="0" t="s">
        <v>52</v>
      </c>
      <c r="F32" s="0" t="s">
        <v>53</v>
      </c>
      <c r="G32" s="13" t="s">
        <v>65</v>
      </c>
      <c r="H32" s="0" t="s">
        <v>55</v>
      </c>
      <c r="I32" s="0" t="s">
        <v>56</v>
      </c>
      <c r="J32" s="0" t="s">
        <v>57</v>
      </c>
      <c r="K32" s="0" t="n">
        <v>13926521.903409</v>
      </c>
      <c r="L32" s="0" t="n">
        <f aca="false">LOG10(K32)</f>
        <v>7.14384266654856</v>
      </c>
      <c r="M32" s="6" t="s">
        <v>105</v>
      </c>
      <c r="N32" s="0" t="n">
        <v>74.74327</v>
      </c>
      <c r="O32" s="0" t="n">
        <f aca="false">K32/N32</f>
        <v>186324.760789955</v>
      </c>
      <c r="Q32" s="0" t="n">
        <v>43</v>
      </c>
      <c r="R32" s="12" t="s">
        <v>62</v>
      </c>
      <c r="S32" s="12" t="n">
        <v>15062593.3</v>
      </c>
      <c r="T32" s="12" t="n">
        <v>42</v>
      </c>
      <c r="V32" s="0" t="e">
        <f aca="false">INDEX($S$10:$S$53, MATCH(M32,$R$10:$R$53,0))</f>
        <v>#N/A</v>
      </c>
      <c r="W32" s="0" t="n">
        <v>93206</v>
      </c>
      <c r="Y32" s="0" t="n">
        <v>2</v>
      </c>
      <c r="AA32" s="0" t="n">
        <f aca="false">(W32/Y32)/O32</f>
        <v>0.25011705262585</v>
      </c>
      <c r="AB32" s="0" t="n">
        <v>0.25011705262585</v>
      </c>
    </row>
    <row r="33" customFormat="false" ht="15" hidden="false" customHeight="true" outlineLevel="0" collapsed="false">
      <c r="C33" s="0" t="n">
        <v>24</v>
      </c>
      <c r="D33" s="0" t="s">
        <v>51</v>
      </c>
      <c r="E33" s="0" t="s">
        <v>52</v>
      </c>
      <c r="F33" s="0" t="s">
        <v>53</v>
      </c>
      <c r="G33" s="13" t="s">
        <v>114</v>
      </c>
      <c r="H33" s="0" t="s">
        <v>55</v>
      </c>
      <c r="I33" s="0" t="s">
        <v>56</v>
      </c>
      <c r="J33" s="0" t="s">
        <v>57</v>
      </c>
      <c r="K33" s="0" t="n">
        <v>21606304.946125</v>
      </c>
      <c r="L33" s="0" t="n">
        <f aca="false">LOG10(K33)</f>
        <v>7.33458050132471</v>
      </c>
      <c r="M33" s="6" t="s">
        <v>58</v>
      </c>
      <c r="N33" s="0" t="n">
        <v>188.6222</v>
      </c>
      <c r="O33" s="0" t="n">
        <f aca="false">K33/N33</f>
        <v>114548.048671498</v>
      </c>
      <c r="Q33" s="0" t="n">
        <v>44</v>
      </c>
      <c r="R33" s="12" t="s">
        <v>90</v>
      </c>
      <c r="S33" s="12" t="n">
        <v>60250373.3</v>
      </c>
      <c r="T33" s="12" t="n">
        <v>43</v>
      </c>
      <c r="V33" s="0" t="e">
        <f aca="false">INDEX($S$10:$S$53, MATCH(M33,$R$10:$R$53,0))</f>
        <v>#N/A</v>
      </c>
      <c r="W33" s="0" t="n">
        <v>23718.1</v>
      </c>
      <c r="Y33" s="0" t="n">
        <v>16</v>
      </c>
      <c r="AA33" s="0" t="n">
        <f aca="false">(W33/Y33)/O33</f>
        <v>0.0129411305316181</v>
      </c>
      <c r="AB33" s="0" t="n">
        <v>0.0129411305316181</v>
      </c>
    </row>
    <row r="34" customFormat="false" ht="15" hidden="false" customHeight="false" outlineLevel="0" collapsed="false">
      <c r="C34" s="0" t="n">
        <v>25</v>
      </c>
      <c r="D34" s="0" t="s">
        <v>51</v>
      </c>
      <c r="E34" s="0" t="s">
        <v>52</v>
      </c>
      <c r="F34" s="0" t="s">
        <v>53</v>
      </c>
      <c r="G34" s="13" t="s">
        <v>94</v>
      </c>
      <c r="H34" s="0" t="s">
        <v>55</v>
      </c>
      <c r="I34" s="0" t="s">
        <v>56</v>
      </c>
      <c r="J34" s="0" t="s">
        <v>57</v>
      </c>
      <c r="K34" s="0" t="n">
        <v>198372.434803</v>
      </c>
      <c r="L34" s="0" t="n">
        <f aca="false">LOG10(K34)</f>
        <v>5.29748132384303</v>
      </c>
      <c r="M34" s="6" t="s">
        <v>72</v>
      </c>
      <c r="N34" s="0" t="n">
        <v>0.5734732</v>
      </c>
      <c r="O34" s="0" t="n">
        <f aca="false">K34/N34</f>
        <v>345914.045857766</v>
      </c>
      <c r="Q34" s="0" t="n">
        <v>41</v>
      </c>
      <c r="R34" s="12" t="s">
        <v>134</v>
      </c>
      <c r="S34" s="12" t="n">
        <v>2228999.9</v>
      </c>
      <c r="T34" s="0" t="n">
        <v>44</v>
      </c>
      <c r="V34" s="0" t="e">
        <f aca="false">INDEX($S$10:$S$53, MATCH(M34,$R$10:$R$53,0))</f>
        <v>#N/A</v>
      </c>
      <c r="W34" s="0" t="n">
        <v>261600.6</v>
      </c>
      <c r="Y34" s="0" t="n">
        <v>16</v>
      </c>
      <c r="AA34" s="0" t="n">
        <f aca="false">(W34/Y34)/O34</f>
        <v>0.0472661856197734</v>
      </c>
      <c r="AB34" s="0" t="n">
        <v>0.0472661856197734</v>
      </c>
    </row>
    <row r="35" customFormat="false" ht="15" hidden="false" customHeight="true" outlineLevel="0" collapsed="false">
      <c r="C35" s="0" t="n">
        <v>26</v>
      </c>
      <c r="D35" s="0" t="s">
        <v>51</v>
      </c>
      <c r="E35" s="0" t="s">
        <v>52</v>
      </c>
      <c r="F35" s="0" t="s">
        <v>53</v>
      </c>
      <c r="G35" s="13" t="s">
        <v>102</v>
      </c>
      <c r="H35" s="0" t="s">
        <v>55</v>
      </c>
      <c r="I35" s="0" t="s">
        <v>56</v>
      </c>
      <c r="J35" s="0" t="s">
        <v>57</v>
      </c>
      <c r="K35" s="0" t="n">
        <v>8881668.286604</v>
      </c>
      <c r="L35" s="0" t="n">
        <f aca="false">LOG10(K35)</f>
        <v>6.94849454906873</v>
      </c>
      <c r="M35" s="6" t="s">
        <v>72</v>
      </c>
      <c r="N35" s="0" t="n">
        <v>25.67594</v>
      </c>
      <c r="O35" s="0" t="n">
        <f aca="false">K35/N35</f>
        <v>345914.045857873</v>
      </c>
      <c r="V35" s="0" t="e">
        <f aca="false">INDEX($S$10:$S$53, MATCH(M35,$R$10:$R$53,0))</f>
        <v>#N/A</v>
      </c>
      <c r="W35" s="0" t="n">
        <v>261600.6</v>
      </c>
      <c r="Y35" s="0" t="n">
        <v>16</v>
      </c>
      <c r="AA35" s="0" t="n">
        <f aca="false">(W35/Y35)/O35</f>
        <v>0.0472661856197588</v>
      </c>
      <c r="AB35" s="0" t="n">
        <v>0.0472661856197588</v>
      </c>
    </row>
    <row r="36" customFormat="false" ht="12.75" hidden="false" customHeight="false" outlineLevel="0" collapsed="false">
      <c r="C36" s="0" t="n">
        <v>27</v>
      </c>
      <c r="D36" s="0" t="s">
        <v>51</v>
      </c>
      <c r="E36" s="0" t="s">
        <v>52</v>
      </c>
      <c r="F36" s="0" t="s">
        <v>53</v>
      </c>
      <c r="G36" s="13" t="s">
        <v>109</v>
      </c>
      <c r="H36" s="0" t="s">
        <v>55</v>
      </c>
      <c r="I36" s="0" t="s">
        <v>56</v>
      </c>
      <c r="J36" s="0" t="s">
        <v>57</v>
      </c>
      <c r="K36" s="0" t="n">
        <v>7295856.475633</v>
      </c>
      <c r="L36" s="0" t="n">
        <f aca="false">LOG10(K36)</f>
        <v>6.86307628194677</v>
      </c>
      <c r="M36" s="6" t="s">
        <v>72</v>
      </c>
      <c r="N36" s="0" t="n">
        <v>21.09153</v>
      </c>
      <c r="O36" s="0" t="n">
        <f aca="false">K36/N36</f>
        <v>345914.045857887</v>
      </c>
      <c r="V36" s="0" t="e">
        <f aca="false">INDEX($S$10:$S$53, MATCH(M36,$R$10:$R$53,0))</f>
        <v>#N/A</v>
      </c>
      <c r="W36" s="0" t="n">
        <v>261600.6</v>
      </c>
      <c r="Y36" s="0" t="n">
        <v>16</v>
      </c>
      <c r="AA36" s="0" t="n">
        <f aca="false">(W36/Y36)/O36</f>
        <v>0.0472661856197569</v>
      </c>
      <c r="AB36" s="0" t="n">
        <v>0.0472661856197569</v>
      </c>
    </row>
    <row r="37" customFormat="false" ht="12.75" hidden="false" customHeight="false" outlineLevel="0" collapsed="false">
      <c r="C37" s="0" t="n">
        <v>28</v>
      </c>
      <c r="D37" s="0" t="s">
        <v>51</v>
      </c>
      <c r="E37" s="0" t="s">
        <v>52</v>
      </c>
      <c r="F37" s="0" t="s">
        <v>53</v>
      </c>
      <c r="G37" s="13" t="s">
        <v>63</v>
      </c>
      <c r="H37" s="0" t="s">
        <v>55</v>
      </c>
      <c r="I37" s="0" t="s">
        <v>56</v>
      </c>
      <c r="J37" s="0" t="s">
        <v>57</v>
      </c>
      <c r="K37" s="0" t="n">
        <v>1026415.182142</v>
      </c>
      <c r="L37" s="0" t="n">
        <f aca="false">LOG10(K37)</f>
        <v>6.01132306724814</v>
      </c>
      <c r="M37" s="6" t="s">
        <v>72</v>
      </c>
      <c r="N37" s="0" t="n">
        <v>2.967255</v>
      </c>
      <c r="O37" s="0" t="n">
        <f aca="false">K37/N37</f>
        <v>345914.045857872</v>
      </c>
      <c r="V37" s="0" t="e">
        <f aca="false">INDEX($S$10:$S$53, MATCH(M37,$R$10:$R$53,0))</f>
        <v>#N/A</v>
      </c>
      <c r="W37" s="0" t="n">
        <v>261600.6</v>
      </c>
      <c r="Y37" s="0" t="n">
        <v>16</v>
      </c>
      <c r="AA37" s="0" t="n">
        <f aca="false">(W37/Y37)/O37</f>
        <v>0.047266185619759</v>
      </c>
      <c r="AB37" s="0" t="n">
        <v>0.047266185619759</v>
      </c>
    </row>
    <row r="38" customFormat="false" ht="12.75" hidden="false" customHeight="false" outlineLevel="0" collapsed="false">
      <c r="C38" s="0" t="n">
        <v>29</v>
      </c>
      <c r="D38" s="0" t="s">
        <v>51</v>
      </c>
      <c r="E38" s="0" t="s">
        <v>52</v>
      </c>
      <c r="F38" s="0" t="s">
        <v>53</v>
      </c>
      <c r="G38" s="13" t="s">
        <v>111</v>
      </c>
      <c r="H38" s="0" t="s">
        <v>55</v>
      </c>
      <c r="I38" s="0" t="s">
        <v>56</v>
      </c>
      <c r="J38" s="0" t="s">
        <v>57</v>
      </c>
      <c r="K38" s="0" t="n">
        <v>9000157.683873</v>
      </c>
      <c r="L38" s="0" t="n">
        <f aca="false">LOG10(K38)</f>
        <v>6.95425011839888</v>
      </c>
      <c r="M38" s="6" t="s">
        <v>72</v>
      </c>
      <c r="N38" s="0" t="n">
        <v>26.01848</v>
      </c>
      <c r="O38" s="0" t="n">
        <f aca="false">K38/N38</f>
        <v>345914.045857906</v>
      </c>
      <c r="V38" s="0" t="e">
        <f aca="false">INDEX($S$10:$S$53, MATCH(M38,$R$10:$R$53,0))</f>
        <v>#N/A</v>
      </c>
      <c r="W38" s="0" t="n">
        <v>261600.6</v>
      </c>
      <c r="Y38" s="0" t="n">
        <v>16</v>
      </c>
      <c r="AA38" s="0" t="n">
        <f aca="false">(W38/Y38)/O38</f>
        <v>0.0472661856197544</v>
      </c>
      <c r="AB38" s="0" t="n">
        <v>0.0472661856197544</v>
      </c>
    </row>
    <row r="39" customFormat="false" ht="12.75" hidden="false" customHeight="false" outlineLevel="0" collapsed="false">
      <c r="C39" s="0" t="n">
        <v>30</v>
      </c>
      <c r="D39" s="0" t="s">
        <v>51</v>
      </c>
      <c r="E39" s="0" t="s">
        <v>52</v>
      </c>
      <c r="F39" s="0" t="s">
        <v>53</v>
      </c>
      <c r="G39" s="13" t="s">
        <v>131</v>
      </c>
      <c r="H39" s="0" t="s">
        <v>55</v>
      </c>
      <c r="I39" s="0" t="s">
        <v>56</v>
      </c>
      <c r="J39" s="0" t="s">
        <v>57</v>
      </c>
      <c r="K39" s="0" t="n">
        <v>101577.486609</v>
      </c>
      <c r="L39" s="0" t="n">
        <f aca="false">LOG10(K39)</f>
        <v>5.00679746262384</v>
      </c>
      <c r="M39" s="6" t="s">
        <v>72</v>
      </c>
      <c r="N39" s="0" t="n">
        <v>0.2936495</v>
      </c>
      <c r="O39" s="0" t="n">
        <f aca="false">K39/N39</f>
        <v>345914.045857391</v>
      </c>
      <c r="V39" s="0" t="e">
        <f aca="false">INDEX($S$10:$S$53, MATCH(M39,$R$10:$R$53,0))</f>
        <v>#N/A</v>
      </c>
      <c r="W39" s="0" t="n">
        <v>261600.6</v>
      </c>
      <c r="Y39" s="0" t="n">
        <v>16</v>
      </c>
      <c r="AA39" s="0" t="n">
        <f aca="false">(W39/Y39)/O39</f>
        <v>0.0472661856198247</v>
      </c>
      <c r="AB39" s="0" t="n">
        <v>0.0472661856198247</v>
      </c>
    </row>
    <row r="40" customFormat="false" ht="12.75" hidden="false" customHeight="false" outlineLevel="0" collapsed="false">
      <c r="C40" s="0" t="n">
        <v>31</v>
      </c>
      <c r="D40" s="0" t="s">
        <v>51</v>
      </c>
      <c r="E40" s="0" t="s">
        <v>52</v>
      </c>
      <c r="F40" s="0" t="s">
        <v>53</v>
      </c>
      <c r="G40" s="13" t="s">
        <v>107</v>
      </c>
      <c r="H40" s="0" t="s">
        <v>55</v>
      </c>
      <c r="I40" s="0" t="s">
        <v>56</v>
      </c>
      <c r="J40" s="0" t="s">
        <v>57</v>
      </c>
      <c r="K40" s="0" t="n">
        <v>91189065.166752</v>
      </c>
      <c r="L40" s="0" t="n">
        <f aca="false">LOG10(K40)</f>
        <v>7.95994276352074</v>
      </c>
      <c r="M40" s="6" t="s">
        <v>72</v>
      </c>
      <c r="N40" s="0" t="n">
        <v>263.6177</v>
      </c>
      <c r="O40" s="0" t="n">
        <f aca="false">K40/N40</f>
        <v>345914.045857892</v>
      </c>
      <c r="V40" s="0" t="e">
        <f aca="false">INDEX($S$10:$S$53, MATCH(M40,$R$10:$R$53,0))</f>
        <v>#N/A</v>
      </c>
      <c r="W40" s="0" t="n">
        <v>261600.6</v>
      </c>
      <c r="Y40" s="0" t="n">
        <v>16</v>
      </c>
      <c r="AA40" s="0" t="n">
        <f aca="false">(W40/Y40)/O40</f>
        <v>0.0472661856197563</v>
      </c>
      <c r="AB40" s="0" t="n">
        <v>0.0472661856197563</v>
      </c>
    </row>
    <row r="41" customFormat="false" ht="12.75" hidden="false" customHeight="false" outlineLevel="0" collapsed="false">
      <c r="C41" s="0" t="n">
        <v>32</v>
      </c>
      <c r="D41" s="0" t="s">
        <v>51</v>
      </c>
      <c r="E41" s="0" t="s">
        <v>52</v>
      </c>
      <c r="F41" s="0" t="s">
        <v>53</v>
      </c>
      <c r="G41" s="13" t="s">
        <v>97</v>
      </c>
      <c r="H41" s="0" t="s">
        <v>55</v>
      </c>
      <c r="I41" s="0" t="s">
        <v>56</v>
      </c>
      <c r="J41" s="0" t="s">
        <v>57</v>
      </c>
      <c r="K41" s="0" t="n">
        <v>2054280.781878</v>
      </c>
      <c r="L41" s="0" t="n">
        <f aca="false">LOG10(K41)</f>
        <v>6.31265980327599</v>
      </c>
      <c r="M41" s="6" t="s">
        <v>72</v>
      </c>
      <c r="N41" s="0" t="n">
        <v>5.938703</v>
      </c>
      <c r="O41" s="0" t="n">
        <f aca="false">K41/N41</f>
        <v>345914.045857824</v>
      </c>
      <c r="V41" s="0" t="e">
        <f aca="false">INDEX($S$10:$S$53, MATCH(M41,$R$10:$R$53,0))</f>
        <v>#N/A</v>
      </c>
      <c r="W41" s="0" t="n">
        <v>261600.6</v>
      </c>
      <c r="Y41" s="0" t="n">
        <v>16</v>
      </c>
      <c r="AA41" s="0" t="n">
        <f aca="false">(W41/Y41)/O41</f>
        <v>0.0472661856197655</v>
      </c>
      <c r="AB41" s="0" t="n">
        <v>0.0472661856197655</v>
      </c>
    </row>
    <row r="42" customFormat="false" ht="12.75" hidden="false" customHeight="false" outlineLevel="0" collapsed="false">
      <c r="C42" s="0" t="n">
        <v>33</v>
      </c>
      <c r="D42" s="0" t="s">
        <v>51</v>
      </c>
      <c r="E42" s="0" t="s">
        <v>52</v>
      </c>
      <c r="F42" s="0" t="s">
        <v>53</v>
      </c>
      <c r="G42" s="13" t="s">
        <v>172</v>
      </c>
      <c r="H42" s="0" t="s">
        <v>55</v>
      </c>
      <c r="I42" s="0" t="s">
        <v>56</v>
      </c>
      <c r="J42" s="0" t="s">
        <v>57</v>
      </c>
      <c r="K42" s="0" t="n">
        <v>3459140.458579</v>
      </c>
      <c r="L42" s="0" t="n">
        <f aca="false">LOG10(K42)</f>
        <v>6.53896819692252</v>
      </c>
      <c r="M42" s="6" t="s">
        <v>72</v>
      </c>
      <c r="N42" s="0" t="n">
        <v>1</v>
      </c>
      <c r="O42" s="0" t="n">
        <f aca="false">K42/N42</f>
        <v>3459140.458579</v>
      </c>
      <c r="V42" s="0" t="e">
        <f aca="false">INDEX($S$10:$S$53, MATCH(M42,$R$10:$R$53,0))</f>
        <v>#N/A</v>
      </c>
      <c r="W42" s="0" t="n">
        <v>261600.6</v>
      </c>
      <c r="Y42" s="0" t="n">
        <v>16</v>
      </c>
      <c r="AA42" s="0" t="n">
        <f aca="false">(W42/Y42)/O42</f>
        <v>0.00472661856197552</v>
      </c>
      <c r="AB42" s="0" t="n">
        <v>0.00472661856197552</v>
      </c>
    </row>
    <row r="43" customFormat="false" ht="12.75" hidden="false" customHeight="false" outlineLevel="0" collapsed="false">
      <c r="C43" s="0" t="n">
        <v>34</v>
      </c>
      <c r="D43" s="0" t="s">
        <v>51</v>
      </c>
      <c r="E43" s="0" t="s">
        <v>52</v>
      </c>
      <c r="F43" s="0" t="s">
        <v>53</v>
      </c>
      <c r="G43" s="13" t="s">
        <v>69</v>
      </c>
      <c r="H43" s="0" t="s">
        <v>55</v>
      </c>
      <c r="I43" s="0" t="s">
        <v>56</v>
      </c>
      <c r="J43" s="0" t="s">
        <v>57</v>
      </c>
      <c r="K43" s="0" t="n">
        <v>26747945.42072</v>
      </c>
      <c r="L43" s="0" t="n">
        <f aca="false">LOG10(K43)</f>
        <v>7.4272904283493</v>
      </c>
      <c r="M43" s="6" t="s">
        <v>72</v>
      </c>
      <c r="N43" s="0" t="n">
        <v>77.32541</v>
      </c>
      <c r="O43" s="0" t="n">
        <f aca="false">K43/N43</f>
        <v>345914.045857888</v>
      </c>
      <c r="V43" s="0" t="e">
        <f aca="false">INDEX($S$10:$S$53, MATCH(M43,$R$10:$R$53,0))</f>
        <v>#N/A</v>
      </c>
      <c r="W43" s="0" t="n">
        <v>261600.6</v>
      </c>
      <c r="Y43" s="0" t="n">
        <v>16</v>
      </c>
      <c r="AA43" s="0" t="n">
        <f aca="false">(W43/Y43)/O43</f>
        <v>0.0472661856197568</v>
      </c>
      <c r="AB43" s="0" t="n">
        <v>0.0472661856197568</v>
      </c>
    </row>
    <row r="44" customFormat="false" ht="15" hidden="false" customHeight="true" outlineLevel="0" collapsed="false">
      <c r="C44" s="0" t="n">
        <v>35</v>
      </c>
      <c r="D44" s="0" t="s">
        <v>51</v>
      </c>
      <c r="E44" s="0" t="s">
        <v>52</v>
      </c>
      <c r="F44" s="0" t="s">
        <v>53</v>
      </c>
      <c r="G44" s="13" t="s">
        <v>176</v>
      </c>
      <c r="H44" s="0" t="s">
        <v>55</v>
      </c>
      <c r="I44" s="0" t="s">
        <v>56</v>
      </c>
      <c r="J44" s="0" t="s">
        <v>57</v>
      </c>
      <c r="K44" s="0" t="n">
        <v>4890598.504008</v>
      </c>
      <c r="L44" s="0" t="n">
        <f aca="false">LOG10(K44)</f>
        <v>6.68936201067427</v>
      </c>
      <c r="M44" s="6" t="s">
        <v>72</v>
      </c>
      <c r="N44" s="0" t="n">
        <v>14.13819</v>
      </c>
      <c r="O44" s="0" t="n">
        <f aca="false">K44/N44</f>
        <v>345914.045857921</v>
      </c>
      <c r="V44" s="0" t="e">
        <f aca="false">INDEX($S$10:$S$53, MATCH(M44,$R$10:$R$53,0))</f>
        <v>#N/A</v>
      </c>
      <c r="W44" s="0" t="n">
        <v>261600.6</v>
      </c>
      <c r="Y44" s="0" t="n">
        <v>16</v>
      </c>
      <c r="AA44" s="0" t="n">
        <f aca="false">(W44/Y44)/O44</f>
        <v>0.0472661856197523</v>
      </c>
      <c r="AB44" s="0" t="n">
        <v>0.0472661856197523</v>
      </c>
    </row>
    <row r="45" customFormat="false" ht="15" hidden="false" customHeight="true" outlineLevel="0" collapsed="false">
      <c r="C45" s="0" t="n">
        <v>36</v>
      </c>
      <c r="D45" s="0" t="s">
        <v>51</v>
      </c>
      <c r="E45" s="0" t="s">
        <v>52</v>
      </c>
      <c r="F45" s="0" t="s">
        <v>53</v>
      </c>
      <c r="G45" s="13" t="s">
        <v>124</v>
      </c>
      <c r="H45" s="0" t="s">
        <v>55</v>
      </c>
      <c r="I45" s="0" t="s">
        <v>56</v>
      </c>
      <c r="J45" s="0" t="s">
        <v>57</v>
      </c>
      <c r="K45" s="0" t="n">
        <v>24638.222573</v>
      </c>
      <c r="L45" s="0" t="n">
        <f aca="false">LOG10(K45)</f>
        <v>4.39160937416685</v>
      </c>
      <c r="M45" s="6" t="s">
        <v>72</v>
      </c>
      <c r="N45" s="0" t="n">
        <v>0.07122643</v>
      </c>
      <c r="O45" s="0" t="n">
        <f aca="false">K45/N45</f>
        <v>345914.045853484</v>
      </c>
      <c r="V45" s="0" t="e">
        <f aca="false">INDEX($S$10:$S$53, MATCH(M45,$R$10:$R$53,0))</f>
        <v>#N/A</v>
      </c>
      <c r="W45" s="0" t="n">
        <v>261600.6</v>
      </c>
      <c r="Y45" s="0" t="n">
        <v>16</v>
      </c>
      <c r="AA45" s="0" t="n">
        <f aca="false">(W45/Y45)/O45</f>
        <v>0.0472661856203585</v>
      </c>
      <c r="AB45" s="0" t="n">
        <v>0.0472661856203585</v>
      </c>
    </row>
    <row r="46" customFormat="false" ht="15" hidden="false" customHeight="true" outlineLevel="0" collapsed="false">
      <c r="C46" s="0" t="n">
        <v>37</v>
      </c>
      <c r="D46" s="0" t="s">
        <v>51</v>
      </c>
      <c r="E46" s="0" t="s">
        <v>52</v>
      </c>
      <c r="F46" s="0" t="s">
        <v>53</v>
      </c>
      <c r="G46" s="13" t="s">
        <v>137</v>
      </c>
      <c r="H46" s="0" t="s">
        <v>55</v>
      </c>
      <c r="I46" s="0" t="s">
        <v>56</v>
      </c>
      <c r="J46" s="0" t="s">
        <v>57</v>
      </c>
      <c r="K46" s="0" t="n">
        <v>207067.053529</v>
      </c>
      <c r="L46" s="0" t="n">
        <f aca="false">LOG10(K46)</f>
        <v>5.31611100372781</v>
      </c>
      <c r="M46" s="6" t="s">
        <v>72</v>
      </c>
      <c r="N46" s="0" t="n">
        <v>0.5986084</v>
      </c>
      <c r="O46" s="0" t="n">
        <f aca="false">K46/N46</f>
        <v>345914.045858695</v>
      </c>
      <c r="V46" s="0" t="e">
        <f aca="false">INDEX($S$10:$S$53, MATCH(M46,$R$10:$R$53,0))</f>
        <v>#N/A</v>
      </c>
      <c r="W46" s="0" t="n">
        <v>261600.6</v>
      </c>
      <c r="Y46" s="0" t="n">
        <v>16</v>
      </c>
      <c r="AA46" s="0" t="n">
        <f aca="false">(W46/Y46)/O46</f>
        <v>0.0472661856196465</v>
      </c>
      <c r="AB46" s="0" t="n">
        <v>0.0472661856196465</v>
      </c>
    </row>
    <row r="47" customFormat="false" ht="15" hidden="false" customHeight="true" outlineLevel="0" collapsed="false">
      <c r="C47" s="0" t="n">
        <v>38</v>
      </c>
      <c r="D47" s="0" t="s">
        <v>51</v>
      </c>
      <c r="E47" s="0" t="s">
        <v>52</v>
      </c>
      <c r="F47" s="0" t="s">
        <v>53</v>
      </c>
      <c r="G47" s="13" t="s">
        <v>113</v>
      </c>
      <c r="H47" s="0" t="s">
        <v>55</v>
      </c>
      <c r="I47" s="0" t="s">
        <v>56</v>
      </c>
      <c r="J47" s="0" t="s">
        <v>57</v>
      </c>
      <c r="K47" s="0" t="n">
        <v>333594.074975</v>
      </c>
      <c r="L47" s="0" t="n">
        <f aca="false">LOG10(K47)</f>
        <v>5.52321832845097</v>
      </c>
      <c r="M47" s="6" t="s">
        <v>72</v>
      </c>
      <c r="N47" s="0" t="n">
        <v>0.9643843</v>
      </c>
      <c r="O47" s="0" t="n">
        <f aca="false">K47/N47</f>
        <v>345914.045858067</v>
      </c>
      <c r="V47" s="0" t="e">
        <f aca="false">INDEX($S$10:$S$53, MATCH(M47,$R$10:$R$53,0))</f>
        <v>#N/A</v>
      </c>
      <c r="W47" s="0" t="n">
        <v>261600.6</v>
      </c>
      <c r="Y47" s="0" t="n">
        <v>16</v>
      </c>
      <c r="AA47" s="0" t="n">
        <f aca="false">(W47/Y47)/O47</f>
        <v>0.0472661856197323</v>
      </c>
      <c r="AB47" s="0" t="n">
        <v>0.0472661856197323</v>
      </c>
    </row>
    <row r="48" customFormat="false" ht="15" hidden="false" customHeight="true" outlineLevel="0" collapsed="false">
      <c r="C48" s="0" t="n">
        <v>39</v>
      </c>
      <c r="D48" s="0" t="s">
        <v>51</v>
      </c>
      <c r="E48" s="0" t="s">
        <v>52</v>
      </c>
      <c r="F48" s="0" t="s">
        <v>53</v>
      </c>
      <c r="G48" s="13" t="s">
        <v>75</v>
      </c>
      <c r="H48" s="0" t="s">
        <v>55</v>
      </c>
      <c r="I48" s="0" t="s">
        <v>56</v>
      </c>
      <c r="J48" s="0" t="s">
        <v>57</v>
      </c>
      <c r="K48" s="0" t="n">
        <v>23527440.684957</v>
      </c>
      <c r="L48" s="0" t="n">
        <f aca="false">LOG10(K48)</f>
        <v>7.37157468719078</v>
      </c>
      <c r="M48" s="6" t="s">
        <v>72</v>
      </c>
      <c r="N48" s="0" t="n">
        <v>68.01528</v>
      </c>
      <c r="O48" s="0" t="n">
        <f aca="false">K48/N48</f>
        <v>345914.045857887</v>
      </c>
      <c r="V48" s="0" t="e">
        <f aca="false">INDEX($S$10:$S$53, MATCH(M48,$R$10:$R$53,0))</f>
        <v>#N/A</v>
      </c>
      <c r="W48" s="0" t="n">
        <v>261600.6</v>
      </c>
      <c r="Y48" s="0" t="n">
        <v>16</v>
      </c>
      <c r="AA48" s="0" t="n">
        <f aca="false">(W48/Y48)/O48</f>
        <v>0.047266185619757</v>
      </c>
      <c r="AB48" s="0" t="n">
        <v>0.047266185619757</v>
      </c>
    </row>
    <row r="49" customFormat="false" ht="15" hidden="false" customHeight="true" outlineLevel="0" collapsed="false">
      <c r="C49" s="0" t="n">
        <v>40</v>
      </c>
      <c r="D49" s="0" t="s">
        <v>51</v>
      </c>
      <c r="E49" s="0" t="s">
        <v>52</v>
      </c>
      <c r="F49" s="0" t="s">
        <v>53</v>
      </c>
      <c r="G49" s="13" t="s">
        <v>88</v>
      </c>
      <c r="H49" s="0" t="s">
        <v>55</v>
      </c>
      <c r="I49" s="0" t="s">
        <v>56</v>
      </c>
      <c r="J49" s="0" t="s">
        <v>57</v>
      </c>
      <c r="K49" s="0" t="n">
        <v>70863848.753869</v>
      </c>
      <c r="L49" s="0" t="n">
        <f aca="false">LOG10(K49)</f>
        <v>7.85042473601827</v>
      </c>
      <c r="M49" s="20" t="s">
        <v>136</v>
      </c>
      <c r="N49" s="0" t="n">
        <v>211.1525</v>
      </c>
      <c r="O49" s="0" t="n">
        <f aca="false">K49/N49</f>
        <v>335605.066261915</v>
      </c>
      <c r="V49" s="0" t="e">
        <f aca="false">INDEX($S$10:$S$53, MATCH(M49,$R$10:$R$53,0))</f>
        <v>#N/A</v>
      </c>
      <c r="W49" s="0" t="n">
        <v>126222.4</v>
      </c>
      <c r="Y49" s="0" t="n">
        <v>1</v>
      </c>
      <c r="AA49" s="0" t="n">
        <f aca="false">(W49/Y49)/O49</f>
        <v>0.376103976635122</v>
      </c>
      <c r="AB49" s="0" t="n">
        <v>0.376103976635122</v>
      </c>
    </row>
    <row r="50" customFormat="false" ht="15" hidden="false" customHeight="false" outlineLevel="0" collapsed="false">
      <c r="C50" s="0" t="n">
        <v>41</v>
      </c>
      <c r="D50" s="0" t="s">
        <v>51</v>
      </c>
      <c r="E50" s="0" t="s">
        <v>52</v>
      </c>
      <c r="F50" s="0" t="s">
        <v>53</v>
      </c>
      <c r="G50" s="13" t="s">
        <v>148</v>
      </c>
      <c r="H50" s="0" t="s">
        <v>55</v>
      </c>
      <c r="I50" s="0" t="s">
        <v>56</v>
      </c>
      <c r="J50" s="0" t="s">
        <v>57</v>
      </c>
      <c r="K50" s="0" t="n">
        <v>6560423.824364</v>
      </c>
      <c r="L50" s="0" t="n">
        <f aca="false">LOG10(K50)</f>
        <v>6.8169318970947</v>
      </c>
      <c r="M50" s="20" t="s">
        <v>75</v>
      </c>
      <c r="N50" s="0" t="n">
        <v>224.5294</v>
      </c>
      <c r="O50" s="0" t="n">
        <f aca="false">K50/N50</f>
        <v>29218.5514429914</v>
      </c>
      <c r="Q50" s="0" t="n">
        <v>41</v>
      </c>
      <c r="R50" s="12" t="s">
        <v>134</v>
      </c>
      <c r="S50" s="12" t="n">
        <v>2228999.9</v>
      </c>
      <c r="V50" s="0" t="e">
        <f aca="false">INDEX($S$10:$S$53, MATCH(M50,$R$10:$R$53,0))</f>
        <v>#N/A</v>
      </c>
      <c r="W50" s="0" t="n">
        <v>30212.8</v>
      </c>
      <c r="Y50" s="0" t="n">
        <v>1</v>
      </c>
      <c r="AA50" s="0" t="n">
        <f aca="false">(W50/Y50)/O50</f>
        <v>1.03402798933919</v>
      </c>
      <c r="AB50" s="0" t="n">
        <v>1.03402798933919</v>
      </c>
    </row>
    <row r="51" customFormat="false" ht="15" hidden="false" customHeight="true" outlineLevel="0" collapsed="false">
      <c r="C51" s="0" t="n">
        <v>42</v>
      </c>
      <c r="D51" s="0" t="s">
        <v>51</v>
      </c>
      <c r="E51" s="0" t="s">
        <v>52</v>
      </c>
      <c r="F51" s="0" t="s">
        <v>53</v>
      </c>
      <c r="G51" s="13" t="s">
        <v>67</v>
      </c>
      <c r="H51" s="0" t="s">
        <v>55</v>
      </c>
      <c r="I51" s="0" t="s">
        <v>56</v>
      </c>
      <c r="J51" s="0" t="s">
        <v>57</v>
      </c>
      <c r="K51" s="0" t="n">
        <v>535494293.24554</v>
      </c>
      <c r="L51" s="0" t="n">
        <f aca="false">LOG10(K51)</f>
        <v>8.72875484692291</v>
      </c>
      <c r="M51" s="20" t="s">
        <v>96</v>
      </c>
      <c r="N51" s="0" t="n">
        <v>743.1235</v>
      </c>
      <c r="O51" s="0" t="n">
        <f aca="false">K51/N51</f>
        <v>720599.326014505</v>
      </c>
      <c r="V51" s="0" t="e">
        <f aca="false">INDEX($S$10:$S$53, MATCH(M51,$R$10:$R$53,0))</f>
        <v>#N/A</v>
      </c>
      <c r="W51" s="0" t="n">
        <v>18788.6</v>
      </c>
      <c r="Y51" s="0" t="n">
        <v>1</v>
      </c>
      <c r="AA51" s="0" t="n">
        <f aca="false">(W51/Y51)/O51</f>
        <v>0.0260735742065096</v>
      </c>
      <c r="AB51" s="0" t="n">
        <v>0.0260735742065096</v>
      </c>
    </row>
    <row r="52" customFormat="false" ht="12.75" hidden="false" customHeight="false" outlineLevel="0" collapsed="false">
      <c r="C52" s="0" t="n">
        <v>43</v>
      </c>
      <c r="D52" s="0" t="s">
        <v>51</v>
      </c>
      <c r="E52" s="0" t="s">
        <v>52</v>
      </c>
      <c r="F52" s="0" t="s">
        <v>53</v>
      </c>
      <c r="G52" s="13" t="s">
        <v>117</v>
      </c>
      <c r="H52" s="0" t="s">
        <v>55</v>
      </c>
      <c r="I52" s="0" t="s">
        <v>56</v>
      </c>
      <c r="J52" s="0" t="s">
        <v>57</v>
      </c>
      <c r="K52" s="0" t="n">
        <v>20712613.889311</v>
      </c>
      <c r="L52" s="0" t="n">
        <f aca="false">LOG10(K52)</f>
        <v>7.31623490942321</v>
      </c>
      <c r="M52" s="6" t="s">
        <v>96</v>
      </c>
      <c r="N52" s="0" t="n">
        <v>1895.566</v>
      </c>
      <c r="O52" s="0" t="n">
        <f aca="false">K52/N52</f>
        <v>10926.8756082938</v>
      </c>
      <c r="V52" s="0" t="e">
        <f aca="false">INDEX($S$10:$S$53, MATCH(M52,$R$10:$R$53,0))</f>
        <v>#N/A</v>
      </c>
      <c r="W52" s="0" t="n">
        <v>18788.6</v>
      </c>
      <c r="Y52" s="0" t="n">
        <v>3</v>
      </c>
      <c r="AA52" s="0" t="n">
        <f aca="false">(W52/Y52)/O52</f>
        <v>0.573161706161731</v>
      </c>
      <c r="AB52" s="0" t="n">
        <v>0.573161706161731</v>
      </c>
    </row>
    <row r="53" customFormat="false" ht="12.75" hidden="false" customHeight="true" outlineLevel="0" collapsed="false">
      <c r="C53" s="0" t="n">
        <v>44</v>
      </c>
      <c r="D53" s="0" t="s">
        <v>51</v>
      </c>
      <c r="E53" s="0" t="s">
        <v>52</v>
      </c>
      <c r="F53" s="0" t="s">
        <v>53</v>
      </c>
      <c r="G53" s="13" t="s">
        <v>119</v>
      </c>
      <c r="H53" s="0" t="s">
        <v>55</v>
      </c>
      <c r="I53" s="0" t="s">
        <v>56</v>
      </c>
      <c r="J53" s="0" t="s">
        <v>57</v>
      </c>
      <c r="K53" s="0" t="n">
        <v>763607.874497</v>
      </c>
      <c r="L53" s="0" t="n">
        <f aca="false">LOG10(K53)</f>
        <v>5.88287039828758</v>
      </c>
      <c r="M53" s="6" t="s">
        <v>96</v>
      </c>
      <c r="N53" s="0" t="n">
        <v>69.88346</v>
      </c>
      <c r="O53" s="0" t="n">
        <f aca="false">K53/N53</f>
        <v>10926.8756082913</v>
      </c>
      <c r="V53" s="0" t="e">
        <f aca="false">INDEX($S$10:$S$53, MATCH(M53,$R$10:$R$53,0))</f>
        <v>#N/A</v>
      </c>
      <c r="W53" s="0" t="n">
        <v>18788.6</v>
      </c>
      <c r="Y53" s="0" t="n">
        <v>3</v>
      </c>
      <c r="AA53" s="0" t="n">
        <f aca="false">(W53/Y53)/O53</f>
        <v>0.573161706161862</v>
      </c>
      <c r="AB53" s="0" t="n">
        <v>0.573161706161862</v>
      </c>
    </row>
    <row r="54" customFormat="false" ht="12.75" hidden="false" customHeight="true" outlineLevel="0" collapsed="false">
      <c r="C54" s="0" t="n">
        <v>45</v>
      </c>
      <c r="D54" s="0" t="s">
        <v>51</v>
      </c>
      <c r="E54" s="0" t="s">
        <v>52</v>
      </c>
      <c r="F54" s="0" t="s">
        <v>53</v>
      </c>
      <c r="G54" s="13" t="s">
        <v>73</v>
      </c>
      <c r="H54" s="0" t="s">
        <v>55</v>
      </c>
      <c r="I54" s="0" t="s">
        <v>56</v>
      </c>
      <c r="J54" s="0" t="s">
        <v>57</v>
      </c>
      <c r="K54" s="0" t="n">
        <v>2939227.918688</v>
      </c>
      <c r="L54" s="0" t="n">
        <f aca="false">LOG10(K54)</f>
        <v>6.46823326419124</v>
      </c>
      <c r="M54" s="6" t="s">
        <v>96</v>
      </c>
      <c r="N54" s="0" t="n">
        <v>268.9907</v>
      </c>
      <c r="O54" s="0" t="n">
        <f aca="false">K54/N54</f>
        <v>10926.8756082943</v>
      </c>
      <c r="V54" s="0" t="e">
        <f aca="false">INDEX($S$10:$S$53, MATCH(M54,$R$10:$R$53,0))</f>
        <v>#N/A</v>
      </c>
      <c r="W54" s="0" t="n">
        <v>18788.6</v>
      </c>
      <c r="Y54" s="0" t="n">
        <v>3</v>
      </c>
      <c r="AA54" s="0" t="n">
        <f aca="false">(W54/Y54)/O54</f>
        <v>0.573161706161706</v>
      </c>
      <c r="AB54" s="0" t="n">
        <v>0.573161706161706</v>
      </c>
    </row>
    <row r="55" customFormat="false" ht="12.75" hidden="false" customHeight="true" outlineLevel="0" collapsed="false">
      <c r="C55" s="0" t="n">
        <v>46</v>
      </c>
      <c r="D55" s="0" t="s">
        <v>51</v>
      </c>
      <c r="E55" s="0" t="s">
        <v>52</v>
      </c>
      <c r="F55" s="0" t="s">
        <v>53</v>
      </c>
      <c r="G55" s="13" t="s">
        <v>84</v>
      </c>
      <c r="H55" s="0" t="s">
        <v>55</v>
      </c>
      <c r="I55" s="0" t="s">
        <v>56</v>
      </c>
      <c r="J55" s="0" t="s">
        <v>57</v>
      </c>
      <c r="K55" s="0" t="n">
        <v>3824.557624</v>
      </c>
      <c r="L55" s="0" t="n">
        <f aca="false">LOG10(K55)</f>
        <v>3.58258120875333</v>
      </c>
      <c r="M55" s="6" t="s">
        <v>85</v>
      </c>
      <c r="N55" s="0" t="n">
        <v>1</v>
      </c>
      <c r="O55" s="0" t="n">
        <f aca="false">K55/N55</f>
        <v>3824.557624</v>
      </c>
      <c r="V55" s="0" t="n">
        <f aca="false">INDEX($S$10:$S$53, MATCH(M55,$R$10:$R$53,0))</f>
        <v>7183.5</v>
      </c>
      <c r="W55" s="0" t="n">
        <v>7183.5</v>
      </c>
      <c r="Y55" s="0" t="n">
        <v>3</v>
      </c>
      <c r="AA55" s="0" t="n">
        <f aca="false">(W55/Y55)/O55</f>
        <v>0.62608548109563</v>
      </c>
      <c r="AB55" s="0" t="n">
        <v>0.62608548109563</v>
      </c>
    </row>
    <row r="56" customFormat="false" ht="12.75" hidden="false" customHeight="true" outlineLevel="0" collapsed="false">
      <c r="C56" s="0" t="n">
        <v>47</v>
      </c>
      <c r="D56" s="0" t="s">
        <v>51</v>
      </c>
      <c r="E56" s="0" t="s">
        <v>52</v>
      </c>
      <c r="F56" s="0" t="s">
        <v>53</v>
      </c>
      <c r="G56" s="13" t="s">
        <v>167</v>
      </c>
      <c r="H56" s="0" t="s">
        <v>55</v>
      </c>
      <c r="I56" s="0" t="s">
        <v>56</v>
      </c>
      <c r="J56" s="0" t="s">
        <v>57</v>
      </c>
      <c r="K56" s="0" t="n">
        <v>3824.557624</v>
      </c>
      <c r="L56" s="0" t="n">
        <f aca="false">LOG10(K56)</f>
        <v>3.58258120875333</v>
      </c>
      <c r="M56" s="6" t="s">
        <v>85</v>
      </c>
      <c r="N56" s="0" t="n">
        <v>1</v>
      </c>
      <c r="O56" s="0" t="n">
        <f aca="false">K56/N56</f>
        <v>3824.557624</v>
      </c>
      <c r="V56" s="0" t="n">
        <f aca="false">INDEX($S$10:$S$53, MATCH(M56,$R$10:$R$53,0))</f>
        <v>7183.5</v>
      </c>
      <c r="W56" s="0" t="n">
        <v>7183.5</v>
      </c>
      <c r="Y56" s="0" t="n">
        <v>3</v>
      </c>
      <c r="AA56" s="0" t="n">
        <f aca="false">(W56/Y56)/O56</f>
        <v>0.62608548109563</v>
      </c>
      <c r="AB56" s="0" t="n">
        <v>0.62608548109563</v>
      </c>
    </row>
    <row r="57" customFormat="false" ht="12.75" hidden="false" customHeight="true" outlineLevel="0" collapsed="false">
      <c r="C57" s="0" t="n">
        <v>48</v>
      </c>
      <c r="D57" s="0" t="s">
        <v>51</v>
      </c>
      <c r="E57" s="0" t="s">
        <v>52</v>
      </c>
      <c r="F57" s="0" t="s">
        <v>53</v>
      </c>
      <c r="G57" s="13" t="s">
        <v>104</v>
      </c>
      <c r="H57" s="0" t="s">
        <v>55</v>
      </c>
      <c r="I57" s="0" t="s">
        <v>56</v>
      </c>
      <c r="J57" s="0" t="s">
        <v>57</v>
      </c>
      <c r="K57" s="0" t="n">
        <v>127196.410805</v>
      </c>
      <c r="L57" s="0" t="n">
        <f aca="false">LOG10(K57)</f>
        <v>5.10447485667737</v>
      </c>
      <c r="M57" s="6" t="s">
        <v>85</v>
      </c>
      <c r="N57" s="0" t="n">
        <v>332.5781</v>
      </c>
      <c r="O57" s="0" t="n">
        <f aca="false">K57/N57</f>
        <v>382.455762435951</v>
      </c>
      <c r="V57" s="0" t="n">
        <f aca="false">INDEX($S$10:$S$53, MATCH(M57,$R$10:$R$53,0))</f>
        <v>7183.5</v>
      </c>
      <c r="W57" s="0" t="n">
        <v>7183.5</v>
      </c>
      <c r="Y57" s="0" t="n">
        <v>3</v>
      </c>
      <c r="AA57" s="0" t="n">
        <f aca="false">(W57/Y57)/O57</f>
        <v>6.26085481036778</v>
      </c>
      <c r="AB57" s="0" t="n">
        <v>6.26085481036778</v>
      </c>
    </row>
    <row r="58" customFormat="false" ht="12.75" hidden="false" customHeight="true" outlineLevel="0" collapsed="false">
      <c r="C58" s="0" t="n">
        <v>49</v>
      </c>
      <c r="D58" s="0" t="s">
        <v>51</v>
      </c>
      <c r="E58" s="0" t="s">
        <v>52</v>
      </c>
      <c r="F58" s="0" t="s">
        <v>53</v>
      </c>
      <c r="G58" s="13" t="s">
        <v>143</v>
      </c>
      <c r="H58" s="0" t="s">
        <v>55</v>
      </c>
      <c r="I58" s="0" t="s">
        <v>56</v>
      </c>
      <c r="J58" s="0" t="s">
        <v>57</v>
      </c>
      <c r="K58" s="0" t="n">
        <v>35454058.674932</v>
      </c>
      <c r="L58" s="0" t="n">
        <f aca="false">LOG10(K58)</f>
        <v>7.54966595910247</v>
      </c>
      <c r="M58" s="6" t="s">
        <v>59</v>
      </c>
      <c r="N58" s="0" t="n">
        <v>136.2101</v>
      </c>
      <c r="O58" s="0" t="n">
        <f aca="false">K58/N58</f>
        <v>260289.498905969</v>
      </c>
      <c r="V58" s="0" t="n">
        <f aca="false">INDEX($S$10:$S$53, MATCH(M58,$R$10:$R$53,0))</f>
        <v>138910.7</v>
      </c>
      <c r="W58" s="0" t="n">
        <v>138910.7</v>
      </c>
      <c r="Y58" s="0" t="n">
        <v>3</v>
      </c>
      <c r="AA58" s="0" t="n">
        <f aca="false">(W58/Y58)/O58</f>
        <v>0.177892565244801</v>
      </c>
      <c r="AB58" s="0" t="n">
        <v>0.177892565244801</v>
      </c>
    </row>
    <row r="59" customFormat="false" ht="12.75" hidden="false" customHeight="true" outlineLevel="0" collapsed="false">
      <c r="C59" s="0" t="n">
        <v>50</v>
      </c>
      <c r="D59" s="0" t="s">
        <v>51</v>
      </c>
      <c r="E59" s="0" t="s">
        <v>52</v>
      </c>
      <c r="F59" s="0" t="s">
        <v>53</v>
      </c>
      <c r="G59" s="13" t="s">
        <v>92</v>
      </c>
      <c r="H59" s="0" t="s">
        <v>55</v>
      </c>
      <c r="I59" s="0" t="s">
        <v>56</v>
      </c>
      <c r="J59" s="0" t="s">
        <v>57</v>
      </c>
      <c r="K59" s="0" t="n">
        <v>46624955.15738</v>
      </c>
      <c r="L59" s="0" t="n">
        <f aca="false">LOG10(K59)</f>
        <v>7.66861842712427</v>
      </c>
      <c r="M59" s="6" t="s">
        <v>59</v>
      </c>
      <c r="N59" s="0" t="n">
        <v>179.1273</v>
      </c>
      <c r="O59" s="0" t="n">
        <f aca="false">K59/N59</f>
        <v>260289.498905974</v>
      </c>
      <c r="V59" s="0" t="n">
        <f aca="false">INDEX($S$10:$S$53, MATCH(M59,$R$10:$R$53,0))</f>
        <v>138910.7</v>
      </c>
      <c r="W59" s="0" t="n">
        <v>138910.7</v>
      </c>
      <c r="Y59" s="0" t="n">
        <v>3</v>
      </c>
      <c r="AA59" s="0" t="n">
        <f aca="false">(W59/Y59)/O59</f>
        <v>0.177892565244798</v>
      </c>
      <c r="AB59" s="0" t="n">
        <v>0.177892565244798</v>
      </c>
    </row>
    <row r="60" customFormat="false" ht="12.75" hidden="false" customHeight="true" outlineLevel="0" collapsed="false">
      <c r="C60" s="0" t="n">
        <v>51</v>
      </c>
      <c r="D60" s="0" t="s">
        <v>51</v>
      </c>
      <c r="E60" s="0" t="s">
        <v>52</v>
      </c>
      <c r="F60" s="0" t="s">
        <v>53</v>
      </c>
      <c r="G60" s="13" t="s">
        <v>116</v>
      </c>
      <c r="H60" s="0" t="s">
        <v>55</v>
      </c>
      <c r="I60" s="0" t="s">
        <v>56</v>
      </c>
      <c r="J60" s="0" t="s">
        <v>57</v>
      </c>
      <c r="K60" s="0" t="n">
        <v>16387233.391062</v>
      </c>
      <c r="L60" s="0" t="n">
        <f aca="false">LOG10(K60)</f>
        <v>7.21450563908518</v>
      </c>
      <c r="M60" s="6" t="s">
        <v>59</v>
      </c>
      <c r="N60" s="0" t="n">
        <v>62.95772</v>
      </c>
      <c r="O60" s="0" t="n">
        <f aca="false">K60/N60</f>
        <v>260289.498905964</v>
      </c>
      <c r="V60" s="0" t="n">
        <f aca="false">INDEX($S$10:$S$53, MATCH(M60,$R$10:$R$53,0))</f>
        <v>138910.7</v>
      </c>
      <c r="W60" s="0" t="n">
        <v>138910.7</v>
      </c>
      <c r="Y60" s="0" t="n">
        <v>3</v>
      </c>
      <c r="AA60" s="0" t="n">
        <f aca="false">(W60/Y60)/O60</f>
        <v>0.177892565244804</v>
      </c>
      <c r="AB60" s="0" t="n">
        <v>0.177892565244804</v>
      </c>
    </row>
    <row r="61" customFormat="false" ht="12.75" hidden="false" customHeight="true" outlineLevel="0" collapsed="false">
      <c r="C61" s="0" t="n">
        <v>52</v>
      </c>
      <c r="D61" s="0" t="s">
        <v>51</v>
      </c>
      <c r="E61" s="0" t="s">
        <v>52</v>
      </c>
      <c r="F61" s="0" t="s">
        <v>53</v>
      </c>
      <c r="G61" s="13" t="s">
        <v>132</v>
      </c>
      <c r="H61" s="0" t="s">
        <v>55</v>
      </c>
      <c r="I61" s="0" t="s">
        <v>56</v>
      </c>
      <c r="J61" s="0" t="s">
        <v>57</v>
      </c>
      <c r="K61" s="0" t="n">
        <v>92498.351463</v>
      </c>
      <c r="L61" s="0" t="n">
        <f aca="false">LOG10(K61)</f>
        <v>4.96613399266441</v>
      </c>
      <c r="M61" s="12" t="s">
        <v>132</v>
      </c>
      <c r="N61" s="0" t="n">
        <v>1</v>
      </c>
      <c r="O61" s="0" t="n">
        <f aca="false">K61/N61</f>
        <v>92498.351463</v>
      </c>
      <c r="V61" s="0" t="e">
        <f aca="false">INDEX($S$10:$S$53, MATCH(M61,$R$10:$R$53,0))</f>
        <v>#N/A</v>
      </c>
      <c r="W61" s="0" t="n">
        <v>1808.5</v>
      </c>
      <c r="Y61" s="0" t="n">
        <v>1</v>
      </c>
      <c r="AA61" s="0" t="n">
        <f aca="false">(W61/Y61)/O61</f>
        <v>0.019551699802168</v>
      </c>
      <c r="AB61" s="0" t="n">
        <v>0.019551699802168</v>
      </c>
    </row>
    <row r="62" customFormat="false" ht="12.75" hidden="false" customHeight="true" outlineLevel="0" collapsed="false">
      <c r="C62" s="0" t="n">
        <v>53</v>
      </c>
      <c r="D62" s="0" t="s">
        <v>51</v>
      </c>
      <c r="E62" s="0" t="s">
        <v>52</v>
      </c>
      <c r="F62" s="0" t="s">
        <v>53</v>
      </c>
      <c r="G62" s="13" t="s">
        <v>156</v>
      </c>
      <c r="H62" s="0" t="s">
        <v>55</v>
      </c>
      <c r="I62" s="0" t="s">
        <v>56</v>
      </c>
      <c r="J62" s="0" t="s">
        <v>57</v>
      </c>
      <c r="K62" s="0" t="n">
        <v>33554.258472</v>
      </c>
      <c r="L62" s="0" t="n">
        <f aca="false">LOG10(K62)</f>
        <v>4.52574764562357</v>
      </c>
      <c r="M62" s="12" t="s">
        <v>156</v>
      </c>
      <c r="N62" s="0" t="n">
        <v>1</v>
      </c>
      <c r="O62" s="0" t="n">
        <f aca="false">K62/N62</f>
        <v>33554.258472</v>
      </c>
      <c r="V62" s="0" t="n">
        <f aca="false">INDEX($S$10:$S$53, MATCH(M62,$R$10:$R$53,0))</f>
        <v>7660.8</v>
      </c>
      <c r="W62" s="0" t="n">
        <v>7660.8</v>
      </c>
      <c r="Y62" s="0" t="n">
        <v>1</v>
      </c>
      <c r="AA62" s="0" t="n">
        <f aca="false">(W62/Y62)/O62</f>
        <v>0.228310812065559</v>
      </c>
      <c r="AB62" s="0" t="n">
        <v>0.228310812065559</v>
      </c>
    </row>
    <row r="63" customFormat="false" ht="15" hidden="false" customHeight="true" outlineLevel="0" collapsed="false">
      <c r="C63" s="0" t="n">
        <v>54</v>
      </c>
      <c r="D63" s="0" t="s">
        <v>51</v>
      </c>
      <c r="E63" s="0" t="s">
        <v>52</v>
      </c>
      <c r="F63" s="0" t="s">
        <v>53</v>
      </c>
      <c r="G63" s="13" t="s">
        <v>121</v>
      </c>
      <c r="H63" s="0" t="s">
        <v>55</v>
      </c>
      <c r="I63" s="0" t="s">
        <v>56</v>
      </c>
      <c r="J63" s="0" t="s">
        <v>57</v>
      </c>
      <c r="K63" s="0" t="n">
        <v>1957313.821478</v>
      </c>
      <c r="L63" s="0" t="n">
        <f aca="false">LOG10(K63)</f>
        <v>6.29166046286274</v>
      </c>
      <c r="M63" s="12" t="s">
        <v>121</v>
      </c>
      <c r="N63" s="0" t="n">
        <v>21411.68</v>
      </c>
      <c r="O63" s="0" t="n">
        <f aca="false">K63/N63</f>
        <v>91.4133697812596</v>
      </c>
      <c r="V63" s="0" t="n">
        <f aca="false">INDEX($S$10:$S$53, MATCH(M63,$R$10:$R$53,0))</f>
        <v>803.2</v>
      </c>
      <c r="W63" s="0" t="n">
        <v>803.2</v>
      </c>
      <c r="Y63" s="0" t="n">
        <v>1</v>
      </c>
      <c r="AA63" s="0" t="n">
        <f aca="false">(W63/Y63)/O63</f>
        <v>8.78646090743569</v>
      </c>
      <c r="AB63" s="0" t="n">
        <v>8.78646090743569</v>
      </c>
    </row>
    <row r="64" customFormat="false" ht="12.75" hidden="false" customHeight="true" outlineLevel="0" collapsed="false">
      <c r="C64" s="0" t="n">
        <v>55</v>
      </c>
      <c r="D64" s="0" t="s">
        <v>51</v>
      </c>
      <c r="E64" s="0" t="s">
        <v>52</v>
      </c>
      <c r="F64" s="0" t="s">
        <v>53</v>
      </c>
      <c r="G64" s="13" t="s">
        <v>171</v>
      </c>
      <c r="H64" s="0" t="s">
        <v>55</v>
      </c>
      <c r="I64" s="0" t="s">
        <v>56</v>
      </c>
      <c r="J64" s="0" t="s">
        <v>57</v>
      </c>
      <c r="K64" s="0" t="n">
        <v>10307032.658293</v>
      </c>
      <c r="L64" s="0" t="n">
        <f aca="false">LOG10(K64)</f>
        <v>7.01313365212963</v>
      </c>
      <c r="M64" s="6" t="s">
        <v>99</v>
      </c>
      <c r="N64" s="0" t="n">
        <v>1</v>
      </c>
      <c r="O64" s="0" t="n">
        <f aca="false">K64/N64</f>
        <v>10307032.658293</v>
      </c>
      <c r="V64" s="0" t="n">
        <f aca="false">INDEX($S$10:$S$53, MATCH(M64,$R$10:$R$53,0))</f>
        <v>90230.7</v>
      </c>
      <c r="W64" s="0" t="n">
        <v>90230.7</v>
      </c>
      <c r="Y64" s="0" t="n">
        <v>2</v>
      </c>
      <c r="AA64" s="0" t="n">
        <f aca="false">(W64/Y64)/O64</f>
        <v>0.00437714243232754</v>
      </c>
      <c r="AB64" s="0" t="n">
        <v>0.00437714243232754</v>
      </c>
    </row>
    <row r="65" customFormat="false" ht="12.75" hidden="false" customHeight="true" outlineLevel="0" collapsed="false">
      <c r="C65" s="0" t="n">
        <v>56</v>
      </c>
      <c r="D65" s="0" t="s">
        <v>51</v>
      </c>
      <c r="E65" s="0" t="s">
        <v>52</v>
      </c>
      <c r="F65" s="0" t="s">
        <v>53</v>
      </c>
      <c r="G65" s="13" t="s">
        <v>98</v>
      </c>
      <c r="H65" s="0" t="s">
        <v>55</v>
      </c>
      <c r="I65" s="0" t="s">
        <v>56</v>
      </c>
      <c r="J65" s="0" t="s">
        <v>57</v>
      </c>
      <c r="K65" s="0" t="n">
        <v>10307032.658293</v>
      </c>
      <c r="L65" s="0" t="n">
        <f aca="false">LOG10(K65)</f>
        <v>7.01313365212963</v>
      </c>
      <c r="M65" s="6" t="s">
        <v>99</v>
      </c>
      <c r="N65" s="0" t="n">
        <v>1</v>
      </c>
      <c r="O65" s="0" t="n">
        <f aca="false">K65/N65</f>
        <v>10307032.658293</v>
      </c>
      <c r="V65" s="0" t="n">
        <f aca="false">INDEX($S$10:$S$53, MATCH(M65,$R$10:$R$53,0))</f>
        <v>90230.7</v>
      </c>
      <c r="W65" s="0" t="n">
        <v>90230.7</v>
      </c>
      <c r="Y65" s="0" t="n">
        <v>2</v>
      </c>
      <c r="AA65" s="0" t="n">
        <f aca="false">(W65/Y65)/O65</f>
        <v>0.00437714243232754</v>
      </c>
      <c r="AB65" s="0" t="n">
        <v>0.00437714243232754</v>
      </c>
    </row>
    <row r="66" customFormat="false" ht="15" hidden="false" customHeight="true" outlineLevel="0" collapsed="false">
      <c r="C66" s="0" t="n">
        <v>57</v>
      </c>
      <c r="D66" s="0" t="s">
        <v>51</v>
      </c>
      <c r="E66" s="0" t="s">
        <v>52</v>
      </c>
      <c r="F66" s="0" t="s">
        <v>53</v>
      </c>
      <c r="G66" s="13" t="s">
        <v>179</v>
      </c>
      <c r="H66" s="0" t="s">
        <v>55</v>
      </c>
      <c r="I66" s="0" t="s">
        <v>56</v>
      </c>
      <c r="J66" s="0" t="s">
        <v>57</v>
      </c>
      <c r="K66" s="0" t="n">
        <v>1316900.338047</v>
      </c>
      <c r="L66" s="0" t="n">
        <f aca="false">LOG10(K66)</f>
        <v>6.11955290915009</v>
      </c>
      <c r="M66" s="12" t="s">
        <v>175</v>
      </c>
      <c r="N66" s="0" t="n">
        <v>1</v>
      </c>
      <c r="O66" s="0" t="n">
        <f aca="false">K66/N66</f>
        <v>1316900.338047</v>
      </c>
      <c r="V66" s="0" t="n">
        <f aca="false">INDEX($S$10:$S$53, MATCH(M66,$R$10:$R$53,0))</f>
        <v>19997.4</v>
      </c>
      <c r="W66" s="0" t="n">
        <v>19997.4</v>
      </c>
      <c r="Y66" s="0" t="n">
        <v>1</v>
      </c>
      <c r="AA66" s="0" t="n">
        <f aca="false">(W66/Y66)/O66</f>
        <v>0.0151852037866865</v>
      </c>
      <c r="AB66" s="0" t="n">
        <v>0.0151852037866865</v>
      </c>
    </row>
    <row r="67" customFormat="false" ht="15" hidden="false" customHeight="true" outlineLevel="0" collapsed="false">
      <c r="C67" s="0" t="n">
        <v>58</v>
      </c>
      <c r="D67" s="0" t="s">
        <v>51</v>
      </c>
      <c r="E67" s="0" t="s">
        <v>52</v>
      </c>
      <c r="F67" s="0" t="s">
        <v>53</v>
      </c>
      <c r="G67" s="13" t="s">
        <v>180</v>
      </c>
      <c r="H67" s="0" t="s">
        <v>55</v>
      </c>
      <c r="I67" s="0" t="s">
        <v>56</v>
      </c>
      <c r="J67" s="0" t="s">
        <v>57</v>
      </c>
      <c r="K67" s="0" t="n">
        <v>1316900.338047</v>
      </c>
      <c r="L67" s="0" t="n">
        <f aca="false">LOG10(K67)</f>
        <v>6.11955290915009</v>
      </c>
      <c r="M67" s="12" t="s">
        <v>175</v>
      </c>
      <c r="N67" s="0" t="n">
        <v>1</v>
      </c>
      <c r="O67" s="0" t="n">
        <f aca="false">K67/N67</f>
        <v>1316900.338047</v>
      </c>
      <c r="V67" s="0" t="n">
        <f aca="false">INDEX($S$10:$S$53, MATCH(M67,$R$10:$R$53,0))</f>
        <v>19997.4</v>
      </c>
      <c r="W67" s="0" t="n">
        <v>19997.4</v>
      </c>
      <c r="Y67" s="0" t="n">
        <v>1</v>
      </c>
      <c r="AA67" s="0" t="n">
        <f aca="false">(W67/Y67)/O67</f>
        <v>0.0151852037866865</v>
      </c>
      <c r="AB67" s="0" t="n">
        <v>0.0151852037866865</v>
      </c>
    </row>
    <row r="68" customFormat="false" ht="12.75" hidden="false" customHeight="true" outlineLevel="0" collapsed="false">
      <c r="C68" s="0" t="n">
        <v>59</v>
      </c>
      <c r="D68" s="0" t="s">
        <v>51</v>
      </c>
      <c r="E68" s="0" t="s">
        <v>52</v>
      </c>
      <c r="F68" s="0" t="s">
        <v>53</v>
      </c>
      <c r="G68" s="13" t="s">
        <v>142</v>
      </c>
      <c r="H68" s="0" t="s">
        <v>55</v>
      </c>
      <c r="I68" s="0" t="s">
        <v>56</v>
      </c>
      <c r="J68" s="0" t="s">
        <v>57</v>
      </c>
      <c r="K68" s="0" t="n">
        <v>3459140.458579</v>
      </c>
      <c r="L68" s="0" t="n">
        <f aca="false">LOG10(K68)</f>
        <v>6.53896819692252</v>
      </c>
      <c r="M68" s="6" t="s">
        <v>72</v>
      </c>
      <c r="N68" s="0" t="n">
        <v>1</v>
      </c>
      <c r="O68" s="0" t="n">
        <f aca="false">K68/N68</f>
        <v>3459140.458579</v>
      </c>
      <c r="Q68" s="0" t="n">
        <v>37</v>
      </c>
      <c r="R68" s="12" t="s">
        <v>165</v>
      </c>
      <c r="S68" s="12" t="n">
        <v>2494086.8</v>
      </c>
      <c r="T68" s="12" t="n">
        <v>38</v>
      </c>
      <c r="V68" s="0" t="e">
        <f aca="false">INDEX($S$10:$S$53, MATCH(M68,$R$10:$R$53,0))</f>
        <v>#N/A</v>
      </c>
      <c r="W68" s="0" t="n">
        <v>261600.6</v>
      </c>
      <c r="Y68" s="0" t="n">
        <v>16</v>
      </c>
      <c r="AA68" s="0" t="n">
        <f aca="false">(W68/Y68)/O68</f>
        <v>0.00472661856197552</v>
      </c>
      <c r="AB68" s="0" t="n">
        <v>0.00472661856197552</v>
      </c>
    </row>
    <row r="69" customFormat="false" ht="12.75" hidden="false" customHeight="true" outlineLevel="0" collapsed="false">
      <c r="C69" s="0" t="n">
        <v>60</v>
      </c>
      <c r="D69" s="0" t="s">
        <v>51</v>
      </c>
      <c r="E69" s="0" t="s">
        <v>52</v>
      </c>
      <c r="F69" s="0" t="s">
        <v>53</v>
      </c>
      <c r="G69" s="13" t="s">
        <v>150</v>
      </c>
      <c r="H69" s="0" t="s">
        <v>55</v>
      </c>
      <c r="I69" s="0" t="s">
        <v>56</v>
      </c>
      <c r="J69" s="0" t="s">
        <v>57</v>
      </c>
      <c r="K69" s="0" t="n">
        <v>37182.854138</v>
      </c>
      <c r="L69" s="0" t="n">
        <f aca="false">LOG10(K69)</f>
        <v>4.57034272295093</v>
      </c>
      <c r="M69" s="6" t="s">
        <v>145</v>
      </c>
      <c r="N69" s="0" t="n">
        <v>1</v>
      </c>
      <c r="O69" s="0" t="n">
        <f aca="false">K69/N69</f>
        <v>37182.854138</v>
      </c>
      <c r="Q69" s="0" t="n">
        <v>9</v>
      </c>
      <c r="R69" s="14" t="s">
        <v>58</v>
      </c>
      <c r="S69" s="12" t="n">
        <v>23718.1</v>
      </c>
      <c r="T69" s="12" t="n">
        <v>12</v>
      </c>
      <c r="V69" s="0" t="n">
        <f aca="false">INDEX($S$10:$S$53, MATCH(M69,$R$10:$R$53,0))</f>
        <v>74365.7</v>
      </c>
      <c r="W69" s="0" t="n">
        <v>74365.7</v>
      </c>
      <c r="Y69" s="0" t="n">
        <v>1</v>
      </c>
      <c r="AA69" s="0" t="n">
        <f aca="false">(W69/Y69)/O69</f>
        <v>1.99999977742429</v>
      </c>
      <c r="AB69" s="0" t="n">
        <v>1.99999977742429</v>
      </c>
    </row>
    <row r="70" customFormat="false" ht="12.75" hidden="false" customHeight="true" outlineLevel="0" collapsed="false">
      <c r="C70" s="0" t="n">
        <v>61</v>
      </c>
      <c r="D70" s="0" t="s">
        <v>51</v>
      </c>
      <c r="E70" s="0" t="s">
        <v>52</v>
      </c>
      <c r="F70" s="0" t="s">
        <v>53</v>
      </c>
      <c r="G70" s="13" t="s">
        <v>144</v>
      </c>
      <c r="H70" s="0" t="s">
        <v>55</v>
      </c>
      <c r="I70" s="0" t="s">
        <v>56</v>
      </c>
      <c r="J70" s="0" t="s">
        <v>57</v>
      </c>
      <c r="K70" s="0" t="n">
        <v>37182.854138</v>
      </c>
      <c r="L70" s="0" t="n">
        <f aca="false">LOG10(K70)</f>
        <v>4.57034272295093</v>
      </c>
      <c r="M70" s="6" t="s">
        <v>145</v>
      </c>
      <c r="N70" s="0" t="n">
        <v>1</v>
      </c>
      <c r="O70" s="0" t="n">
        <f aca="false">K70/N70</f>
        <v>37182.854138</v>
      </c>
      <c r="Q70" s="0" t="n">
        <v>13</v>
      </c>
      <c r="R70" s="12" t="s">
        <v>127</v>
      </c>
      <c r="S70" s="12" t="n">
        <v>36660.8</v>
      </c>
      <c r="T70" s="12" t="n">
        <v>13</v>
      </c>
      <c r="V70" s="0" t="n">
        <f aca="false">INDEX($S$10:$S$53, MATCH(M70,$R$10:$R$53,0))</f>
        <v>74365.7</v>
      </c>
      <c r="W70" s="0" t="n">
        <v>74365.7</v>
      </c>
      <c r="Y70" s="0" t="n">
        <v>1</v>
      </c>
      <c r="AA70" s="0" t="n">
        <f aca="false">(W70/Y70)/O70</f>
        <v>1.99999977742429</v>
      </c>
      <c r="AB70" s="0" t="n">
        <v>1.99999977742429</v>
      </c>
    </row>
    <row r="71" customFormat="false" ht="15" hidden="false" customHeight="true" outlineLevel="0" collapsed="false">
      <c r="C71" s="0" t="n">
        <v>62</v>
      </c>
      <c r="D71" s="0" t="s">
        <v>51</v>
      </c>
      <c r="E71" s="0" t="s">
        <v>52</v>
      </c>
      <c r="F71" s="0" t="s">
        <v>53</v>
      </c>
      <c r="G71" s="13" t="s">
        <v>149</v>
      </c>
      <c r="H71" s="0" t="s">
        <v>55</v>
      </c>
      <c r="I71" s="0" t="s">
        <v>56</v>
      </c>
      <c r="J71" s="0" t="s">
        <v>57</v>
      </c>
      <c r="K71" s="0" t="n">
        <v>56370.081442</v>
      </c>
      <c r="L71" s="0" t="n">
        <f aca="false">LOG10(K71)</f>
        <v>4.7510486622778</v>
      </c>
      <c r="M71" s="12" t="s">
        <v>166</v>
      </c>
      <c r="N71" s="0" t="n">
        <v>1</v>
      </c>
      <c r="O71" s="0" t="n">
        <f aca="false">K71/N71</f>
        <v>56370.081442</v>
      </c>
      <c r="Q71" s="0" t="n">
        <v>12</v>
      </c>
      <c r="R71" s="12" t="s">
        <v>105</v>
      </c>
      <c r="S71" s="12" t="n">
        <v>93206</v>
      </c>
      <c r="T71" s="12" t="n">
        <v>7</v>
      </c>
      <c r="V71" s="0" t="n">
        <f aca="false">INDEX($S$10:$S$53, MATCH(M71,$R$10:$R$53,0))</f>
        <v>56370</v>
      </c>
      <c r="W71" s="0" t="n">
        <v>56370</v>
      </c>
      <c r="Y71" s="0" t="n">
        <v>1</v>
      </c>
      <c r="AA71" s="0" t="n">
        <f aca="false">(W71/Y71)/O71</f>
        <v>0.999998555226497</v>
      </c>
      <c r="AB71" s="0" t="n">
        <v>0.999998555226497</v>
      </c>
    </row>
    <row r="72" customFormat="false" ht="12.75" hidden="false" customHeight="true" outlineLevel="0" collapsed="false">
      <c r="C72" s="0" t="n">
        <v>63</v>
      </c>
      <c r="D72" s="0" t="s">
        <v>51</v>
      </c>
      <c r="E72" s="0" t="s">
        <v>52</v>
      </c>
      <c r="F72" s="0" t="s">
        <v>53</v>
      </c>
      <c r="G72" s="13" t="s">
        <v>169</v>
      </c>
      <c r="H72" s="0" t="s">
        <v>55</v>
      </c>
      <c r="I72" s="0" t="s">
        <v>56</v>
      </c>
      <c r="J72" s="0" t="s">
        <v>57</v>
      </c>
      <c r="K72" s="0" t="n">
        <v>18122.380147</v>
      </c>
      <c r="L72" s="0" t="n">
        <f aca="false">LOG10(K72)</f>
        <v>4.2582152362119</v>
      </c>
      <c r="M72" s="6" t="s">
        <v>68</v>
      </c>
      <c r="N72" s="0" t="n">
        <v>1</v>
      </c>
      <c r="O72" s="0" t="n">
        <f aca="false">K72/N72</f>
        <v>18122.380147</v>
      </c>
      <c r="Q72" s="0" t="n">
        <v>4</v>
      </c>
      <c r="R72" s="12" t="s">
        <v>181</v>
      </c>
      <c r="S72" s="12" t="n">
        <v>32303.9</v>
      </c>
      <c r="T72" s="12" t="n">
        <v>4</v>
      </c>
      <c r="V72" s="0" t="n">
        <f aca="false">INDEX($S$10:$S$53, MATCH(M72,$R$10:$R$53,0))</f>
        <v>1812530.5</v>
      </c>
      <c r="W72" s="0" t="n">
        <v>1812530.5</v>
      </c>
      <c r="Y72" s="0" t="n">
        <v>3</v>
      </c>
      <c r="AA72" s="0" t="n">
        <f aca="false">(W72/Y72)/O72</f>
        <v>33.3387131509516</v>
      </c>
      <c r="AB72" s="0" t="n">
        <v>33.3387131509516</v>
      </c>
    </row>
    <row r="73" customFormat="false" ht="12.75" hidden="false" customHeight="true" outlineLevel="0" collapsed="false">
      <c r="C73" s="0" t="n">
        <v>64</v>
      </c>
      <c r="D73" s="0" t="s">
        <v>51</v>
      </c>
      <c r="E73" s="0" t="s">
        <v>52</v>
      </c>
      <c r="F73" s="0" t="s">
        <v>53</v>
      </c>
      <c r="G73" s="13" t="s">
        <v>101</v>
      </c>
      <c r="H73" s="0" t="s">
        <v>55</v>
      </c>
      <c r="I73" s="0" t="s">
        <v>56</v>
      </c>
      <c r="J73" s="0" t="s">
        <v>57</v>
      </c>
      <c r="K73" s="0" t="n">
        <v>18122.380147</v>
      </c>
      <c r="L73" s="0" t="n">
        <f aca="false">LOG10(K73)</f>
        <v>4.2582152362119</v>
      </c>
      <c r="M73" s="6" t="s">
        <v>68</v>
      </c>
      <c r="N73" s="0" t="n">
        <v>1</v>
      </c>
      <c r="O73" s="0" t="n">
        <f aca="false">K73/N73</f>
        <v>18122.380147</v>
      </c>
      <c r="Q73" s="0" t="n">
        <v>3</v>
      </c>
      <c r="R73" s="12" t="s">
        <v>140</v>
      </c>
      <c r="S73" s="12" t="n">
        <v>4886.5</v>
      </c>
      <c r="T73" s="12" t="n">
        <v>5</v>
      </c>
      <c r="V73" s="0" t="n">
        <f aca="false">INDEX($S$10:$S$53, MATCH(M73,$R$10:$R$53,0))</f>
        <v>1812530.5</v>
      </c>
      <c r="W73" s="0" t="n">
        <v>1812530.5</v>
      </c>
      <c r="Y73" s="0" t="n">
        <v>3</v>
      </c>
      <c r="AA73" s="0" t="n">
        <f aca="false">(W73/Y73)/O73</f>
        <v>33.3387131509516</v>
      </c>
      <c r="AB73" s="0" t="n">
        <v>33.3387131509516</v>
      </c>
    </row>
    <row r="74" customFormat="false" ht="15" hidden="false" customHeight="false" outlineLevel="0" collapsed="false">
      <c r="C74" s="0" t="n">
        <v>65</v>
      </c>
      <c r="D74" s="0" t="s">
        <v>51</v>
      </c>
      <c r="E74" s="0" t="s">
        <v>52</v>
      </c>
      <c r="F74" s="0" t="s">
        <v>53</v>
      </c>
      <c r="G74" s="13" t="s">
        <v>68</v>
      </c>
      <c r="H74" s="0" t="s">
        <v>55</v>
      </c>
      <c r="I74" s="0" t="s">
        <v>56</v>
      </c>
      <c r="J74" s="0" t="s">
        <v>57</v>
      </c>
      <c r="K74" s="0" t="n">
        <v>18028.103526</v>
      </c>
      <c r="L74" s="0" t="n">
        <f aca="false">LOG10(K74)</f>
        <v>4.2559500433329</v>
      </c>
      <c r="M74" s="6" t="s">
        <v>68</v>
      </c>
      <c r="N74" s="0" t="n">
        <v>1</v>
      </c>
      <c r="O74" s="0" t="n">
        <f aca="false">K74/N74</f>
        <v>18028.103526</v>
      </c>
      <c r="Q74" s="0" t="n">
        <v>5</v>
      </c>
      <c r="R74" s="12" t="s">
        <v>81</v>
      </c>
      <c r="S74" s="12" t="n">
        <v>2697</v>
      </c>
      <c r="T74" s="12" t="n">
        <v>6</v>
      </c>
      <c r="V74" s="0" t="n">
        <f aca="false">INDEX($S$10:$S$53, MATCH(M74,$R$10:$R$53,0))</f>
        <v>1812530.5</v>
      </c>
      <c r="W74" s="0" t="n">
        <v>1812530.5</v>
      </c>
      <c r="Y74" s="0" t="n">
        <v>3</v>
      </c>
      <c r="AA74" s="0" t="n">
        <f aca="false">(W74/Y74)/O74</f>
        <v>33.5130554615461</v>
      </c>
      <c r="AB74" s="0" t="n">
        <v>33.5130554615461</v>
      </c>
    </row>
    <row r="75" customFormat="false" ht="12.75" hidden="false" customHeight="true" outlineLevel="0" collapsed="false">
      <c r="C75" s="0" t="n">
        <v>66</v>
      </c>
      <c r="D75" s="0" t="s">
        <v>51</v>
      </c>
      <c r="E75" s="0" t="s">
        <v>52</v>
      </c>
      <c r="F75" s="0" t="s">
        <v>53</v>
      </c>
      <c r="G75" s="13" t="s">
        <v>74</v>
      </c>
      <c r="H75" s="0" t="s">
        <v>55</v>
      </c>
      <c r="I75" s="0" t="s">
        <v>56</v>
      </c>
      <c r="J75" s="0" t="s">
        <v>57</v>
      </c>
      <c r="K75" s="0" t="n">
        <v>50360.18709</v>
      </c>
      <c r="L75" s="0" t="n">
        <f aca="false">LOG10(K75)</f>
        <v>4.70208733485925</v>
      </c>
      <c r="M75" s="12" t="s">
        <v>74</v>
      </c>
      <c r="N75" s="0" t="n">
        <v>1</v>
      </c>
      <c r="O75" s="0" t="n">
        <f aca="false">K75/N75</f>
        <v>50360.18709</v>
      </c>
      <c r="Q75" s="0" t="n">
        <v>38</v>
      </c>
      <c r="R75" s="12" t="s">
        <v>108</v>
      </c>
      <c r="S75" s="12" t="n">
        <v>914795.7</v>
      </c>
      <c r="T75" s="12" t="n">
        <v>8</v>
      </c>
      <c r="V75" s="0" t="n">
        <f aca="false">INDEX($S$10:$S$53, MATCH(M75,$R$10:$R$53,0))</f>
        <v>5035438.6</v>
      </c>
      <c r="W75" s="0" t="n">
        <v>5035438.6</v>
      </c>
      <c r="Y75" s="0" t="n">
        <v>1</v>
      </c>
      <c r="AA75" s="0" t="n">
        <f aca="false">(W75/Y75)/O75</f>
        <v>99.9884808013329</v>
      </c>
      <c r="AB75" s="0" t="n">
        <v>99.9884808013329</v>
      </c>
    </row>
    <row r="76" customFormat="false" ht="12.75" hidden="false" customHeight="true" outlineLevel="0" collapsed="false">
      <c r="C76" s="0" t="n">
        <v>67</v>
      </c>
      <c r="D76" s="0" t="s">
        <v>51</v>
      </c>
      <c r="E76" s="0" t="s">
        <v>52</v>
      </c>
      <c r="F76" s="0" t="s">
        <v>53</v>
      </c>
      <c r="G76" s="13" t="s">
        <v>147</v>
      </c>
      <c r="H76" s="0" t="s">
        <v>55</v>
      </c>
      <c r="I76" s="0" t="s">
        <v>56</v>
      </c>
      <c r="J76" s="0" t="s">
        <v>57</v>
      </c>
      <c r="K76" s="0" t="n">
        <v>20570.604788</v>
      </c>
      <c r="L76" s="0" t="n">
        <f aca="false">LOG10(K76)</f>
        <v>4.31324706039817</v>
      </c>
      <c r="N76" s="0" t="n">
        <v>1</v>
      </c>
      <c r="O76" s="0" t="n">
        <f aca="false">K76/N76</f>
        <v>20570.604788</v>
      </c>
      <c r="V76" s="0" t="e">
        <f aca="false">INDEX($S$10:$S$53, MATCH(M76,$R$10:$R$53,0))</f>
        <v>#N/A</v>
      </c>
      <c r="W76" s="0" t="e">
        <f aca="false">#N/A</f>
        <v>#N/A</v>
      </c>
      <c r="Y76" s="0" t="n">
        <v>1</v>
      </c>
      <c r="AA76" s="0" t="e">
        <f aca="false">(W76/Y76)/O76</f>
        <v>#N/A</v>
      </c>
      <c r="AB76" s="0" t="e">
        <f aca="false">#N/A</f>
        <v>#N/A</v>
      </c>
    </row>
    <row r="77" customFormat="false" ht="15" hidden="false" customHeight="false" outlineLevel="0" collapsed="false">
      <c r="C77" s="0" t="n">
        <v>68</v>
      </c>
      <c r="D77" s="0" t="s">
        <v>51</v>
      </c>
      <c r="E77" s="0" t="s">
        <v>52</v>
      </c>
      <c r="F77" s="0" t="s">
        <v>53</v>
      </c>
      <c r="G77" s="13" t="s">
        <v>170</v>
      </c>
      <c r="H77" s="0" t="s">
        <v>55</v>
      </c>
      <c r="I77" s="0" t="s">
        <v>56</v>
      </c>
      <c r="J77" s="0" t="s">
        <v>57</v>
      </c>
      <c r="K77" s="0" t="n">
        <v>8416.360085</v>
      </c>
      <c r="L77" s="0" t="n">
        <f aca="false">LOG10(K77)</f>
        <v>3.9251243080339</v>
      </c>
      <c r="M77" s="6" t="s">
        <v>87</v>
      </c>
      <c r="N77" s="0" t="n">
        <v>1</v>
      </c>
      <c r="O77" s="0" t="n">
        <f aca="false">K77/N77</f>
        <v>8416.360085</v>
      </c>
      <c r="Q77" s="0" t="n">
        <v>14</v>
      </c>
      <c r="R77" s="14" t="s">
        <v>72</v>
      </c>
      <c r="S77" s="12" t="n">
        <v>261600.6</v>
      </c>
      <c r="T77" s="12" t="n">
        <v>9</v>
      </c>
      <c r="V77" s="0" t="n">
        <f aca="false">INDEX($S$10:$S$53, MATCH(M77,$R$10:$R$53,0))</f>
        <v>803480.2</v>
      </c>
      <c r="W77" s="0" t="n">
        <v>803480.2</v>
      </c>
      <c r="Y77" s="0" t="n">
        <v>2</v>
      </c>
      <c r="AA77" s="0" t="n">
        <f aca="false">(W77/Y77)/O77</f>
        <v>47.7332357388081</v>
      </c>
      <c r="AB77" s="0" t="n">
        <v>47.7332357388081</v>
      </c>
    </row>
    <row r="78" customFormat="false" ht="12.75" hidden="false" customHeight="true" outlineLevel="0" collapsed="false">
      <c r="C78" s="0" t="n">
        <v>69</v>
      </c>
      <c r="D78" s="0" t="s">
        <v>51</v>
      </c>
      <c r="E78" s="0" t="s">
        <v>52</v>
      </c>
      <c r="F78" s="0" t="s">
        <v>53</v>
      </c>
      <c r="G78" s="13" t="s">
        <v>87</v>
      </c>
      <c r="H78" s="0" t="s">
        <v>55</v>
      </c>
      <c r="I78" s="0" t="s">
        <v>56</v>
      </c>
      <c r="J78" s="0" t="s">
        <v>57</v>
      </c>
      <c r="K78" s="0" t="n">
        <v>803480.247045</v>
      </c>
      <c r="L78" s="0" t="n">
        <f aca="false">LOG10(K78)</f>
        <v>5.90497520442879</v>
      </c>
      <c r="M78" s="6" t="s">
        <v>87</v>
      </c>
      <c r="N78" s="0" t="n">
        <v>1</v>
      </c>
      <c r="O78" s="0" t="n">
        <f aca="false">K78/N78</f>
        <v>803480.247045</v>
      </c>
      <c r="Q78" s="0" t="n">
        <v>10</v>
      </c>
      <c r="R78" s="12" t="s">
        <v>130</v>
      </c>
      <c r="S78" s="12" t="n">
        <v>38974.7</v>
      </c>
      <c r="T78" s="12" t="n">
        <v>10</v>
      </c>
      <c r="V78" s="0" t="n">
        <f aca="false">INDEX($S$10:$S$53, MATCH(M78,$R$10:$R$53,0))</f>
        <v>803480.2</v>
      </c>
      <c r="W78" s="0" t="n">
        <v>803480.2</v>
      </c>
      <c r="Y78" s="0" t="n">
        <v>2</v>
      </c>
      <c r="AA78" s="0" t="n">
        <f aca="false">(W78/Y78)/O78</f>
        <v>0.499999970724234</v>
      </c>
      <c r="AB78" s="0" t="n">
        <v>0.499999970724234</v>
      </c>
    </row>
    <row r="79" customFormat="false" ht="12.75" hidden="false" customHeight="true" outlineLevel="0" collapsed="false">
      <c r="C79" s="0" t="n">
        <v>70</v>
      </c>
      <c r="D79" s="0" t="s">
        <v>51</v>
      </c>
      <c r="E79" s="0" t="s">
        <v>52</v>
      </c>
      <c r="F79" s="0" t="s">
        <v>53</v>
      </c>
      <c r="G79" s="13" t="s">
        <v>160</v>
      </c>
      <c r="H79" s="0" t="s">
        <v>55</v>
      </c>
      <c r="I79" s="0" t="s">
        <v>56</v>
      </c>
      <c r="J79" s="0" t="s">
        <v>57</v>
      </c>
      <c r="K79" s="0" t="n">
        <v>19488.888086</v>
      </c>
      <c r="L79" s="0" t="n">
        <f aca="false">LOG10(K79)</f>
        <v>4.28978706169895</v>
      </c>
      <c r="M79" s="6" t="s">
        <v>161</v>
      </c>
      <c r="N79" s="0" t="n">
        <v>1</v>
      </c>
      <c r="O79" s="0" t="n">
        <f aca="false">K79/N79</f>
        <v>19488.888086</v>
      </c>
      <c r="V79" s="0" t="n">
        <f aca="false">INDEX($S$10:$S$53, MATCH(M79,$R$10:$R$53,0))</f>
        <v>19488.8</v>
      </c>
      <c r="W79" s="0" t="n">
        <v>19488.8</v>
      </c>
      <c r="Y79" s="0" t="n">
        <v>2</v>
      </c>
      <c r="AA79" s="0" t="n">
        <f aca="false">(W79/Y79)/O79</f>
        <v>0.499997740096828</v>
      </c>
      <c r="AB79" s="0" t="n">
        <v>0.499997740096828</v>
      </c>
    </row>
    <row r="80" customFormat="false" ht="12.75" hidden="false" customHeight="true" outlineLevel="0" collapsed="false">
      <c r="C80" s="0" t="n">
        <v>71</v>
      </c>
      <c r="D80" s="0" t="s">
        <v>51</v>
      </c>
      <c r="E80" s="0" t="s">
        <v>52</v>
      </c>
      <c r="F80" s="0" t="s">
        <v>53</v>
      </c>
      <c r="G80" s="13" t="s">
        <v>163</v>
      </c>
      <c r="H80" s="0" t="s">
        <v>55</v>
      </c>
      <c r="I80" s="0" t="s">
        <v>56</v>
      </c>
      <c r="J80" s="0" t="s">
        <v>57</v>
      </c>
      <c r="K80" s="0" t="n">
        <v>19488.888086</v>
      </c>
      <c r="L80" s="0" t="n">
        <f aca="false">LOG10(K80)</f>
        <v>4.28978706169895</v>
      </c>
      <c r="M80" s="6" t="s">
        <v>161</v>
      </c>
      <c r="N80" s="0" t="n">
        <v>1</v>
      </c>
      <c r="O80" s="0" t="n">
        <f aca="false">K80/N80</f>
        <v>19488.888086</v>
      </c>
      <c r="V80" s="0" t="n">
        <f aca="false">INDEX($S$10:$S$53, MATCH(M80,$R$10:$R$53,0))</f>
        <v>19488.8</v>
      </c>
      <c r="W80" s="0" t="n">
        <v>19488.8</v>
      </c>
      <c r="Y80" s="0" t="n">
        <v>2</v>
      </c>
      <c r="AA80" s="0" t="n">
        <f aca="false">(W80/Y80)/O80</f>
        <v>0.499997740096828</v>
      </c>
      <c r="AB80" s="0" t="n">
        <v>0.499997740096828</v>
      </c>
    </row>
    <row r="81" customFormat="false" ht="12.75" hidden="false" customHeight="true" outlineLevel="0" collapsed="false">
      <c r="C81" s="0" t="n">
        <v>72</v>
      </c>
      <c r="D81" s="0" t="s">
        <v>51</v>
      </c>
      <c r="E81" s="0" t="s">
        <v>52</v>
      </c>
      <c r="F81" s="0" t="s">
        <v>53</v>
      </c>
      <c r="G81" s="13" t="s">
        <v>162</v>
      </c>
      <c r="H81" s="0" t="s">
        <v>55</v>
      </c>
      <c r="I81" s="0" t="s">
        <v>56</v>
      </c>
      <c r="J81" s="0" t="s">
        <v>57</v>
      </c>
      <c r="K81" s="0" t="n">
        <v>527309.679439</v>
      </c>
      <c r="L81" s="0" t="n">
        <f aca="false">LOG10(K81)</f>
        <v>5.72206574343153</v>
      </c>
      <c r="M81" s="20" t="s">
        <v>162</v>
      </c>
      <c r="N81" s="0" t="n">
        <v>1</v>
      </c>
      <c r="O81" s="0" t="n">
        <f aca="false">K81/N81</f>
        <v>527309.679439</v>
      </c>
      <c r="V81" s="0" t="n">
        <f aca="false">INDEX($S$10:$S$53, MATCH(M81,$R$10:$R$53,0))</f>
        <v>527309.6</v>
      </c>
      <c r="W81" s="0" t="n">
        <v>527309.6</v>
      </c>
      <c r="Y81" s="0" t="n">
        <v>1</v>
      </c>
      <c r="AA81" s="0" t="n">
        <f aca="false">(W81/Y81)/O81</f>
        <v>0.999999849350385</v>
      </c>
      <c r="AB81" s="0" t="n">
        <v>0.999999849350385</v>
      </c>
    </row>
    <row r="82" customFormat="false" ht="12.75" hidden="false" customHeight="true" outlineLevel="0" collapsed="false">
      <c r="C82" s="0" t="n">
        <v>73</v>
      </c>
      <c r="D82" s="0" t="s">
        <v>51</v>
      </c>
      <c r="E82" s="0" t="s">
        <v>52</v>
      </c>
      <c r="F82" s="0" t="s">
        <v>53</v>
      </c>
      <c r="G82" s="13" t="s">
        <v>66</v>
      </c>
      <c r="H82" s="0" t="s">
        <v>55</v>
      </c>
      <c r="I82" s="0" t="s">
        <v>56</v>
      </c>
      <c r="J82" s="0" t="s">
        <v>57</v>
      </c>
      <c r="K82" s="0" t="n">
        <v>37523.013832</v>
      </c>
      <c r="L82" s="0" t="n">
        <f aca="false">LOG10(K82)</f>
        <v>4.57429771345012</v>
      </c>
      <c r="M82" s="20" t="s">
        <v>66</v>
      </c>
      <c r="N82" s="0" t="n">
        <v>1</v>
      </c>
      <c r="O82" s="0" t="n">
        <f aca="false">K82/N82</f>
        <v>37523.013832</v>
      </c>
      <c r="Q82" s="0" t="n">
        <v>6</v>
      </c>
      <c r="R82" s="14" t="s">
        <v>126</v>
      </c>
      <c r="S82" s="12" t="n">
        <v>94801.7</v>
      </c>
      <c r="T82" s="12" t="n">
        <v>3</v>
      </c>
      <c r="V82" s="0" t="n">
        <f aca="false">INDEX($S$10:$S$53, MATCH(M82,$R$10:$R$53,0))</f>
        <v>375230138.3</v>
      </c>
      <c r="W82" s="0" t="n">
        <v>375230138.3</v>
      </c>
      <c r="Y82" s="0" t="n">
        <v>1</v>
      </c>
      <c r="AA82" s="0" t="n">
        <f aca="false">(W82/Y82)/O82</f>
        <v>9999.99999946699</v>
      </c>
      <c r="AB82" s="0" t="n">
        <v>9999.99999946699</v>
      </c>
    </row>
    <row r="83" customFormat="false" ht="12.75" hidden="false" customHeight="true" outlineLevel="0" collapsed="false">
      <c r="C83" s="0" t="n">
        <v>74</v>
      </c>
      <c r="D83" s="0" t="s">
        <v>51</v>
      </c>
      <c r="E83" s="0" t="s">
        <v>52</v>
      </c>
      <c r="F83" s="0" t="s">
        <v>53</v>
      </c>
      <c r="G83" s="13" t="s">
        <v>151</v>
      </c>
      <c r="H83" s="0" t="s">
        <v>55</v>
      </c>
      <c r="I83" s="0" t="s">
        <v>56</v>
      </c>
      <c r="J83" s="0" t="s">
        <v>57</v>
      </c>
      <c r="K83" s="0" t="n">
        <v>0</v>
      </c>
      <c r="L83" s="0" t="n">
        <v>0</v>
      </c>
      <c r="M83" s="20" t="s">
        <v>151</v>
      </c>
      <c r="N83" s="0" t="n">
        <v>1</v>
      </c>
      <c r="O83" s="0" t="n">
        <f aca="false">K83/N83</f>
        <v>0</v>
      </c>
      <c r="V83" s="0" t="e">
        <f aca="false">INDEX($S$10:$S$53, MATCH(M83,$R$10:$R$53,0))</f>
        <v>#N/A</v>
      </c>
      <c r="W83" s="0" t="e">
        <f aca="false">#N/A</f>
        <v>#N/A</v>
      </c>
      <c r="Y83" s="0" t="n">
        <v>1</v>
      </c>
      <c r="AA83" s="0" t="e">
        <f aca="false">(W83/Y83)/O83</f>
        <v>#N/A</v>
      </c>
      <c r="AB83" s="0" t="e">
        <f aca="false">#N/A</f>
        <v>#N/A</v>
      </c>
    </row>
    <row r="84" customFormat="false" ht="12.75" hidden="false" customHeight="false" outlineLevel="0" collapsed="false">
      <c r="C84" s="0" t="n">
        <v>75</v>
      </c>
      <c r="D84" s="0" t="s">
        <v>51</v>
      </c>
      <c r="E84" s="0" t="s">
        <v>52</v>
      </c>
      <c r="F84" s="0" t="s">
        <v>53</v>
      </c>
      <c r="G84" s="13" t="s">
        <v>154</v>
      </c>
      <c r="H84" s="0" t="s">
        <v>55</v>
      </c>
      <c r="I84" s="0" t="s">
        <v>56</v>
      </c>
      <c r="J84" s="0" t="s">
        <v>57</v>
      </c>
      <c r="K84" s="0" t="n">
        <v>0</v>
      </c>
      <c r="L84" s="0" t="n">
        <v>0</v>
      </c>
      <c r="M84" s="20" t="s">
        <v>154</v>
      </c>
      <c r="N84" s="0" t="n">
        <v>1</v>
      </c>
      <c r="O84" s="0" t="n">
        <f aca="false">K84/N84</f>
        <v>0</v>
      </c>
      <c r="V84" s="0" t="e">
        <f aca="false">INDEX($S$10:$S$53, MATCH(M84,$R$10:$R$53,0))</f>
        <v>#N/A</v>
      </c>
      <c r="W84" s="0" t="e">
        <f aca="false">#N/A</f>
        <v>#N/A</v>
      </c>
      <c r="Y84" s="0" t="n">
        <v>1</v>
      </c>
      <c r="AA84" s="0" t="e">
        <f aca="false">(W84/Y84)/O84</f>
        <v>#N/A</v>
      </c>
      <c r="AB84" s="0" t="e">
        <f aca="false">#N/A</f>
        <v>#N/A</v>
      </c>
    </row>
    <row r="85" customFormat="false" ht="12.75" hidden="false" customHeight="true" outlineLevel="0" collapsed="false">
      <c r="C85" s="0" t="n">
        <v>76</v>
      </c>
      <c r="D85" s="0" t="s">
        <v>51</v>
      </c>
      <c r="E85" s="0" t="s">
        <v>52</v>
      </c>
      <c r="F85" s="0" t="s">
        <v>53</v>
      </c>
      <c r="G85" s="13" t="s">
        <v>174</v>
      </c>
      <c r="H85" s="0" t="s">
        <v>55</v>
      </c>
      <c r="I85" s="0" t="s">
        <v>56</v>
      </c>
      <c r="J85" s="0" t="s">
        <v>57</v>
      </c>
      <c r="K85" s="0" t="n">
        <v>0</v>
      </c>
      <c r="L85" s="0" t="n">
        <v>0</v>
      </c>
      <c r="M85" s="20" t="s">
        <v>174</v>
      </c>
      <c r="N85" s="0" t="n">
        <v>1</v>
      </c>
      <c r="O85" s="0" t="n">
        <f aca="false">K85/N85</f>
        <v>0</v>
      </c>
      <c r="V85" s="0" t="e">
        <f aca="false">INDEX($S$10:$S$53, MATCH(M85,$R$10:$R$53,0))</f>
        <v>#N/A</v>
      </c>
      <c r="W85" s="0" t="e">
        <f aca="false">#N/A</f>
        <v>#N/A</v>
      </c>
      <c r="Y85" s="0" t="n">
        <v>1</v>
      </c>
      <c r="AA85" s="0" t="e">
        <f aca="false">(W85/Y85)/O85</f>
        <v>#N/A</v>
      </c>
      <c r="AB85" s="0" t="e">
        <f aca="false">#N/A</f>
        <v>#N/A</v>
      </c>
    </row>
    <row r="86" customFormat="false" ht="12.75" hidden="false" customHeight="true" outlineLevel="0" collapsed="false">
      <c r="C86" s="0" t="n">
        <v>77</v>
      </c>
      <c r="D86" s="0" t="s">
        <v>51</v>
      </c>
      <c r="E86" s="0" t="s">
        <v>52</v>
      </c>
      <c r="F86" s="0" t="s">
        <v>53</v>
      </c>
      <c r="G86" s="13" t="s">
        <v>64</v>
      </c>
      <c r="H86" s="0" t="s">
        <v>55</v>
      </c>
      <c r="I86" s="0" t="s">
        <v>56</v>
      </c>
      <c r="J86" s="0" t="s">
        <v>57</v>
      </c>
      <c r="K86" s="0" t="n">
        <v>602.503734</v>
      </c>
      <c r="L86" s="0" t="n">
        <f aca="false">LOG10(K86)</f>
        <v>2.77995974278312</v>
      </c>
      <c r="M86" s="20" t="s">
        <v>64</v>
      </c>
      <c r="N86" s="0" t="n">
        <v>1</v>
      </c>
      <c r="O86" s="0" t="n">
        <f aca="false">K86/N86</f>
        <v>602.503734</v>
      </c>
      <c r="Q86" s="0" t="n">
        <v>2</v>
      </c>
      <c r="R86" s="12" t="s">
        <v>153</v>
      </c>
      <c r="S86" s="12" t="n">
        <v>6637.5</v>
      </c>
      <c r="T86" s="12" t="n">
        <v>2</v>
      </c>
      <c r="V86" s="0" t="n">
        <f aca="false">INDEX($S$10:$S$53, MATCH(M86,$R$10:$R$53,0))</f>
        <v>6025037.3</v>
      </c>
      <c r="W86" s="0" t="n">
        <v>6025037.3</v>
      </c>
      <c r="Y86" s="0" t="n">
        <v>1</v>
      </c>
      <c r="AA86" s="0" t="n">
        <f aca="false">(W86/Y86)/O86</f>
        <v>9999.99993361037</v>
      </c>
      <c r="AB86" s="0" t="n">
        <v>9999.99993361037</v>
      </c>
    </row>
    <row r="87" customFormat="false" ht="12.75" hidden="false" customHeight="false" outlineLevel="0" collapsed="false">
      <c r="C87" s="0" t="n">
        <v>78</v>
      </c>
      <c r="D87" s="0" t="s">
        <v>51</v>
      </c>
      <c r="E87" s="0" t="s">
        <v>52</v>
      </c>
      <c r="F87" s="0" t="s">
        <v>53</v>
      </c>
      <c r="G87" s="13" t="s">
        <v>177</v>
      </c>
      <c r="H87" s="0" t="s">
        <v>55</v>
      </c>
      <c r="I87" s="0" t="s">
        <v>56</v>
      </c>
      <c r="J87" s="0" t="s">
        <v>57</v>
      </c>
      <c r="K87" s="0" t="n">
        <v>903571.980459</v>
      </c>
      <c r="L87" s="0" t="n">
        <f aca="false">LOG10(K87)</f>
        <v>5.95596275509393</v>
      </c>
      <c r="M87" s="20" t="s">
        <v>177</v>
      </c>
      <c r="N87" s="0" t="n">
        <v>1</v>
      </c>
      <c r="O87" s="0" t="n">
        <f aca="false">K87/N87</f>
        <v>903571.980459</v>
      </c>
      <c r="V87" s="0" t="n">
        <f aca="false">INDEX($S$10:$S$53, MATCH(M87,$R$10:$R$53,0))</f>
        <v>903571.9</v>
      </c>
      <c r="W87" s="0" t="n">
        <v>903571.9</v>
      </c>
      <c r="Y87" s="0" t="n">
        <v>1</v>
      </c>
      <c r="AA87" s="0" t="n">
        <f aca="false">(W87/Y87)/O87</f>
        <v>0.999999910954521</v>
      </c>
      <c r="AB87" s="0" t="n">
        <v>0.999999910954521</v>
      </c>
    </row>
    <row r="88" customFormat="false" ht="12.75" hidden="false" customHeight="true" outlineLevel="0" collapsed="false">
      <c r="C88" s="0" t="n">
        <v>79</v>
      </c>
      <c r="D88" s="0" t="s">
        <v>51</v>
      </c>
      <c r="E88" s="0" t="s">
        <v>52</v>
      </c>
      <c r="F88" s="0" t="s">
        <v>53</v>
      </c>
      <c r="G88" s="13" t="s">
        <v>165</v>
      </c>
      <c r="H88" s="0" t="s">
        <v>55</v>
      </c>
      <c r="I88" s="0" t="s">
        <v>56</v>
      </c>
      <c r="J88" s="0" t="s">
        <v>57</v>
      </c>
      <c r="K88" s="0" t="n">
        <v>2494086.809665</v>
      </c>
      <c r="L88" s="0" t="n">
        <f aca="false">LOG10(K88)</f>
        <v>6.39691156554283</v>
      </c>
      <c r="M88" s="20" t="s">
        <v>165</v>
      </c>
      <c r="N88" s="0" t="n">
        <v>30</v>
      </c>
      <c r="O88" s="0" t="n">
        <f aca="false">K88/N88</f>
        <v>83136.2269888333</v>
      </c>
      <c r="V88" s="0" t="e">
        <f aca="false">INDEX($S$10:$S$53, MATCH(M88,$R$10:$R$53,0))</f>
        <v>#N/A</v>
      </c>
      <c r="W88" s="0" t="n">
        <v>2494086.8</v>
      </c>
      <c r="Y88" s="0" t="n">
        <v>1</v>
      </c>
      <c r="AA88" s="0" t="n">
        <f aca="false">(W88/Y88)/O88</f>
        <v>29.999999883745</v>
      </c>
      <c r="AB88" s="0" t="n">
        <v>29.999999883745</v>
      </c>
    </row>
    <row r="89" customFormat="false" ht="12.75" hidden="false" customHeight="true" outlineLevel="0" collapsed="false">
      <c r="C89" s="0" t="n">
        <v>80</v>
      </c>
      <c r="D89" s="0" t="s">
        <v>51</v>
      </c>
      <c r="E89" s="0" t="s">
        <v>52</v>
      </c>
      <c r="F89" s="0" t="s">
        <v>53</v>
      </c>
      <c r="G89" s="13" t="s">
        <v>108</v>
      </c>
      <c r="H89" s="0" t="s">
        <v>55</v>
      </c>
      <c r="I89" s="0" t="s">
        <v>56</v>
      </c>
      <c r="J89" s="0" t="s">
        <v>57</v>
      </c>
      <c r="K89" s="0" t="n">
        <v>914946.360139</v>
      </c>
      <c r="L89" s="0" t="n">
        <f aca="false">LOG10(K89)</f>
        <v>5.96139563376209</v>
      </c>
      <c r="M89" s="20" t="s">
        <v>108</v>
      </c>
      <c r="N89" s="0" t="n">
        <v>10</v>
      </c>
      <c r="O89" s="0" t="n">
        <f aca="false">K89/N89</f>
        <v>91494.6360139</v>
      </c>
      <c r="Q89" s="0" t="n">
        <v>11</v>
      </c>
      <c r="R89" s="14" t="s">
        <v>120</v>
      </c>
      <c r="S89" s="12" t="n">
        <v>6329.9</v>
      </c>
      <c r="T89" s="12" t="n">
        <v>15</v>
      </c>
      <c r="V89" s="0" t="e">
        <f aca="false">INDEX($S$10:$S$53, MATCH(M89,$R$10:$R$53,0))</f>
        <v>#N/A</v>
      </c>
      <c r="W89" s="0" t="n">
        <v>914795.7</v>
      </c>
      <c r="Y89" s="0" t="n">
        <v>1</v>
      </c>
      <c r="AA89" s="0" t="n">
        <f aca="false">(W89/Y89)/O89</f>
        <v>9.99835334457227</v>
      </c>
      <c r="AB89" s="0" t="n">
        <v>9.99835334457227</v>
      </c>
    </row>
    <row r="90" customFormat="false" ht="12.75" hidden="false" customHeight="true" outlineLevel="0" collapsed="false">
      <c r="C90" s="0" t="n">
        <v>81</v>
      </c>
      <c r="D90" s="0" t="s">
        <v>51</v>
      </c>
      <c r="E90" s="0" t="s">
        <v>52</v>
      </c>
      <c r="F90" s="0" t="s">
        <v>53</v>
      </c>
      <c r="G90" s="13" t="s">
        <v>168</v>
      </c>
      <c r="H90" s="0" t="s">
        <v>55</v>
      </c>
      <c r="I90" s="0" t="s">
        <v>56</v>
      </c>
      <c r="J90" s="0" t="s">
        <v>57</v>
      </c>
      <c r="K90" s="0" t="n">
        <v>742789.123928</v>
      </c>
      <c r="L90" s="0" t="n">
        <f aca="false">LOG10(K90)</f>
        <v>5.87086553608466</v>
      </c>
      <c r="M90" s="20" t="s">
        <v>168</v>
      </c>
      <c r="N90" s="0" t="n">
        <v>1</v>
      </c>
      <c r="O90" s="0" t="n">
        <f aca="false">K90/N90</f>
        <v>742789.123928</v>
      </c>
      <c r="V90" s="0" t="n">
        <f aca="false">INDEX($S$10:$S$53, MATCH(M90,$R$10:$R$53,0))</f>
        <v>742789.1</v>
      </c>
      <c r="W90" s="0" t="n">
        <v>742789.1</v>
      </c>
      <c r="Y90" s="0" t="n">
        <v>1</v>
      </c>
      <c r="AA90" s="0" t="n">
        <f aca="false">(W90/Y90)/O90</f>
        <v>0.999999967786281</v>
      </c>
      <c r="AB90" s="0" t="n">
        <v>0.999999967786281</v>
      </c>
    </row>
    <row r="91" customFormat="false" ht="12.75" hidden="false" customHeight="true" outlineLevel="0" collapsed="false">
      <c r="C91" s="0" t="n">
        <v>82</v>
      </c>
      <c r="D91" s="0" t="s">
        <v>51</v>
      </c>
      <c r="E91" s="0" t="s">
        <v>52</v>
      </c>
      <c r="F91" s="0" t="s">
        <v>53</v>
      </c>
      <c r="G91" s="13" t="s">
        <v>123</v>
      </c>
      <c r="H91" s="0" t="s">
        <v>55</v>
      </c>
      <c r="I91" s="0" t="s">
        <v>56</v>
      </c>
      <c r="J91" s="0" t="s">
        <v>57</v>
      </c>
      <c r="K91" s="0" t="n">
        <v>562723.720864</v>
      </c>
      <c r="L91" s="0" t="n">
        <f aca="false">LOG10(K91)</f>
        <v>5.75029522264148</v>
      </c>
      <c r="M91" s="20" t="s">
        <v>123</v>
      </c>
      <c r="N91" s="0" t="n">
        <v>30</v>
      </c>
      <c r="O91" s="0" t="n">
        <f aca="false">K91/N91</f>
        <v>18757.4573621333</v>
      </c>
      <c r="V91" s="0" t="n">
        <f aca="false">INDEX($S$10:$S$53, MATCH(M91,$R$10:$R$53,0))</f>
        <v>562723.7</v>
      </c>
      <c r="W91" s="0" t="n">
        <v>562723.7</v>
      </c>
      <c r="Y91" s="0" t="n">
        <v>1</v>
      </c>
      <c r="AA91" s="0" t="n">
        <f aca="false">(W91/Y91)/O91</f>
        <v>29.9999988876957</v>
      </c>
      <c r="AB91" s="0" t="n">
        <v>29.9999988876957</v>
      </c>
    </row>
    <row r="92" customFormat="false" ht="12.75" hidden="false" customHeight="true" outlineLevel="0" collapsed="false">
      <c r="C92" s="0" t="n">
        <v>83</v>
      </c>
      <c r="D92" s="0" t="s">
        <v>51</v>
      </c>
      <c r="E92" s="0" t="s">
        <v>52</v>
      </c>
      <c r="F92" s="0" t="s">
        <v>53</v>
      </c>
      <c r="G92" s="13" t="s">
        <v>134</v>
      </c>
      <c r="H92" s="0" t="s">
        <v>55</v>
      </c>
      <c r="I92" s="0" t="s">
        <v>56</v>
      </c>
      <c r="J92" s="0" t="s">
        <v>57</v>
      </c>
      <c r="K92" s="0" t="n">
        <v>2228999.914508</v>
      </c>
      <c r="L92" s="0" t="n">
        <f aca="false">LOG10(K92)</f>
        <v>6.34811005182312</v>
      </c>
      <c r="M92" s="20" t="s">
        <v>134</v>
      </c>
      <c r="N92" s="0" t="n">
        <v>30</v>
      </c>
      <c r="O92" s="0" t="n">
        <f aca="false">K92/N92</f>
        <v>74299.9971502667</v>
      </c>
      <c r="V92" s="0" t="n">
        <f aca="false">INDEX($S$10:$S$53, MATCH(M92,$R$10:$R$53,0))</f>
        <v>2228999.9</v>
      </c>
      <c r="W92" s="0" t="n">
        <v>2228999.9</v>
      </c>
      <c r="Y92" s="0" t="n">
        <v>1</v>
      </c>
      <c r="AA92" s="0" t="n">
        <f aca="false">(W92/Y92)/O92</f>
        <v>29.9999998047375</v>
      </c>
      <c r="AB92" s="0" t="n">
        <v>29.9999998047375</v>
      </c>
    </row>
    <row r="93" customFormat="false" ht="12.75" hidden="false" customHeight="true" outlineLevel="0" collapsed="false">
      <c r="C93" s="0" t="n">
        <v>84</v>
      </c>
      <c r="D93" s="0" t="s">
        <v>51</v>
      </c>
      <c r="E93" s="0" t="s">
        <v>52</v>
      </c>
      <c r="F93" s="0" t="s">
        <v>53</v>
      </c>
      <c r="G93" s="13" t="s">
        <v>164</v>
      </c>
      <c r="H93" s="0" t="s">
        <v>55</v>
      </c>
      <c r="I93" s="0" t="s">
        <v>56</v>
      </c>
      <c r="J93" s="0" t="s">
        <v>57</v>
      </c>
      <c r="K93" s="0" t="n">
        <v>31842.855922</v>
      </c>
      <c r="L93" s="0" t="n">
        <f aca="false">LOG10(K93)</f>
        <v>4.5030120118151</v>
      </c>
      <c r="M93" s="20" t="s">
        <v>164</v>
      </c>
      <c r="N93" s="0" t="n">
        <v>1</v>
      </c>
      <c r="O93" s="0" t="n">
        <f aca="false">K93/N93</f>
        <v>31842.855922</v>
      </c>
      <c r="V93" s="0" t="n">
        <f aca="false">INDEX($S$10:$S$53, MATCH(M93,$R$10:$R$53,0))</f>
        <v>31842.8</v>
      </c>
      <c r="W93" s="0" t="n">
        <v>31842.8</v>
      </c>
      <c r="Y93" s="0" t="n">
        <v>1</v>
      </c>
      <c r="AA93" s="0" t="n">
        <f aca="false">(W93/Y93)/O93</f>
        <v>0.999998243813302</v>
      </c>
      <c r="AB93" s="0" t="n">
        <v>0.999998243813302</v>
      </c>
    </row>
    <row r="94" customFormat="false" ht="12.75" hidden="false" customHeight="true" outlineLevel="0" collapsed="false">
      <c r="C94" s="0" t="n">
        <v>85</v>
      </c>
      <c r="D94" s="0" t="s">
        <v>51</v>
      </c>
      <c r="E94" s="0" t="s">
        <v>52</v>
      </c>
      <c r="F94" s="0" t="s">
        <v>53</v>
      </c>
      <c r="G94" s="13" t="s">
        <v>62</v>
      </c>
      <c r="H94" s="0" t="s">
        <v>55</v>
      </c>
      <c r="I94" s="0" t="s">
        <v>56</v>
      </c>
      <c r="J94" s="0" t="s">
        <v>57</v>
      </c>
      <c r="K94" s="0" t="n">
        <v>1506.259334</v>
      </c>
      <c r="L94" s="0" t="n">
        <f aca="false">LOG10(K94)</f>
        <v>3.17789975116683</v>
      </c>
      <c r="M94" s="20" t="s">
        <v>62</v>
      </c>
      <c r="N94" s="0" t="n">
        <v>1</v>
      </c>
      <c r="O94" s="0" t="n">
        <f aca="false">K94/N94</f>
        <v>1506.259334</v>
      </c>
      <c r="Q94" s="0" t="n">
        <v>8</v>
      </c>
      <c r="R94" s="12" t="s">
        <v>159</v>
      </c>
      <c r="S94" s="12" t="n">
        <v>20.8</v>
      </c>
      <c r="T94" s="12" t="n">
        <v>1</v>
      </c>
      <c r="V94" s="0" t="n">
        <f aca="false">INDEX($S$10:$S$53, MATCH(M94,$R$10:$R$53,0))</f>
        <v>15062593.3</v>
      </c>
      <c r="W94" s="0" t="n">
        <v>15062593.3</v>
      </c>
      <c r="Y94" s="0" t="n">
        <v>1</v>
      </c>
      <c r="AA94" s="0" t="n">
        <f aca="false">(W94/Y94)/O94</f>
        <v>9999.99997344415</v>
      </c>
      <c r="AB94" s="0" t="n">
        <v>9999.99997344415</v>
      </c>
    </row>
    <row r="95" customFormat="false" ht="12.75" hidden="false" customHeight="true" outlineLevel="0" collapsed="false">
      <c r="C95" s="0" t="n">
        <v>86</v>
      </c>
      <c r="D95" s="0" t="s">
        <v>51</v>
      </c>
      <c r="E95" s="0" t="s">
        <v>52</v>
      </c>
      <c r="F95" s="0" t="s">
        <v>53</v>
      </c>
      <c r="G95" s="13" t="s">
        <v>90</v>
      </c>
      <c r="H95" s="0" t="s">
        <v>55</v>
      </c>
      <c r="I95" s="0" t="s">
        <v>56</v>
      </c>
      <c r="J95" s="0" t="s">
        <v>57</v>
      </c>
      <c r="K95" s="0" t="n">
        <v>6025.037336</v>
      </c>
      <c r="L95" s="0" t="n">
        <f aca="false">LOG10(K95)</f>
        <v>3.7799597424948</v>
      </c>
      <c r="M95" s="20" t="s">
        <v>90</v>
      </c>
      <c r="N95" s="0" t="n">
        <v>1</v>
      </c>
      <c r="O95" s="0" t="n">
        <f aca="false">K95/N95</f>
        <v>6025.037336</v>
      </c>
      <c r="Q95" s="0" t="n">
        <v>15</v>
      </c>
      <c r="R95" s="12" t="s">
        <v>136</v>
      </c>
      <c r="S95" s="12" t="n">
        <v>126222.4</v>
      </c>
      <c r="T95" s="12" t="n">
        <v>11</v>
      </c>
      <c r="V95" s="0" t="n">
        <f aca="false">INDEX($S$10:$S$53, MATCH(M95,$R$10:$R$53,0))</f>
        <v>60250373.3</v>
      </c>
      <c r="W95" s="0" t="n">
        <v>60250373.3</v>
      </c>
      <c r="Y95" s="0" t="n">
        <v>1</v>
      </c>
      <c r="AA95" s="0" t="n">
        <f aca="false">(W95/Y95)/O95</f>
        <v>9999.99999004156</v>
      </c>
      <c r="AB95" s="0" t="n">
        <v>9999.99999004156</v>
      </c>
    </row>
    <row r="96" customFormat="false" ht="15" hidden="false" customHeight="false" outlineLevel="0" collapsed="false">
      <c r="C96" s="0" t="n">
        <v>87</v>
      </c>
      <c r="D96" s="0" t="s">
        <v>51</v>
      </c>
      <c r="E96" s="0" t="s">
        <v>52</v>
      </c>
      <c r="F96" s="0" t="s">
        <v>53</v>
      </c>
      <c r="G96" s="13" t="s">
        <v>112</v>
      </c>
      <c r="H96" s="0" t="s">
        <v>55</v>
      </c>
      <c r="I96" s="0" t="s">
        <v>56</v>
      </c>
      <c r="J96" s="0" t="s">
        <v>57</v>
      </c>
      <c r="K96" s="0" t="n">
        <v>15062593.338816</v>
      </c>
      <c r="L96" s="0" t="n">
        <f aca="false">LOG10(K96)</f>
        <v>7.1778997511327</v>
      </c>
      <c r="M96" s="20" t="s">
        <v>112</v>
      </c>
      <c r="N96" s="0" t="n">
        <v>1</v>
      </c>
      <c r="O96" s="0" t="n">
        <f aca="false">K96/N96</f>
        <v>15062593.338816</v>
      </c>
      <c r="Q96" s="0" t="n">
        <v>17</v>
      </c>
      <c r="R96" s="12" t="s">
        <v>158</v>
      </c>
      <c r="S96" s="12" t="n">
        <v>306781.5</v>
      </c>
      <c r="T96" s="12" t="n">
        <v>17</v>
      </c>
      <c r="V96" s="0" t="e">
        <f aca="false">INDEX($S$10:$S$53, MATCH(M96,$R$10:$R$53,0))</f>
        <v>#N/A</v>
      </c>
      <c r="W96" s="0" t="e">
        <f aca="false">#N/A</f>
        <v>#N/A</v>
      </c>
      <c r="Y96" s="0" t="n">
        <v>1</v>
      </c>
      <c r="AA96" s="0" t="e">
        <f aca="false">(W96/Y96)/O96</f>
        <v>#N/A</v>
      </c>
      <c r="AB96" s="0" t="e">
        <f aca="false">#N/A</f>
        <v>#N/A</v>
      </c>
    </row>
    <row r="97" customFormat="false" ht="15" hidden="false" customHeight="false" outlineLevel="0" collapsed="false">
      <c r="C97" s="0" t="n">
        <v>88</v>
      </c>
      <c r="D97" s="0" t="s">
        <v>51</v>
      </c>
      <c r="E97" s="0" t="s">
        <v>52</v>
      </c>
      <c r="F97" s="0" t="s">
        <v>53</v>
      </c>
      <c r="G97" s="13" t="s">
        <v>115</v>
      </c>
      <c r="H97" s="0" t="s">
        <v>55</v>
      </c>
      <c r="I97" s="0" t="s">
        <v>56</v>
      </c>
      <c r="J97" s="0" t="s">
        <v>57</v>
      </c>
      <c r="K97" s="0" t="n">
        <v>60250.373355</v>
      </c>
      <c r="L97" s="0" t="n">
        <f aca="false">LOG10(K97)</f>
        <v>4.77995974245876</v>
      </c>
      <c r="M97" s="20" t="s">
        <v>115</v>
      </c>
      <c r="N97" s="0" t="n">
        <v>1</v>
      </c>
      <c r="O97" s="0" t="n">
        <f aca="false">K97/N97</f>
        <v>60250.373355</v>
      </c>
      <c r="Q97" s="0" t="n">
        <v>18</v>
      </c>
      <c r="R97" s="14" t="s">
        <v>96</v>
      </c>
      <c r="S97" s="12" t="n">
        <v>18788.6</v>
      </c>
      <c r="T97" s="12" t="n">
        <v>18</v>
      </c>
      <c r="V97" s="0" t="e">
        <f aca="false">INDEX($S$10:$S$53, MATCH(M97,$R$10:$R$53,0))</f>
        <v>#N/A</v>
      </c>
      <c r="W97" s="0" t="e">
        <f aca="false">#N/A</f>
        <v>#N/A</v>
      </c>
      <c r="Y97" s="0" t="n">
        <v>1</v>
      </c>
      <c r="AA97" s="0" t="e">
        <f aca="false">(W97/Y97)/O97</f>
        <v>#N/A</v>
      </c>
      <c r="AB97" s="0" t="e">
        <f aca="false">#N/A</f>
        <v>#N/A</v>
      </c>
    </row>
    <row r="98" customFormat="false" ht="15" hidden="false" customHeight="false" outlineLevel="0" collapsed="false">
      <c r="C98" s="0" t="n">
        <v>89</v>
      </c>
      <c r="D98" s="0" t="s">
        <v>51</v>
      </c>
      <c r="E98" s="0" t="s">
        <v>52</v>
      </c>
      <c r="F98" s="0" t="s">
        <v>53</v>
      </c>
      <c r="G98" s="13" t="s">
        <v>106</v>
      </c>
      <c r="H98" s="0" t="s">
        <v>55</v>
      </c>
      <c r="I98" s="0" t="s">
        <v>56</v>
      </c>
      <c r="J98" s="0" t="s">
        <v>57</v>
      </c>
      <c r="K98" s="0" t="n">
        <v>0</v>
      </c>
      <c r="L98" s="0" t="n">
        <v>0</v>
      </c>
      <c r="M98" s="20" t="s">
        <v>106</v>
      </c>
      <c r="N98" s="0" t="n">
        <v>1</v>
      </c>
      <c r="O98" s="0" t="n">
        <f aca="false">K98/N98</f>
        <v>0</v>
      </c>
      <c r="Q98" s="0" t="n">
        <v>16</v>
      </c>
      <c r="R98" s="12" t="s">
        <v>75</v>
      </c>
      <c r="S98" s="12" t="n">
        <v>30212.8</v>
      </c>
      <c r="T98" s="12" t="n">
        <v>14</v>
      </c>
      <c r="V98" s="0" t="e">
        <f aca="false">INDEX($S$10:$S$53, MATCH(M98,$R$10:$R$53,0))</f>
        <v>#N/A</v>
      </c>
      <c r="W98" s="0" t="e">
        <f aca="false">#N/A</f>
        <v>#N/A</v>
      </c>
      <c r="Y98" s="0" t="n">
        <v>1</v>
      </c>
      <c r="AA98" s="0" t="e">
        <f aca="false">(W98/Y98)/O98</f>
        <v>#N/A</v>
      </c>
      <c r="AB98" s="0" t="e">
        <f aca="false">#N/A</f>
        <v>#N/A</v>
      </c>
    </row>
    <row r="99" customFormat="false" ht="15" hidden="false" customHeight="false" outlineLevel="0" collapsed="false">
      <c r="C99" s="0" t="n">
        <v>90</v>
      </c>
      <c r="D99" s="0" t="s">
        <v>51</v>
      </c>
      <c r="E99" s="0" t="s">
        <v>52</v>
      </c>
      <c r="F99" s="0" t="s">
        <v>53</v>
      </c>
      <c r="G99" s="13" t="s">
        <v>110</v>
      </c>
      <c r="H99" s="0" t="s">
        <v>55</v>
      </c>
      <c r="I99" s="0" t="s">
        <v>56</v>
      </c>
      <c r="J99" s="0" t="s">
        <v>57</v>
      </c>
      <c r="K99" s="0" t="n">
        <v>322819471.668193</v>
      </c>
      <c r="L99" s="0" t="n">
        <f aca="false">LOG10(K99)</f>
        <v>8.50895972240384</v>
      </c>
      <c r="M99" s="20" t="s">
        <v>110</v>
      </c>
      <c r="Q99" s="0" t="n">
        <v>21</v>
      </c>
      <c r="R99" s="12" t="s">
        <v>132</v>
      </c>
      <c r="S99" s="12" t="n">
        <v>1808.5</v>
      </c>
      <c r="T99" s="12" t="n">
        <v>16</v>
      </c>
      <c r="V99" s="0" t="e">
        <f aca="false">INDEX($S$10:$S$53, MATCH(M99,$R$10:$R$53,0))</f>
        <v>#N/A</v>
      </c>
      <c r="W99" s="0" t="e">
        <f aca="false">#N/A</f>
        <v>#N/A</v>
      </c>
      <c r="Y99" s="0" t="n">
        <v>1</v>
      </c>
      <c r="AA99" s="0" t="e">
        <f aca="false">(W99/Y99)/O99</f>
        <v>#N/A</v>
      </c>
      <c r="AB99" s="0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B99"/>
  <sheetViews>
    <sheetView windowProtection="false" showFormulas="false" showGridLines="true" showRowColHeaders="true" showZeros="true" rightToLeft="false" tabSelected="false" showOutlineSymbols="true" defaultGridColor="true" view="normal" topLeftCell="B71" colorId="64" zoomScale="100" zoomScaleNormal="100" zoomScalePageLayoutView="100" workbookViewId="0">
      <selection pane="topLeft" activeCell="G10" activeCellId="0" sqref="G10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M2" s="0" t="s">
        <v>0</v>
      </c>
      <c r="N2" s="0" t="n">
        <v>20</v>
      </c>
    </row>
    <row r="3" customFormat="false" ht="12.75" hidden="false" customHeight="false" outlineLevel="0" collapsed="false">
      <c r="M3" s="0" t="s">
        <v>2</v>
      </c>
      <c r="N3" s="0" t="n">
        <v>5.7</v>
      </c>
    </row>
    <row r="4" customFormat="false" ht="12.75" hidden="false" customHeight="false" outlineLevel="0" collapsed="false">
      <c r="M4" s="0" t="s">
        <v>5</v>
      </c>
      <c r="N4" s="2" t="n">
        <v>1000000000</v>
      </c>
    </row>
    <row r="7" customFormat="false" ht="12.75" hidden="false" customHeight="false" outlineLevel="0" collapsed="false">
      <c r="V7" s="58"/>
      <c r="W7" s="58"/>
      <c r="X7" s="58"/>
      <c r="Y7" s="58"/>
      <c r="Z7" s="58"/>
      <c r="AA7" s="58" t="s">
        <v>253</v>
      </c>
      <c r="AB7" s="58"/>
    </row>
    <row r="8" customFormat="false" ht="12.75" hidden="false" customHeight="false" outlineLevel="0" collapsed="false">
      <c r="N8" s="0" t="s">
        <v>22</v>
      </c>
      <c r="V8" s="58" t="s">
        <v>254</v>
      </c>
      <c r="W8" s="58"/>
      <c r="X8" s="58"/>
      <c r="Y8" s="58" t="s">
        <v>255</v>
      </c>
      <c r="Z8" s="58"/>
      <c r="AA8" s="58" t="s">
        <v>256</v>
      </c>
      <c r="AB8" s="58"/>
    </row>
    <row r="9" customFormat="false" ht="12.7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s">
        <v>39</v>
      </c>
      <c r="O9" s="0" t="s">
        <v>40</v>
      </c>
      <c r="Q9" s="0" t="s">
        <v>257</v>
      </c>
      <c r="R9" s="0" t="s">
        <v>23</v>
      </c>
      <c r="S9" s="0" t="s">
        <v>23</v>
      </c>
      <c r="T9" s="0" t="s">
        <v>258</v>
      </c>
    </row>
    <row r="10" customFormat="false" ht="15" hidden="false" customHeight="true" outlineLevel="0" collapsed="false">
      <c r="C10" s="0" t="n">
        <v>85</v>
      </c>
      <c r="D10" s="0" t="s">
        <v>51</v>
      </c>
      <c r="E10" s="0" t="s">
        <v>52</v>
      </c>
      <c r="F10" s="0" t="s">
        <v>53</v>
      </c>
      <c r="G10" s="13" t="s">
        <v>62</v>
      </c>
      <c r="H10" s="0" t="s">
        <v>55</v>
      </c>
      <c r="I10" s="0" t="s">
        <v>56</v>
      </c>
      <c r="J10" s="0" t="s">
        <v>57</v>
      </c>
      <c r="K10" s="0" t="n">
        <v>1506.259334</v>
      </c>
      <c r="L10" s="0" t="n">
        <f aca="false">LOG10(K10)</f>
        <v>3.17789975116683</v>
      </c>
      <c r="M10" s="20" t="s">
        <v>62</v>
      </c>
      <c r="N10" s="0" t="n">
        <v>1</v>
      </c>
      <c r="O10" s="0" t="n">
        <f aca="false">K10/N10</f>
        <v>1506.259334</v>
      </c>
      <c r="Q10" s="0" t="n">
        <v>8</v>
      </c>
      <c r="R10" s="12" t="s">
        <v>159</v>
      </c>
      <c r="S10" s="12" t="n">
        <v>20.8</v>
      </c>
      <c r="T10" s="12" t="n">
        <v>1</v>
      </c>
      <c r="V10" s="0" t="n">
        <f aca="false">INDEX($S$10:$S$53, MATCH(M10,$R$10:$R$53,0))</f>
        <v>15062593.3</v>
      </c>
      <c r="W10" s="0" t="n">
        <v>15062593.3</v>
      </c>
      <c r="Y10" s="0" t="n">
        <v>1</v>
      </c>
      <c r="AA10" s="0" t="n">
        <f aca="false">(W10/Y10)/O10</f>
        <v>9999.99997344415</v>
      </c>
    </row>
    <row r="11" customFormat="false" ht="15" hidden="false" customHeight="true" outlineLevel="0" collapsed="false">
      <c r="C11" s="0" t="n">
        <v>77</v>
      </c>
      <c r="D11" s="0" t="s">
        <v>51</v>
      </c>
      <c r="E11" s="0" t="s">
        <v>52</v>
      </c>
      <c r="F11" s="0" t="s">
        <v>53</v>
      </c>
      <c r="G11" s="13" t="s">
        <v>64</v>
      </c>
      <c r="H11" s="0" t="s">
        <v>55</v>
      </c>
      <c r="I11" s="0" t="s">
        <v>56</v>
      </c>
      <c r="J11" s="0" t="s">
        <v>57</v>
      </c>
      <c r="K11" s="0" t="n">
        <v>602.503734</v>
      </c>
      <c r="L11" s="0" t="n">
        <f aca="false">LOG10(K11)</f>
        <v>2.77995974278312</v>
      </c>
      <c r="M11" s="20" t="s">
        <v>64</v>
      </c>
      <c r="N11" s="0" t="n">
        <v>1</v>
      </c>
      <c r="O11" s="0" t="n">
        <f aca="false">K11/N11</f>
        <v>602.503734</v>
      </c>
      <c r="Q11" s="0" t="n">
        <v>2</v>
      </c>
      <c r="R11" s="12" t="s">
        <v>153</v>
      </c>
      <c r="S11" s="12" t="n">
        <v>6637.5</v>
      </c>
      <c r="T11" s="12" t="n">
        <v>2</v>
      </c>
      <c r="V11" s="0" t="n">
        <f aca="false">INDEX($S$10:$S$53, MATCH(M11,$R$10:$R$53,0))</f>
        <v>6025037.3</v>
      </c>
      <c r="W11" s="0" t="n">
        <v>6025037.3</v>
      </c>
      <c r="Y11" s="0" t="n">
        <v>1</v>
      </c>
      <c r="AA11" s="0" t="n">
        <f aca="false">(W11/Y11)/O11</f>
        <v>9999.99993361037</v>
      </c>
    </row>
    <row r="12" customFormat="false" ht="15" hidden="false" customHeight="true" outlineLevel="0" collapsed="false">
      <c r="C12" s="0" t="n">
        <v>73</v>
      </c>
      <c r="D12" s="0" t="s">
        <v>51</v>
      </c>
      <c r="E12" s="0" t="s">
        <v>52</v>
      </c>
      <c r="F12" s="0" t="s">
        <v>53</v>
      </c>
      <c r="G12" s="13" t="s">
        <v>66</v>
      </c>
      <c r="H12" s="0" t="s">
        <v>55</v>
      </c>
      <c r="I12" s="0" t="s">
        <v>56</v>
      </c>
      <c r="J12" s="0" t="s">
        <v>57</v>
      </c>
      <c r="K12" s="0" t="n">
        <v>37523.013832</v>
      </c>
      <c r="L12" s="0" t="n">
        <f aca="false">LOG10(K12)</f>
        <v>4.57429771345012</v>
      </c>
      <c r="M12" s="20" t="s">
        <v>66</v>
      </c>
      <c r="N12" s="0" t="n">
        <v>1</v>
      </c>
      <c r="O12" s="0" t="n">
        <f aca="false">K12/N12</f>
        <v>37523.013832</v>
      </c>
      <c r="Q12" s="0" t="n">
        <v>6</v>
      </c>
      <c r="R12" s="14" t="s">
        <v>126</v>
      </c>
      <c r="S12" s="12" t="n">
        <v>94801.7</v>
      </c>
      <c r="T12" s="12" t="n">
        <v>3</v>
      </c>
      <c r="V12" s="0" t="n">
        <f aca="false">INDEX($S$10:$S$53, MATCH(M12,$R$10:$R$53,0))</f>
        <v>375230138.3</v>
      </c>
      <c r="W12" s="0" t="n">
        <v>375230138.3</v>
      </c>
      <c r="Y12" s="0" t="n">
        <v>1</v>
      </c>
      <c r="AA12" s="0" t="n">
        <f aca="false">(W12/Y12)/O12</f>
        <v>9999.99999946699</v>
      </c>
    </row>
    <row r="13" customFormat="false" ht="15" hidden="false" customHeight="true" outlineLevel="0" collapsed="false">
      <c r="C13" s="0" t="n">
        <v>63</v>
      </c>
      <c r="D13" s="0" t="s">
        <v>51</v>
      </c>
      <c r="E13" s="0" t="s">
        <v>52</v>
      </c>
      <c r="F13" s="0" t="s">
        <v>53</v>
      </c>
      <c r="G13" s="13" t="s">
        <v>169</v>
      </c>
      <c r="H13" s="0" t="s">
        <v>55</v>
      </c>
      <c r="I13" s="0" t="s">
        <v>56</v>
      </c>
      <c r="J13" s="0" t="s">
        <v>57</v>
      </c>
      <c r="K13" s="0" t="n">
        <v>18122.380147</v>
      </c>
      <c r="L13" s="0" t="n">
        <f aca="false">LOG10(K13)</f>
        <v>4.2582152362119</v>
      </c>
      <c r="M13" s="6" t="s">
        <v>68</v>
      </c>
      <c r="N13" s="0" t="n">
        <v>1</v>
      </c>
      <c r="O13" s="0" t="n">
        <f aca="false">K13/N13</f>
        <v>18122.380147</v>
      </c>
      <c r="Q13" s="0" t="n">
        <v>4</v>
      </c>
      <c r="R13" s="12" t="s">
        <v>181</v>
      </c>
      <c r="S13" s="12" t="n">
        <v>32303.9</v>
      </c>
      <c r="T13" s="12" t="n">
        <v>4</v>
      </c>
      <c r="V13" s="0" t="n">
        <f aca="false">INDEX($S$10:$S$53, MATCH(M13,$R$10:$R$53,0))</f>
        <v>1812530.5</v>
      </c>
      <c r="W13" s="0" t="n">
        <v>1812530.5</v>
      </c>
      <c r="Y13" s="0" t="n">
        <v>3</v>
      </c>
      <c r="AA13" s="0" t="n">
        <f aca="false">(W13/Y13)/O13</f>
        <v>33.3387131509516</v>
      </c>
    </row>
    <row r="14" customFormat="false" ht="15" hidden="false" customHeight="true" outlineLevel="0" collapsed="false">
      <c r="C14" s="0" t="n">
        <v>64</v>
      </c>
      <c r="D14" s="0" t="s">
        <v>51</v>
      </c>
      <c r="E14" s="0" t="s">
        <v>52</v>
      </c>
      <c r="F14" s="0" t="s">
        <v>53</v>
      </c>
      <c r="G14" s="13" t="s">
        <v>101</v>
      </c>
      <c r="H14" s="0" t="s">
        <v>55</v>
      </c>
      <c r="I14" s="0" t="s">
        <v>56</v>
      </c>
      <c r="J14" s="0" t="s">
        <v>57</v>
      </c>
      <c r="K14" s="0" t="n">
        <v>18122.380147</v>
      </c>
      <c r="L14" s="0" t="n">
        <f aca="false">LOG10(K14)</f>
        <v>4.2582152362119</v>
      </c>
      <c r="M14" s="6" t="s">
        <v>68</v>
      </c>
      <c r="N14" s="0" t="n">
        <v>1</v>
      </c>
      <c r="O14" s="0" t="n">
        <f aca="false">K14/N14</f>
        <v>18122.380147</v>
      </c>
      <c r="Q14" s="0" t="n">
        <v>3</v>
      </c>
      <c r="R14" s="12" t="s">
        <v>140</v>
      </c>
      <c r="S14" s="12" t="n">
        <v>4886.5</v>
      </c>
      <c r="T14" s="12" t="n">
        <v>5</v>
      </c>
      <c r="V14" s="0" t="n">
        <f aca="false">INDEX($S$10:$S$53, MATCH(M14,$R$10:$R$53,0))</f>
        <v>1812530.5</v>
      </c>
      <c r="W14" s="0" t="n">
        <v>1812530.5</v>
      </c>
      <c r="Y14" s="0" t="n">
        <v>3</v>
      </c>
      <c r="AA14" s="0" t="n">
        <f aca="false">(W14/Y14)/O14</f>
        <v>33.3387131509516</v>
      </c>
    </row>
    <row r="15" customFormat="false" ht="15" hidden="false" customHeight="true" outlineLevel="0" collapsed="false">
      <c r="C15" s="0" t="n">
        <v>65</v>
      </c>
      <c r="D15" s="0" t="s">
        <v>51</v>
      </c>
      <c r="E15" s="0" t="s">
        <v>52</v>
      </c>
      <c r="F15" s="0" t="s">
        <v>53</v>
      </c>
      <c r="G15" s="13" t="s">
        <v>68</v>
      </c>
      <c r="H15" s="0" t="s">
        <v>55</v>
      </c>
      <c r="I15" s="0" t="s">
        <v>56</v>
      </c>
      <c r="J15" s="0" t="s">
        <v>57</v>
      </c>
      <c r="K15" s="0" t="n">
        <v>18028.103526</v>
      </c>
      <c r="L15" s="0" t="n">
        <f aca="false">LOG10(K15)</f>
        <v>4.2559500433329</v>
      </c>
      <c r="M15" s="6" t="s">
        <v>68</v>
      </c>
      <c r="N15" s="0" t="n">
        <v>1</v>
      </c>
      <c r="O15" s="0" t="n">
        <f aca="false">K15/N15</f>
        <v>18028.103526</v>
      </c>
      <c r="Q15" s="0" t="n">
        <v>5</v>
      </c>
      <c r="R15" s="12" t="s">
        <v>81</v>
      </c>
      <c r="S15" s="12" t="n">
        <v>2697</v>
      </c>
      <c r="T15" s="12" t="n">
        <v>6</v>
      </c>
      <c r="V15" s="0" t="n">
        <f aca="false">INDEX($S$10:$S$53, MATCH(M15,$R$10:$R$53,0))</f>
        <v>1812530.5</v>
      </c>
      <c r="W15" s="0" t="n">
        <v>1812530.5</v>
      </c>
      <c r="Y15" s="0" t="n">
        <v>3</v>
      </c>
      <c r="AA15" s="0" t="n">
        <f aca="false">(W15/Y15)/O15</f>
        <v>33.5130554615461</v>
      </c>
    </row>
    <row r="16" customFormat="false" ht="15" hidden="false" customHeight="true" outlineLevel="0" collapsed="false">
      <c r="C16" s="0" t="n">
        <v>62</v>
      </c>
      <c r="D16" s="0" t="s">
        <v>51</v>
      </c>
      <c r="E16" s="0" t="s">
        <v>52</v>
      </c>
      <c r="F16" s="0" t="s">
        <v>53</v>
      </c>
      <c r="G16" s="13" t="s">
        <v>149</v>
      </c>
      <c r="H16" s="0" t="s">
        <v>55</v>
      </c>
      <c r="I16" s="0" t="s">
        <v>56</v>
      </c>
      <c r="J16" s="0" t="s">
        <v>57</v>
      </c>
      <c r="K16" s="0" t="n">
        <v>56370.081442</v>
      </c>
      <c r="L16" s="0" t="n">
        <f aca="false">LOG10(K16)</f>
        <v>4.7510486622778</v>
      </c>
      <c r="M16" s="12" t="s">
        <v>166</v>
      </c>
      <c r="N16" s="0" t="n">
        <v>1</v>
      </c>
      <c r="O16" s="0" t="n">
        <f aca="false">K16/N16</f>
        <v>56370.081442</v>
      </c>
      <c r="Q16" s="0" t="n">
        <v>12</v>
      </c>
      <c r="R16" s="12" t="s">
        <v>105</v>
      </c>
      <c r="S16" s="12" t="n">
        <v>93206</v>
      </c>
      <c r="T16" s="12" t="n">
        <v>7</v>
      </c>
      <c r="V16" s="0" t="n">
        <f aca="false">INDEX($S$10:$S$53, MATCH(M16,$R$10:$R$53,0))</f>
        <v>56370</v>
      </c>
      <c r="W16" s="0" t="n">
        <v>56370</v>
      </c>
      <c r="Y16" s="0" t="n">
        <v>1</v>
      </c>
      <c r="AA16" s="0" t="n">
        <f aca="false">(W16/Y16)/O16</f>
        <v>0.999998555226497</v>
      </c>
    </row>
    <row r="17" customFormat="false" ht="15" hidden="false" customHeight="false" outlineLevel="0" collapsed="false">
      <c r="C17" s="0" t="n">
        <v>66</v>
      </c>
      <c r="D17" s="0" t="s">
        <v>51</v>
      </c>
      <c r="E17" s="0" t="s">
        <v>52</v>
      </c>
      <c r="F17" s="0" t="s">
        <v>53</v>
      </c>
      <c r="G17" s="13" t="s">
        <v>74</v>
      </c>
      <c r="H17" s="0" t="s">
        <v>55</v>
      </c>
      <c r="I17" s="0" t="s">
        <v>56</v>
      </c>
      <c r="J17" s="0" t="s">
        <v>57</v>
      </c>
      <c r="K17" s="0" t="n">
        <v>50360.18709</v>
      </c>
      <c r="L17" s="0" t="n">
        <f aca="false">LOG10(K17)</f>
        <v>4.70208733485925</v>
      </c>
      <c r="M17" s="12" t="s">
        <v>74</v>
      </c>
      <c r="N17" s="0" t="n">
        <v>1</v>
      </c>
      <c r="O17" s="0" t="n">
        <f aca="false">K17/N17</f>
        <v>50360.18709</v>
      </c>
      <c r="Q17" s="0" t="n">
        <v>38</v>
      </c>
      <c r="R17" s="12" t="s">
        <v>108</v>
      </c>
      <c r="S17" s="12" t="n">
        <v>914795.7</v>
      </c>
      <c r="T17" s="12" t="n">
        <v>8</v>
      </c>
      <c r="V17" s="0" t="n">
        <f aca="false">INDEX($S$10:$S$53, MATCH(M17,$R$10:$R$53,0))</f>
        <v>5035438.6</v>
      </c>
      <c r="W17" s="0" t="n">
        <v>5035438.6</v>
      </c>
      <c r="Y17" s="0" t="n">
        <v>1</v>
      </c>
      <c r="AA17" s="0" t="n">
        <f aca="false">(W17/Y17)/O17</f>
        <v>99.9884808013329</v>
      </c>
    </row>
    <row r="18" customFormat="false" ht="15" hidden="false" customHeight="true" outlineLevel="0" collapsed="false">
      <c r="C18" s="0" t="n">
        <v>68</v>
      </c>
      <c r="D18" s="0" t="s">
        <v>51</v>
      </c>
      <c r="E18" s="0" t="s">
        <v>52</v>
      </c>
      <c r="F18" s="0" t="s">
        <v>53</v>
      </c>
      <c r="G18" s="13" t="s">
        <v>170</v>
      </c>
      <c r="H18" s="0" t="s">
        <v>55</v>
      </c>
      <c r="I18" s="0" t="s">
        <v>56</v>
      </c>
      <c r="J18" s="0" t="s">
        <v>57</v>
      </c>
      <c r="K18" s="0" t="n">
        <v>8416.360085</v>
      </c>
      <c r="L18" s="0" t="n">
        <f aca="false">LOG10(K18)</f>
        <v>3.9251243080339</v>
      </c>
      <c r="M18" s="6" t="s">
        <v>87</v>
      </c>
      <c r="N18" s="0" t="n">
        <v>1</v>
      </c>
      <c r="O18" s="0" t="n">
        <f aca="false">K18/N18</f>
        <v>8416.360085</v>
      </c>
      <c r="Q18" s="0" t="n">
        <v>14</v>
      </c>
      <c r="R18" s="14" t="s">
        <v>72</v>
      </c>
      <c r="S18" s="12" t="n">
        <v>261600.6</v>
      </c>
      <c r="T18" s="12" t="n">
        <v>9</v>
      </c>
      <c r="V18" s="0" t="n">
        <f aca="false">INDEX($S$10:$S$53, MATCH(M18,$R$10:$R$53,0))</f>
        <v>803480.2</v>
      </c>
      <c r="W18" s="0" t="n">
        <v>803480.2</v>
      </c>
      <c r="Y18" s="0" t="n">
        <v>2</v>
      </c>
      <c r="AA18" s="0" t="n">
        <f aca="false">(W18/Y18)/O18</f>
        <v>47.7332357388081</v>
      </c>
    </row>
    <row r="19" customFormat="false" ht="15" hidden="false" customHeight="true" outlineLevel="0" collapsed="false">
      <c r="C19" s="0" t="n">
        <v>69</v>
      </c>
      <c r="D19" s="0" t="s">
        <v>51</v>
      </c>
      <c r="E19" s="0" t="s">
        <v>52</v>
      </c>
      <c r="F19" s="0" t="s">
        <v>53</v>
      </c>
      <c r="G19" s="13" t="s">
        <v>87</v>
      </c>
      <c r="H19" s="0" t="s">
        <v>55</v>
      </c>
      <c r="I19" s="0" t="s">
        <v>56</v>
      </c>
      <c r="J19" s="0" t="s">
        <v>57</v>
      </c>
      <c r="K19" s="0" t="n">
        <v>803480.247045</v>
      </c>
      <c r="L19" s="0" t="n">
        <f aca="false">LOG10(K19)</f>
        <v>5.90497520442879</v>
      </c>
      <c r="M19" s="6" t="s">
        <v>87</v>
      </c>
      <c r="N19" s="0" t="n">
        <v>1</v>
      </c>
      <c r="O19" s="0" t="n">
        <f aca="false">K19/N19</f>
        <v>803480.247045</v>
      </c>
      <c r="Q19" s="0" t="n">
        <v>10</v>
      </c>
      <c r="R19" s="12" t="s">
        <v>130</v>
      </c>
      <c r="S19" s="12" t="n">
        <v>38974.7</v>
      </c>
      <c r="T19" s="12" t="n">
        <v>10</v>
      </c>
      <c r="V19" s="0" t="n">
        <f aca="false">INDEX($S$10:$S$53, MATCH(M19,$R$10:$R$53,0))</f>
        <v>803480.2</v>
      </c>
      <c r="W19" s="0" t="n">
        <v>803480.2</v>
      </c>
      <c r="Y19" s="0" t="n">
        <v>2</v>
      </c>
      <c r="AA19" s="0" t="n">
        <f aca="false">(W19/Y19)/O19</f>
        <v>0.499999970724234</v>
      </c>
    </row>
    <row r="20" customFormat="false" ht="15" hidden="false" customHeight="true" outlineLevel="0" collapsed="false">
      <c r="C20" s="0" t="n">
        <v>86</v>
      </c>
      <c r="D20" s="0" t="s">
        <v>51</v>
      </c>
      <c r="E20" s="0" t="s">
        <v>52</v>
      </c>
      <c r="F20" s="0" t="s">
        <v>53</v>
      </c>
      <c r="G20" s="13" t="s">
        <v>90</v>
      </c>
      <c r="H20" s="0" t="s">
        <v>55</v>
      </c>
      <c r="I20" s="0" t="s">
        <v>56</v>
      </c>
      <c r="J20" s="0" t="s">
        <v>57</v>
      </c>
      <c r="K20" s="0" t="n">
        <v>6025.037336</v>
      </c>
      <c r="L20" s="0" t="n">
        <f aca="false">LOG10(K20)</f>
        <v>3.7799597424948</v>
      </c>
      <c r="M20" s="20" t="s">
        <v>90</v>
      </c>
      <c r="N20" s="0" t="n">
        <v>1</v>
      </c>
      <c r="O20" s="0" t="n">
        <f aca="false">K20/N20</f>
        <v>6025.037336</v>
      </c>
      <c r="Q20" s="0" t="n">
        <v>15</v>
      </c>
      <c r="R20" s="12" t="s">
        <v>136</v>
      </c>
      <c r="S20" s="12" t="n">
        <v>126222.4</v>
      </c>
      <c r="T20" s="12" t="n">
        <v>11</v>
      </c>
      <c r="V20" s="0" t="n">
        <f aca="false">INDEX($S$10:$S$53, MATCH(M20,$R$10:$R$53,0))</f>
        <v>60250373.3</v>
      </c>
      <c r="W20" s="0" t="n">
        <v>60250373.3</v>
      </c>
      <c r="Y20" s="0" t="n">
        <v>1</v>
      </c>
      <c r="AA20" s="0" t="n">
        <f aca="false">(W20/Y20)/O20</f>
        <v>9999.99999004156</v>
      </c>
    </row>
    <row r="21" customFormat="false" ht="15" hidden="false" customHeight="true" outlineLevel="0" collapsed="false">
      <c r="C21" s="0" t="n">
        <v>60</v>
      </c>
      <c r="D21" s="0" t="s">
        <v>51</v>
      </c>
      <c r="E21" s="0" t="s">
        <v>52</v>
      </c>
      <c r="F21" s="0" t="s">
        <v>53</v>
      </c>
      <c r="G21" s="13" t="s">
        <v>150</v>
      </c>
      <c r="H21" s="0" t="s">
        <v>55</v>
      </c>
      <c r="I21" s="0" t="s">
        <v>56</v>
      </c>
      <c r="J21" s="0" t="s">
        <v>57</v>
      </c>
      <c r="K21" s="0" t="n">
        <v>37182.854138</v>
      </c>
      <c r="L21" s="0" t="n">
        <f aca="false">LOG10(K21)</f>
        <v>4.57034272295093</v>
      </c>
      <c r="M21" s="6" t="s">
        <v>145</v>
      </c>
      <c r="N21" s="0" t="n">
        <v>1</v>
      </c>
      <c r="O21" s="0" t="n">
        <f aca="false">K21/N21</f>
        <v>37182.854138</v>
      </c>
      <c r="Q21" s="0" t="n">
        <v>9</v>
      </c>
      <c r="R21" s="14" t="s">
        <v>58</v>
      </c>
      <c r="S21" s="12" t="n">
        <v>23718.1</v>
      </c>
      <c r="T21" s="12" t="n">
        <v>12</v>
      </c>
      <c r="V21" s="0" t="n">
        <f aca="false">INDEX($S$10:$S$53, MATCH(M21,$R$10:$R$53,0))</f>
        <v>74365.7</v>
      </c>
      <c r="W21" s="0" t="n">
        <v>74365.7</v>
      </c>
      <c r="Y21" s="0" t="n">
        <v>1</v>
      </c>
      <c r="AA21" s="0" t="n">
        <f aca="false">(W21/Y21)/O21</f>
        <v>1.99999977742429</v>
      </c>
    </row>
    <row r="22" customFormat="false" ht="15" hidden="false" customHeight="true" outlineLevel="0" collapsed="false">
      <c r="C22" s="0" t="n">
        <v>61</v>
      </c>
      <c r="D22" s="0" t="s">
        <v>51</v>
      </c>
      <c r="E22" s="0" t="s">
        <v>52</v>
      </c>
      <c r="F22" s="0" t="s">
        <v>53</v>
      </c>
      <c r="G22" s="13" t="s">
        <v>144</v>
      </c>
      <c r="H22" s="0" t="s">
        <v>55</v>
      </c>
      <c r="I22" s="0" t="s">
        <v>56</v>
      </c>
      <c r="J22" s="0" t="s">
        <v>57</v>
      </c>
      <c r="K22" s="0" t="n">
        <v>37182.854138</v>
      </c>
      <c r="L22" s="0" t="n">
        <f aca="false">LOG10(K22)</f>
        <v>4.57034272295093</v>
      </c>
      <c r="M22" s="6" t="s">
        <v>145</v>
      </c>
      <c r="N22" s="0" t="n">
        <v>1</v>
      </c>
      <c r="O22" s="0" t="n">
        <f aca="false">K22/N22</f>
        <v>37182.854138</v>
      </c>
      <c r="Q22" s="0" t="n">
        <v>13</v>
      </c>
      <c r="R22" s="12" t="s">
        <v>127</v>
      </c>
      <c r="S22" s="12" t="n">
        <v>36660.8</v>
      </c>
      <c r="T22" s="12" t="n">
        <v>13</v>
      </c>
      <c r="V22" s="0" t="n">
        <f aca="false">INDEX($S$10:$S$53, MATCH(M22,$R$10:$R$53,0))</f>
        <v>74365.7</v>
      </c>
      <c r="W22" s="0" t="n">
        <v>74365.7</v>
      </c>
      <c r="Y22" s="0" t="n">
        <v>1</v>
      </c>
      <c r="AA22" s="0" t="n">
        <f aca="false">(W22/Y22)/O22</f>
        <v>1.99999977742429</v>
      </c>
    </row>
    <row r="23" customFormat="false" ht="15" hidden="false" customHeight="true" outlineLevel="0" collapsed="false">
      <c r="C23" s="0" t="n">
        <v>89</v>
      </c>
      <c r="D23" s="0" t="s">
        <v>51</v>
      </c>
      <c r="E23" s="0" t="s">
        <v>52</v>
      </c>
      <c r="F23" s="0" t="s">
        <v>53</v>
      </c>
      <c r="G23" s="13" t="s">
        <v>106</v>
      </c>
      <c r="H23" s="0" t="s">
        <v>55</v>
      </c>
      <c r="I23" s="0" t="s">
        <v>56</v>
      </c>
      <c r="J23" s="0" t="s">
        <v>57</v>
      </c>
      <c r="K23" s="0" t="n">
        <v>0</v>
      </c>
      <c r="L23" s="0" t="n">
        <v>0</v>
      </c>
      <c r="M23" s="20" t="s">
        <v>106</v>
      </c>
      <c r="N23" s="0" t="n">
        <v>1</v>
      </c>
      <c r="O23" s="0" t="n">
        <f aca="false">K23/N23</f>
        <v>0</v>
      </c>
      <c r="Q23" s="0" t="n">
        <v>16</v>
      </c>
      <c r="R23" s="12" t="s">
        <v>75</v>
      </c>
      <c r="S23" s="12" t="n">
        <v>30212.8</v>
      </c>
      <c r="T23" s="12" t="n">
        <v>14</v>
      </c>
      <c r="V23" s="0" t="e">
        <f aca="false">INDEX($S$10:$S$53, MATCH(M23,$R$10:$R$53,0))</f>
        <v>#N/A</v>
      </c>
      <c r="W23" s="0" t="e">
        <f aca="false">#N/A</f>
        <v>#N/A</v>
      </c>
      <c r="Y23" s="0" t="n">
        <v>1</v>
      </c>
      <c r="AA23" s="0" t="e">
        <f aca="false">(W23/Y23)/O23</f>
        <v>#N/A</v>
      </c>
    </row>
    <row r="24" customFormat="false" ht="15" hidden="false" customHeight="true" outlineLevel="0" collapsed="false">
      <c r="C24" s="0" t="n">
        <v>80</v>
      </c>
      <c r="D24" s="0" t="s">
        <v>51</v>
      </c>
      <c r="E24" s="0" t="s">
        <v>52</v>
      </c>
      <c r="F24" s="0" t="s">
        <v>53</v>
      </c>
      <c r="G24" s="13" t="s">
        <v>108</v>
      </c>
      <c r="H24" s="0" t="s">
        <v>55</v>
      </c>
      <c r="I24" s="0" t="s">
        <v>56</v>
      </c>
      <c r="J24" s="0" t="s">
        <v>57</v>
      </c>
      <c r="K24" s="0" t="n">
        <v>914946.360139</v>
      </c>
      <c r="L24" s="0" t="n">
        <f aca="false">LOG10(K24)</f>
        <v>5.96139563376209</v>
      </c>
      <c r="M24" s="20" t="s">
        <v>108</v>
      </c>
      <c r="N24" s="0" t="n">
        <v>10</v>
      </c>
      <c r="O24" s="0" t="n">
        <f aca="false">K24/N24</f>
        <v>91494.6360139</v>
      </c>
      <c r="Q24" s="0" t="n">
        <v>11</v>
      </c>
      <c r="R24" s="14" t="s">
        <v>120</v>
      </c>
      <c r="S24" s="12" t="n">
        <v>6329.9</v>
      </c>
      <c r="T24" s="12" t="n">
        <v>15</v>
      </c>
      <c r="V24" s="0" t="n">
        <f aca="false">INDEX($S$10:$S$53, MATCH(M24,$R$10:$R$53,0))</f>
        <v>914795.7</v>
      </c>
      <c r="W24" s="0" t="n">
        <v>914795.7</v>
      </c>
      <c r="Y24" s="0" t="n">
        <v>1</v>
      </c>
      <c r="AA24" s="0" t="n">
        <f aca="false">(W24/Y24)/O24</f>
        <v>9.99835334457227</v>
      </c>
    </row>
    <row r="25" customFormat="false" ht="15" hidden="false" customHeight="true" outlineLevel="0" collapsed="false">
      <c r="C25" s="0" t="n">
        <v>90</v>
      </c>
      <c r="D25" s="0" t="s">
        <v>51</v>
      </c>
      <c r="E25" s="0" t="s">
        <v>52</v>
      </c>
      <c r="F25" s="0" t="s">
        <v>53</v>
      </c>
      <c r="G25" s="13" t="s">
        <v>110</v>
      </c>
      <c r="H25" s="0" t="s">
        <v>55</v>
      </c>
      <c r="I25" s="0" t="s">
        <v>56</v>
      </c>
      <c r="J25" s="0" t="s">
        <v>57</v>
      </c>
      <c r="K25" s="0" t="n">
        <v>322819471.668193</v>
      </c>
      <c r="L25" s="0" t="n">
        <f aca="false">LOG10(K25)</f>
        <v>8.50895972240384</v>
      </c>
      <c r="M25" s="20" t="s">
        <v>110</v>
      </c>
      <c r="Q25" s="0" t="n">
        <v>21</v>
      </c>
      <c r="R25" s="12" t="s">
        <v>132</v>
      </c>
      <c r="S25" s="12" t="n">
        <v>1808.5</v>
      </c>
      <c r="T25" s="12" t="n">
        <v>16</v>
      </c>
      <c r="V25" s="0" t="e">
        <f aca="false">INDEX($S$10:$S$53, MATCH(M25,$R$10:$R$53,0))</f>
        <v>#N/A</v>
      </c>
      <c r="W25" s="0" t="e">
        <f aca="false">#N/A</f>
        <v>#N/A</v>
      </c>
      <c r="Y25" s="0" t="n">
        <v>1</v>
      </c>
      <c r="AA25" s="0" t="e">
        <f aca="false">(W25/Y25)/O25</f>
        <v>#N/A</v>
      </c>
    </row>
    <row r="26" customFormat="false" ht="15" hidden="false" customHeight="true" outlineLevel="0" collapsed="false">
      <c r="C26" s="0" t="n">
        <v>87</v>
      </c>
      <c r="D26" s="0" t="s">
        <v>51</v>
      </c>
      <c r="E26" s="0" t="s">
        <v>52</v>
      </c>
      <c r="F26" s="0" t="s">
        <v>53</v>
      </c>
      <c r="G26" s="13" t="s">
        <v>112</v>
      </c>
      <c r="H26" s="0" t="s">
        <v>55</v>
      </c>
      <c r="I26" s="0" t="s">
        <v>56</v>
      </c>
      <c r="J26" s="0" t="s">
        <v>57</v>
      </c>
      <c r="K26" s="0" t="n">
        <v>15062593.338816</v>
      </c>
      <c r="L26" s="0" t="n">
        <f aca="false">LOG10(K26)</f>
        <v>7.1778997511327</v>
      </c>
      <c r="M26" s="20" t="s">
        <v>112</v>
      </c>
      <c r="N26" s="0" t="n">
        <v>1</v>
      </c>
      <c r="O26" s="0" t="n">
        <f aca="false">K26/N26</f>
        <v>15062593.338816</v>
      </c>
      <c r="Q26" s="0" t="n">
        <v>17</v>
      </c>
      <c r="R26" s="12" t="s">
        <v>158</v>
      </c>
      <c r="S26" s="12" t="n">
        <v>306781.5</v>
      </c>
      <c r="T26" s="12" t="n">
        <v>17</v>
      </c>
      <c r="V26" s="0" t="e">
        <f aca="false">INDEX($S$10:$S$53, MATCH(M26,$R$10:$R$53,0))</f>
        <v>#N/A</v>
      </c>
      <c r="W26" s="0" t="e">
        <f aca="false">#N/A</f>
        <v>#N/A</v>
      </c>
      <c r="Y26" s="0" t="n">
        <v>1</v>
      </c>
      <c r="AA26" s="0" t="e">
        <f aca="false">(W26/Y26)/O26</f>
        <v>#N/A</v>
      </c>
    </row>
    <row r="27" customFormat="false" ht="15" hidden="false" customHeight="true" outlineLevel="0" collapsed="false">
      <c r="C27" s="0" t="n">
        <v>88</v>
      </c>
      <c r="D27" s="0" t="s">
        <v>51</v>
      </c>
      <c r="E27" s="0" t="s">
        <v>52</v>
      </c>
      <c r="F27" s="0" t="s">
        <v>53</v>
      </c>
      <c r="G27" s="13" t="s">
        <v>115</v>
      </c>
      <c r="H27" s="0" t="s">
        <v>55</v>
      </c>
      <c r="I27" s="0" t="s">
        <v>56</v>
      </c>
      <c r="J27" s="0" t="s">
        <v>57</v>
      </c>
      <c r="K27" s="0" t="n">
        <v>60250.373355</v>
      </c>
      <c r="L27" s="0" t="n">
        <f aca="false">LOG10(K27)</f>
        <v>4.77995974245876</v>
      </c>
      <c r="M27" s="20" t="s">
        <v>115</v>
      </c>
      <c r="N27" s="0" t="n">
        <v>1</v>
      </c>
      <c r="O27" s="0" t="n">
        <f aca="false">K27/N27</f>
        <v>60250.373355</v>
      </c>
      <c r="Q27" s="0" t="n">
        <v>18</v>
      </c>
      <c r="R27" s="14" t="s">
        <v>96</v>
      </c>
      <c r="S27" s="12" t="n">
        <v>18788.6</v>
      </c>
      <c r="T27" s="12" t="n">
        <v>18</v>
      </c>
      <c r="V27" s="0" t="e">
        <f aca="false">INDEX($S$10:$S$53, MATCH(M27,$R$10:$R$53,0))</f>
        <v>#N/A</v>
      </c>
      <c r="W27" s="0" t="e">
        <f aca="false">#N/A</f>
        <v>#N/A</v>
      </c>
      <c r="Y27" s="0" t="n">
        <v>1</v>
      </c>
      <c r="AA27" s="0" t="e">
        <f aca="false">(W27/Y27)/O27</f>
        <v>#N/A</v>
      </c>
    </row>
    <row r="28" customFormat="false" ht="15" hidden="false" customHeight="true" outlineLevel="0" collapsed="false">
      <c r="C28" s="0" t="n">
        <v>24</v>
      </c>
      <c r="D28" s="0" t="s">
        <v>51</v>
      </c>
      <c r="E28" s="0" t="s">
        <v>52</v>
      </c>
      <c r="F28" s="0" t="s">
        <v>53</v>
      </c>
      <c r="G28" s="13" t="s">
        <v>114</v>
      </c>
      <c r="H28" s="0" t="s">
        <v>55</v>
      </c>
      <c r="I28" s="0" t="s">
        <v>56</v>
      </c>
      <c r="J28" s="0" t="s">
        <v>57</v>
      </c>
      <c r="K28" s="0" t="n">
        <v>21606304.946125</v>
      </c>
      <c r="L28" s="0" t="n">
        <f aca="false">LOG10(K28)</f>
        <v>7.33458050132471</v>
      </c>
      <c r="M28" s="6" t="s">
        <v>58</v>
      </c>
      <c r="N28" s="0" t="n">
        <v>188.6222</v>
      </c>
      <c r="O28" s="0" t="n">
        <f aca="false">K28/N28</f>
        <v>114548.048671498</v>
      </c>
      <c r="Q28" s="0" t="n">
        <v>19</v>
      </c>
      <c r="R28" s="14" t="s">
        <v>85</v>
      </c>
      <c r="S28" s="12" t="n">
        <v>7183.5</v>
      </c>
      <c r="T28" s="12" t="n">
        <v>19</v>
      </c>
      <c r="V28" s="0" t="n">
        <f aca="false">INDEX($S$10:$S$53, MATCH(M28,$R$10:$R$53,0))</f>
        <v>23718.1</v>
      </c>
      <c r="W28" s="0" t="n">
        <v>23718.1</v>
      </c>
      <c r="Y28" s="0" t="n">
        <v>16</v>
      </c>
      <c r="AA28" s="0" t="n">
        <f aca="false">(W28/Y28)/O28</f>
        <v>0.0129411305316181</v>
      </c>
    </row>
    <row r="29" customFormat="false" ht="15" hidden="false" customHeight="true" outlineLevel="0" collapsed="false">
      <c r="C29" s="0" t="n">
        <v>19</v>
      </c>
      <c r="D29" s="0" t="s">
        <v>51</v>
      </c>
      <c r="E29" s="0" t="s">
        <v>52</v>
      </c>
      <c r="F29" s="0" t="s">
        <v>53</v>
      </c>
      <c r="G29" s="13" t="s">
        <v>54</v>
      </c>
      <c r="H29" s="0" t="s">
        <v>55</v>
      </c>
      <c r="I29" s="0" t="s">
        <v>56</v>
      </c>
      <c r="J29" s="0" t="s">
        <v>57</v>
      </c>
      <c r="K29" s="0" t="n">
        <v>1631411.645557</v>
      </c>
      <c r="L29" s="0" t="n">
        <f aca="false">LOG10(K29)</f>
        <v>6.21256355812015</v>
      </c>
      <c r="M29" s="6" t="s">
        <v>58</v>
      </c>
      <c r="N29" s="0" t="n">
        <v>26.51888</v>
      </c>
      <c r="O29" s="0" t="n">
        <f aca="false">K29/N29</f>
        <v>61518.8743098125</v>
      </c>
      <c r="Q29" s="0" t="n">
        <v>23</v>
      </c>
      <c r="R29" s="12" t="s">
        <v>121</v>
      </c>
      <c r="S29" s="12" t="n">
        <v>803.2</v>
      </c>
      <c r="T29" s="12" t="n">
        <v>20</v>
      </c>
      <c r="V29" s="0" t="n">
        <f aca="false">INDEX($S$10:$S$53, MATCH(M29,$R$10:$R$53,0))</f>
        <v>23718.1</v>
      </c>
      <c r="W29" s="0" t="n">
        <v>23718.1</v>
      </c>
      <c r="Y29" s="0" t="n">
        <v>16</v>
      </c>
      <c r="AA29" s="0" t="n">
        <f aca="false">(W29/Y29)/O29</f>
        <v>0.0240963650039278</v>
      </c>
    </row>
    <row r="30" customFormat="false" ht="15" hidden="false" customHeight="true" outlineLevel="0" collapsed="false">
      <c r="C30" s="0" t="n">
        <v>18</v>
      </c>
      <c r="D30" s="0" t="s">
        <v>51</v>
      </c>
      <c r="E30" s="0" t="s">
        <v>52</v>
      </c>
      <c r="F30" s="0" t="s">
        <v>53</v>
      </c>
      <c r="G30" s="13" t="s">
        <v>60</v>
      </c>
      <c r="H30" s="0" t="s">
        <v>55</v>
      </c>
      <c r="I30" s="0" t="s">
        <v>56</v>
      </c>
      <c r="J30" s="0" t="s">
        <v>57</v>
      </c>
      <c r="K30" s="0" t="n">
        <v>1265624.110043</v>
      </c>
      <c r="L30" s="0" t="n">
        <f aca="false">LOG10(K30)</f>
        <v>6.10230473950924</v>
      </c>
      <c r="M30" s="6" t="s">
        <v>58</v>
      </c>
      <c r="N30" s="0" t="n">
        <v>20.57294</v>
      </c>
      <c r="O30" s="0" t="n">
        <f aca="false">K30/N30</f>
        <v>61518.8743097972</v>
      </c>
      <c r="Q30" s="0" t="n">
        <v>42</v>
      </c>
      <c r="R30" s="12" t="s">
        <v>164</v>
      </c>
      <c r="S30" s="12" t="n">
        <v>31842.8</v>
      </c>
      <c r="T30" s="12" t="n">
        <v>21</v>
      </c>
      <c r="V30" s="0" t="n">
        <f aca="false">INDEX($S$10:$S$53, MATCH(M30,$R$10:$R$53,0))</f>
        <v>23718.1</v>
      </c>
      <c r="W30" s="0" t="n">
        <v>23718.1</v>
      </c>
      <c r="Y30" s="0" t="n">
        <v>16</v>
      </c>
      <c r="AA30" s="0" t="n">
        <f aca="false">(W30/Y30)/O30</f>
        <v>0.0240963650039338</v>
      </c>
    </row>
    <row r="31" customFormat="false" ht="15" hidden="false" customHeight="true" outlineLevel="0" collapsed="false">
      <c r="C31" s="0" t="n">
        <v>17</v>
      </c>
      <c r="D31" s="0" t="s">
        <v>51</v>
      </c>
      <c r="E31" s="0" t="s">
        <v>52</v>
      </c>
      <c r="F31" s="0" t="s">
        <v>53</v>
      </c>
      <c r="G31" s="13" t="s">
        <v>95</v>
      </c>
      <c r="H31" s="0" t="s">
        <v>55</v>
      </c>
      <c r="I31" s="0" t="s">
        <v>56</v>
      </c>
      <c r="J31" s="0" t="s">
        <v>57</v>
      </c>
      <c r="K31" s="0" t="n">
        <v>12084287.822197</v>
      </c>
      <c r="L31" s="0" t="n">
        <f aca="false">LOG10(K31)</f>
        <v>7.08222106070115</v>
      </c>
      <c r="M31" s="6" t="s">
        <v>58</v>
      </c>
      <c r="N31" s="0" t="n">
        <v>196.4322</v>
      </c>
      <c r="O31" s="0" t="n">
        <f aca="false">K31/N31</f>
        <v>61518.8743097975</v>
      </c>
      <c r="Q31" s="0" t="n">
        <v>32</v>
      </c>
      <c r="R31" s="14" t="s">
        <v>161</v>
      </c>
      <c r="S31" s="12" t="n">
        <v>19488.8</v>
      </c>
      <c r="T31" s="12" t="n">
        <v>22</v>
      </c>
      <c r="V31" s="0" t="n">
        <f aca="false">INDEX($S$10:$S$53, MATCH(M31,$R$10:$R$53,0))</f>
        <v>23718.1</v>
      </c>
      <c r="W31" s="0" t="n">
        <v>23718.1</v>
      </c>
      <c r="Y31" s="0" t="n">
        <v>16</v>
      </c>
      <c r="AA31" s="0" t="n">
        <f aca="false">(W31/Y31)/O31</f>
        <v>0.0240963650039337</v>
      </c>
    </row>
    <row r="32" customFormat="false" ht="15" hidden="false" customHeight="false" outlineLevel="0" collapsed="false">
      <c r="C32" s="0" t="n">
        <v>25</v>
      </c>
      <c r="D32" s="0" t="s">
        <v>51</v>
      </c>
      <c r="E32" s="0" t="s">
        <v>52</v>
      </c>
      <c r="F32" s="0" t="s">
        <v>53</v>
      </c>
      <c r="G32" s="13" t="s">
        <v>94</v>
      </c>
      <c r="H32" s="0" t="s">
        <v>55</v>
      </c>
      <c r="I32" s="0" t="s">
        <v>56</v>
      </c>
      <c r="J32" s="0" t="s">
        <v>57</v>
      </c>
      <c r="K32" s="0" t="n">
        <v>198372.434803</v>
      </c>
      <c r="L32" s="0" t="n">
        <f aca="false">LOG10(K32)</f>
        <v>5.29748132384303</v>
      </c>
      <c r="M32" s="6" t="s">
        <v>72</v>
      </c>
      <c r="N32" s="0" t="n">
        <v>0.5734732</v>
      </c>
      <c r="O32" s="0" t="n">
        <f aca="false">K32/N32</f>
        <v>345914.045857766</v>
      </c>
      <c r="Q32" s="0" t="n">
        <v>20</v>
      </c>
      <c r="R32" s="14" t="s">
        <v>59</v>
      </c>
      <c r="S32" s="12" t="n">
        <v>138910.7</v>
      </c>
      <c r="T32" s="12" t="n">
        <v>23</v>
      </c>
      <c r="V32" s="0" t="n">
        <f aca="false">INDEX($S$10:$S$53, MATCH(M32,$R$10:$R$53,0))</f>
        <v>261600.6</v>
      </c>
      <c r="W32" s="0" t="n">
        <v>261600.6</v>
      </c>
      <c r="Y32" s="0" t="n">
        <v>16</v>
      </c>
      <c r="AA32" s="0" t="n">
        <f aca="false">(W32/Y32)/O32</f>
        <v>0.0472661856197734</v>
      </c>
    </row>
    <row r="33" customFormat="false" ht="15" hidden="false" customHeight="true" outlineLevel="0" collapsed="false">
      <c r="C33" s="0" t="n">
        <v>26</v>
      </c>
      <c r="D33" s="0" t="s">
        <v>51</v>
      </c>
      <c r="E33" s="0" t="s">
        <v>52</v>
      </c>
      <c r="F33" s="0" t="s">
        <v>53</v>
      </c>
      <c r="G33" s="13" t="s">
        <v>102</v>
      </c>
      <c r="H33" s="0" t="s">
        <v>55</v>
      </c>
      <c r="I33" s="0" t="s">
        <v>56</v>
      </c>
      <c r="J33" s="0" t="s">
        <v>57</v>
      </c>
      <c r="K33" s="0" t="n">
        <v>8881668.286604</v>
      </c>
      <c r="L33" s="0" t="n">
        <f aca="false">LOG10(K33)</f>
        <v>6.94849454906873</v>
      </c>
      <c r="M33" s="6" t="s">
        <v>72</v>
      </c>
      <c r="N33" s="0" t="n">
        <v>25.67594</v>
      </c>
      <c r="O33" s="0" t="n">
        <f aca="false">K33/N33</f>
        <v>345914.045857873</v>
      </c>
      <c r="Q33" s="0" t="n">
        <v>24</v>
      </c>
      <c r="R33" s="14" t="s">
        <v>99</v>
      </c>
      <c r="S33" s="12" t="n">
        <v>90230.7</v>
      </c>
      <c r="T33" s="12" t="n">
        <v>24</v>
      </c>
      <c r="V33" s="0" t="n">
        <f aca="false">INDEX($S$10:$S$53, MATCH(M33,$R$10:$R$53,0))</f>
        <v>261600.6</v>
      </c>
      <c r="W33" s="0" t="n">
        <v>261600.6</v>
      </c>
      <c r="Y33" s="0" t="n">
        <v>16</v>
      </c>
      <c r="AA33" s="0" t="n">
        <f aca="false">(W33/Y33)/O33</f>
        <v>0.0472661856197588</v>
      </c>
    </row>
    <row r="34" customFormat="false" ht="15" hidden="false" customHeight="false" outlineLevel="0" collapsed="false">
      <c r="C34" s="0" t="n">
        <v>34</v>
      </c>
      <c r="D34" s="0" t="s">
        <v>51</v>
      </c>
      <c r="E34" s="0" t="s">
        <v>52</v>
      </c>
      <c r="F34" s="0" t="s">
        <v>53</v>
      </c>
      <c r="G34" s="13" t="s">
        <v>69</v>
      </c>
      <c r="H34" s="0" t="s">
        <v>55</v>
      </c>
      <c r="I34" s="0" t="s">
        <v>56</v>
      </c>
      <c r="J34" s="0" t="s">
        <v>57</v>
      </c>
      <c r="K34" s="0" t="n">
        <v>26747945.42072</v>
      </c>
      <c r="L34" s="0" t="n">
        <f aca="false">LOG10(K34)</f>
        <v>7.4272904283493</v>
      </c>
      <c r="M34" s="6" t="s">
        <v>72</v>
      </c>
      <c r="N34" s="0" t="n">
        <v>77.32541</v>
      </c>
      <c r="O34" s="0" t="n">
        <f aca="false">K34/N34</f>
        <v>345914.045857888</v>
      </c>
      <c r="Q34" s="0" t="n">
        <v>26</v>
      </c>
      <c r="R34" s="14" t="s">
        <v>145</v>
      </c>
      <c r="S34" s="12" t="n">
        <v>74365.7</v>
      </c>
      <c r="T34" s="12" t="n">
        <v>25</v>
      </c>
      <c r="V34" s="0" t="n">
        <f aca="false">INDEX($S$10:$S$53, MATCH(M34,$R$10:$R$53,0))</f>
        <v>261600.6</v>
      </c>
      <c r="W34" s="0" t="n">
        <v>261600.6</v>
      </c>
      <c r="Y34" s="0" t="n">
        <v>16</v>
      </c>
      <c r="AA34" s="0" t="n">
        <f aca="false">(W34/Y34)/O34</f>
        <v>0.0472661856197568</v>
      </c>
    </row>
    <row r="35" customFormat="false" ht="15" hidden="false" customHeight="true" outlineLevel="0" collapsed="false">
      <c r="C35" s="0" t="n">
        <v>35</v>
      </c>
      <c r="D35" s="0" t="s">
        <v>51</v>
      </c>
      <c r="E35" s="0" t="s">
        <v>52</v>
      </c>
      <c r="F35" s="0" t="s">
        <v>53</v>
      </c>
      <c r="G35" s="13" t="s">
        <v>176</v>
      </c>
      <c r="H35" s="0" t="s">
        <v>55</v>
      </c>
      <c r="I35" s="0" t="s">
        <v>56</v>
      </c>
      <c r="J35" s="0" t="s">
        <v>57</v>
      </c>
      <c r="K35" s="0" t="n">
        <v>4890598.504008</v>
      </c>
      <c r="L35" s="0" t="n">
        <f aca="false">LOG10(K35)</f>
        <v>6.68936201067427</v>
      </c>
      <c r="M35" s="6" t="s">
        <v>72</v>
      </c>
      <c r="N35" s="0" t="n">
        <v>14.13819</v>
      </c>
      <c r="O35" s="0" t="n">
        <f aca="false">K35/N35</f>
        <v>345914.045857921</v>
      </c>
      <c r="Q35" s="0" t="n">
        <v>27</v>
      </c>
      <c r="R35" s="12" t="s">
        <v>166</v>
      </c>
      <c r="S35" s="12" t="n">
        <v>56370</v>
      </c>
      <c r="T35" s="12" t="n">
        <v>26</v>
      </c>
      <c r="V35" s="0" t="n">
        <f aca="false">INDEX($S$10:$S$53, MATCH(M35,$R$10:$R$53,0))</f>
        <v>261600.6</v>
      </c>
      <c r="W35" s="0" t="n">
        <v>261600.6</v>
      </c>
      <c r="Y35" s="0" t="n">
        <v>16</v>
      </c>
      <c r="AA35" s="0" t="n">
        <f aca="false">(W35/Y35)/O35</f>
        <v>0.0472661856197523</v>
      </c>
    </row>
    <row r="36" customFormat="false" ht="15" hidden="false" customHeight="false" outlineLevel="0" collapsed="false">
      <c r="C36" s="0" t="n">
        <v>36</v>
      </c>
      <c r="D36" s="0" t="s">
        <v>51</v>
      </c>
      <c r="E36" s="0" t="s">
        <v>52</v>
      </c>
      <c r="F36" s="0" t="s">
        <v>53</v>
      </c>
      <c r="G36" s="13" t="s">
        <v>124</v>
      </c>
      <c r="H36" s="0" t="s">
        <v>55</v>
      </c>
      <c r="I36" s="0" t="s">
        <v>56</v>
      </c>
      <c r="J36" s="0" t="s">
        <v>57</v>
      </c>
      <c r="K36" s="0" t="n">
        <v>24638.222573</v>
      </c>
      <c r="L36" s="0" t="n">
        <f aca="false">LOG10(K36)</f>
        <v>4.39160937416685</v>
      </c>
      <c r="M36" s="6" t="s">
        <v>72</v>
      </c>
      <c r="N36" s="0" t="n">
        <v>0.07122643</v>
      </c>
      <c r="O36" s="0" t="n">
        <f aca="false">K36/N36</f>
        <v>345914.045853484</v>
      </c>
      <c r="Q36" s="0" t="n">
        <v>28</v>
      </c>
      <c r="R36" s="14" t="s">
        <v>68</v>
      </c>
      <c r="S36" s="12" t="n">
        <v>1812530.5</v>
      </c>
      <c r="T36" s="12" t="n">
        <v>27</v>
      </c>
      <c r="V36" s="0" t="n">
        <f aca="false">INDEX($S$10:$S$53, MATCH(M36,$R$10:$R$53,0))</f>
        <v>261600.6</v>
      </c>
      <c r="W36" s="0" t="n">
        <v>261600.6</v>
      </c>
      <c r="Y36" s="0" t="n">
        <v>16</v>
      </c>
      <c r="AA36" s="0" t="n">
        <f aca="false">(W36/Y36)/O36</f>
        <v>0.0472661856203585</v>
      </c>
    </row>
    <row r="37" customFormat="false" ht="15" hidden="false" customHeight="false" outlineLevel="0" collapsed="false">
      <c r="C37" s="0" t="n">
        <v>37</v>
      </c>
      <c r="D37" s="0" t="s">
        <v>51</v>
      </c>
      <c r="E37" s="0" t="s">
        <v>52</v>
      </c>
      <c r="F37" s="0" t="s">
        <v>53</v>
      </c>
      <c r="G37" s="13" t="s">
        <v>137</v>
      </c>
      <c r="H37" s="0" t="s">
        <v>55</v>
      </c>
      <c r="I37" s="0" t="s">
        <v>56</v>
      </c>
      <c r="J37" s="0" t="s">
        <v>57</v>
      </c>
      <c r="K37" s="0" t="n">
        <v>207067.053529</v>
      </c>
      <c r="L37" s="0" t="n">
        <f aca="false">LOG10(K37)</f>
        <v>5.31611100372781</v>
      </c>
      <c r="M37" s="6" t="s">
        <v>72</v>
      </c>
      <c r="N37" s="0" t="n">
        <v>0.5986084</v>
      </c>
      <c r="O37" s="0" t="n">
        <f aca="false">K37/N37</f>
        <v>345914.045858695</v>
      </c>
      <c r="Q37" s="0" t="n">
        <v>29</v>
      </c>
      <c r="R37" s="12" t="s">
        <v>74</v>
      </c>
      <c r="S37" s="12" t="n">
        <v>5035438.6</v>
      </c>
      <c r="T37" s="12" t="n">
        <v>28</v>
      </c>
      <c r="V37" s="0" t="n">
        <f aca="false">INDEX($S$10:$S$53, MATCH(M37,$R$10:$R$53,0))</f>
        <v>261600.6</v>
      </c>
      <c r="W37" s="0" t="n">
        <v>261600.6</v>
      </c>
      <c r="Y37" s="0" t="n">
        <v>16</v>
      </c>
      <c r="AA37" s="0" t="n">
        <f aca="false">(W37/Y37)/O37</f>
        <v>0.0472661856196465</v>
      </c>
    </row>
    <row r="38" customFormat="false" ht="15" hidden="false" customHeight="false" outlineLevel="0" collapsed="false">
      <c r="C38" s="0" t="n">
        <v>33</v>
      </c>
      <c r="D38" s="0" t="s">
        <v>51</v>
      </c>
      <c r="E38" s="0" t="s">
        <v>52</v>
      </c>
      <c r="F38" s="0" t="s">
        <v>53</v>
      </c>
      <c r="G38" s="13" t="s">
        <v>172</v>
      </c>
      <c r="H38" s="0" t="s">
        <v>55</v>
      </c>
      <c r="I38" s="0" t="s">
        <v>56</v>
      </c>
      <c r="J38" s="0" t="s">
        <v>57</v>
      </c>
      <c r="K38" s="0" t="n">
        <v>3459140.458579</v>
      </c>
      <c r="L38" s="0" t="n">
        <f aca="false">LOG10(K38)</f>
        <v>6.53896819692252</v>
      </c>
      <c r="M38" s="6" t="s">
        <v>72</v>
      </c>
      <c r="N38" s="0" t="n">
        <v>1</v>
      </c>
      <c r="O38" s="0" t="n">
        <f aca="false">K38/N38</f>
        <v>3459140.458579</v>
      </c>
      <c r="Q38" s="0" t="n">
        <v>30</v>
      </c>
      <c r="R38" s="12" t="s">
        <v>173</v>
      </c>
      <c r="S38" s="12" t="n">
        <v>20570.6</v>
      </c>
      <c r="T38" s="12" t="n">
        <v>29</v>
      </c>
      <c r="V38" s="0" t="n">
        <f aca="false">INDEX($S$10:$S$53, MATCH(M38,$R$10:$R$53,0))</f>
        <v>261600.6</v>
      </c>
      <c r="W38" s="0" t="n">
        <v>261600.6</v>
      </c>
      <c r="Y38" s="0" t="n">
        <v>16</v>
      </c>
      <c r="AA38" s="0" t="n">
        <f aca="false">(W38/Y38)/O38</f>
        <v>0.00472661856197552</v>
      </c>
    </row>
    <row r="39" customFormat="false" ht="15" hidden="false" customHeight="false" outlineLevel="0" collapsed="false">
      <c r="C39" s="0" t="n">
        <v>28</v>
      </c>
      <c r="D39" s="0" t="s">
        <v>51</v>
      </c>
      <c r="E39" s="0" t="s">
        <v>52</v>
      </c>
      <c r="F39" s="0" t="s">
        <v>53</v>
      </c>
      <c r="G39" s="13" t="s">
        <v>63</v>
      </c>
      <c r="H39" s="0" t="s">
        <v>55</v>
      </c>
      <c r="I39" s="0" t="s">
        <v>56</v>
      </c>
      <c r="J39" s="0" t="s">
        <v>57</v>
      </c>
      <c r="K39" s="0" t="n">
        <v>1026415.182142</v>
      </c>
      <c r="L39" s="0" t="n">
        <f aca="false">LOG10(K39)</f>
        <v>6.01132306724814</v>
      </c>
      <c r="M39" s="6" t="s">
        <v>72</v>
      </c>
      <c r="N39" s="0" t="n">
        <v>2.967255</v>
      </c>
      <c r="O39" s="0" t="n">
        <f aca="false">K39/N39</f>
        <v>345914.045857872</v>
      </c>
      <c r="Q39" s="0" t="n">
        <v>31</v>
      </c>
      <c r="R39" s="14" t="s">
        <v>87</v>
      </c>
      <c r="S39" s="12" t="n">
        <v>803480.2</v>
      </c>
      <c r="T39" s="12" t="n">
        <v>30</v>
      </c>
      <c r="V39" s="0" t="n">
        <f aca="false">INDEX($S$10:$S$53, MATCH(M39,$R$10:$R$53,0))</f>
        <v>261600.6</v>
      </c>
      <c r="W39" s="0" t="n">
        <v>261600.6</v>
      </c>
      <c r="Y39" s="0" t="n">
        <v>16</v>
      </c>
      <c r="AA39" s="0" t="n">
        <f aca="false">(W39/Y39)/O39</f>
        <v>0.047266185619759</v>
      </c>
    </row>
    <row r="40" customFormat="false" ht="15" hidden="false" customHeight="false" outlineLevel="0" collapsed="false">
      <c r="C40" s="0" t="n">
        <v>32</v>
      </c>
      <c r="D40" s="0" t="s">
        <v>51</v>
      </c>
      <c r="E40" s="0" t="s">
        <v>52</v>
      </c>
      <c r="F40" s="0" t="s">
        <v>53</v>
      </c>
      <c r="G40" s="13" t="s">
        <v>97</v>
      </c>
      <c r="H40" s="0" t="s">
        <v>55</v>
      </c>
      <c r="I40" s="0" t="s">
        <v>56</v>
      </c>
      <c r="J40" s="0" t="s">
        <v>57</v>
      </c>
      <c r="K40" s="0" t="n">
        <v>2054280.781878</v>
      </c>
      <c r="L40" s="0" t="n">
        <f aca="false">LOG10(K40)</f>
        <v>6.31265980327599</v>
      </c>
      <c r="M40" s="6" t="s">
        <v>72</v>
      </c>
      <c r="N40" s="0" t="n">
        <v>5.938703</v>
      </c>
      <c r="O40" s="0" t="n">
        <f aca="false">K40/N40</f>
        <v>345914.045857824</v>
      </c>
      <c r="Q40" s="0" t="n">
        <v>39</v>
      </c>
      <c r="R40" s="12" t="s">
        <v>168</v>
      </c>
      <c r="S40" s="12" t="n">
        <v>742789.1</v>
      </c>
      <c r="T40" s="12" t="n">
        <v>31</v>
      </c>
      <c r="V40" s="0" t="n">
        <f aca="false">INDEX($S$10:$S$53, MATCH(M40,$R$10:$R$53,0))</f>
        <v>261600.6</v>
      </c>
      <c r="W40" s="0" t="n">
        <v>261600.6</v>
      </c>
      <c r="Y40" s="0" t="n">
        <v>16</v>
      </c>
      <c r="AA40" s="0" t="n">
        <f aca="false">(W40/Y40)/O40</f>
        <v>0.0472661856197655</v>
      </c>
    </row>
    <row r="41" customFormat="false" ht="15" hidden="false" customHeight="false" outlineLevel="0" collapsed="false">
      <c r="C41" s="0" t="n">
        <v>38</v>
      </c>
      <c r="D41" s="0" t="s">
        <v>51</v>
      </c>
      <c r="E41" s="0" t="s">
        <v>52</v>
      </c>
      <c r="F41" s="0" t="s">
        <v>53</v>
      </c>
      <c r="G41" s="13" t="s">
        <v>113</v>
      </c>
      <c r="H41" s="0" t="s">
        <v>55</v>
      </c>
      <c r="I41" s="0" t="s">
        <v>56</v>
      </c>
      <c r="J41" s="0" t="s">
        <v>57</v>
      </c>
      <c r="K41" s="0" t="n">
        <v>333594.074975</v>
      </c>
      <c r="L41" s="0" t="n">
        <f aca="false">LOG10(K41)</f>
        <v>5.52321832845097</v>
      </c>
      <c r="M41" s="6" t="s">
        <v>72</v>
      </c>
      <c r="N41" s="0" t="n">
        <v>0.9643843</v>
      </c>
      <c r="O41" s="0" t="n">
        <f aca="false">K41/N41</f>
        <v>345914.045858067</v>
      </c>
      <c r="Q41" s="0" t="n">
        <v>36</v>
      </c>
      <c r="R41" s="12" t="s">
        <v>177</v>
      </c>
      <c r="S41" s="12" t="n">
        <v>903571.9</v>
      </c>
      <c r="T41" s="12" t="n">
        <v>32</v>
      </c>
      <c r="V41" s="0" t="n">
        <f aca="false">INDEX($S$10:$S$53, MATCH(M41,$R$10:$R$53,0))</f>
        <v>261600.6</v>
      </c>
      <c r="W41" s="0" t="n">
        <v>261600.6</v>
      </c>
      <c r="Y41" s="0" t="n">
        <v>16</v>
      </c>
      <c r="AA41" s="0" t="n">
        <f aca="false">(W41/Y41)/O41</f>
        <v>0.0472661856197323</v>
      </c>
    </row>
    <row r="42" customFormat="false" ht="15" hidden="false" customHeight="false" outlineLevel="0" collapsed="false">
      <c r="C42" s="0" t="n">
        <v>39</v>
      </c>
      <c r="D42" s="0" t="s">
        <v>51</v>
      </c>
      <c r="E42" s="0" t="s">
        <v>52</v>
      </c>
      <c r="F42" s="0" t="s">
        <v>53</v>
      </c>
      <c r="G42" s="13" t="s">
        <v>75</v>
      </c>
      <c r="H42" s="0" t="s">
        <v>55</v>
      </c>
      <c r="I42" s="0" t="s">
        <v>56</v>
      </c>
      <c r="J42" s="0" t="s">
        <v>57</v>
      </c>
      <c r="K42" s="0" t="n">
        <v>23527440.684957</v>
      </c>
      <c r="L42" s="0" t="n">
        <f aca="false">LOG10(K42)</f>
        <v>7.37157468719078</v>
      </c>
      <c r="M42" s="6" t="s">
        <v>72</v>
      </c>
      <c r="N42" s="0" t="n">
        <v>68.01528</v>
      </c>
      <c r="O42" s="0" t="n">
        <f aca="false">K42/N42</f>
        <v>345914.045857887</v>
      </c>
      <c r="Q42" s="0" t="n">
        <v>34</v>
      </c>
      <c r="R42" s="12" t="s">
        <v>66</v>
      </c>
      <c r="S42" s="12" t="n">
        <v>375230138.3</v>
      </c>
      <c r="T42" s="12" t="n">
        <v>33</v>
      </c>
      <c r="V42" s="0" t="n">
        <f aca="false">INDEX($S$10:$S$53, MATCH(M42,$R$10:$R$53,0))</f>
        <v>261600.6</v>
      </c>
      <c r="W42" s="0" t="n">
        <v>261600.6</v>
      </c>
      <c r="Y42" s="0" t="n">
        <v>16</v>
      </c>
      <c r="AA42" s="0" t="n">
        <f aca="false">(W42/Y42)/O42</f>
        <v>0.047266185619757</v>
      </c>
    </row>
    <row r="43" customFormat="false" ht="15" hidden="false" customHeight="false" outlineLevel="0" collapsed="false">
      <c r="C43" s="0" t="n">
        <v>31</v>
      </c>
      <c r="D43" s="0" t="s">
        <v>51</v>
      </c>
      <c r="E43" s="0" t="s">
        <v>52</v>
      </c>
      <c r="F43" s="0" t="s">
        <v>53</v>
      </c>
      <c r="G43" s="13" t="s">
        <v>107</v>
      </c>
      <c r="H43" s="0" t="s">
        <v>55</v>
      </c>
      <c r="I43" s="0" t="s">
        <v>56</v>
      </c>
      <c r="J43" s="0" t="s">
        <v>57</v>
      </c>
      <c r="K43" s="0" t="n">
        <v>91189065.166752</v>
      </c>
      <c r="L43" s="0" t="n">
        <f aca="false">LOG10(K43)</f>
        <v>7.95994276352074</v>
      </c>
      <c r="M43" s="6" t="s">
        <v>72</v>
      </c>
      <c r="N43" s="0" t="n">
        <v>263.6177</v>
      </c>
      <c r="O43" s="0" t="n">
        <f aca="false">K43/N43</f>
        <v>345914.045857892</v>
      </c>
      <c r="Q43" s="0" t="n">
        <v>35</v>
      </c>
      <c r="R43" s="12" t="s">
        <v>64</v>
      </c>
      <c r="S43" s="12" t="n">
        <v>6025037.3</v>
      </c>
      <c r="T43" s="12" t="n">
        <v>34</v>
      </c>
      <c r="V43" s="0" t="n">
        <f aca="false">INDEX($S$10:$S$53, MATCH(M43,$R$10:$R$53,0))</f>
        <v>261600.6</v>
      </c>
      <c r="W43" s="0" t="n">
        <v>261600.6</v>
      </c>
      <c r="Y43" s="0" t="n">
        <v>16</v>
      </c>
      <c r="AA43" s="0" t="n">
        <f aca="false">(W43/Y43)/O43</f>
        <v>0.0472661856197563</v>
      </c>
    </row>
    <row r="44" customFormat="false" ht="15" hidden="false" customHeight="true" outlineLevel="0" collapsed="false">
      <c r="C44" s="0" t="n">
        <v>29</v>
      </c>
      <c r="D44" s="0" t="s">
        <v>51</v>
      </c>
      <c r="E44" s="0" t="s">
        <v>52</v>
      </c>
      <c r="F44" s="0" t="s">
        <v>53</v>
      </c>
      <c r="G44" s="13" t="s">
        <v>111</v>
      </c>
      <c r="H44" s="0" t="s">
        <v>55</v>
      </c>
      <c r="I44" s="0" t="s">
        <v>56</v>
      </c>
      <c r="J44" s="0" t="s">
        <v>57</v>
      </c>
      <c r="K44" s="0" t="n">
        <v>9000157.683873</v>
      </c>
      <c r="L44" s="0" t="n">
        <f aca="false">LOG10(K44)</f>
        <v>6.95425011839888</v>
      </c>
      <c r="M44" s="6" t="s">
        <v>72</v>
      </c>
      <c r="N44" s="0" t="n">
        <v>26.01848</v>
      </c>
      <c r="O44" s="0" t="n">
        <f aca="false">K44/N44</f>
        <v>345914.045857906</v>
      </c>
      <c r="Q44" s="0" t="n">
        <v>25</v>
      </c>
      <c r="R44" s="12" t="s">
        <v>175</v>
      </c>
      <c r="S44" s="12" t="n">
        <v>19997.4</v>
      </c>
      <c r="T44" s="12" t="n">
        <v>35</v>
      </c>
      <c r="V44" s="0" t="n">
        <f aca="false">INDEX($S$10:$S$53, MATCH(M44,$R$10:$R$53,0))</f>
        <v>261600.6</v>
      </c>
      <c r="W44" s="0" t="n">
        <v>261600.6</v>
      </c>
      <c r="Y44" s="0" t="n">
        <v>16</v>
      </c>
      <c r="AA44" s="0" t="n">
        <f aca="false">(W44/Y44)/O44</f>
        <v>0.0472661856197544</v>
      </c>
    </row>
    <row r="45" customFormat="false" ht="15" hidden="false" customHeight="true" outlineLevel="0" collapsed="false">
      <c r="C45" s="0" t="n">
        <v>30</v>
      </c>
      <c r="D45" s="0" t="s">
        <v>51</v>
      </c>
      <c r="E45" s="0" t="s">
        <v>52</v>
      </c>
      <c r="F45" s="0" t="s">
        <v>53</v>
      </c>
      <c r="G45" s="13" t="s">
        <v>131</v>
      </c>
      <c r="H45" s="0" t="s">
        <v>55</v>
      </c>
      <c r="I45" s="0" t="s">
        <v>56</v>
      </c>
      <c r="J45" s="0" t="s">
        <v>57</v>
      </c>
      <c r="K45" s="0" t="n">
        <v>101577.486609</v>
      </c>
      <c r="L45" s="0" t="n">
        <f aca="false">LOG10(K45)</f>
        <v>5.00679746262384</v>
      </c>
      <c r="M45" s="6" t="s">
        <v>72</v>
      </c>
      <c r="N45" s="0" t="n">
        <v>0.2936495</v>
      </c>
      <c r="O45" s="0" t="n">
        <f aca="false">K45/N45</f>
        <v>345914.045857391</v>
      </c>
      <c r="Q45" s="0" t="n">
        <v>22</v>
      </c>
      <c r="R45" s="12" t="s">
        <v>156</v>
      </c>
      <c r="S45" s="12" t="n">
        <v>7660.8</v>
      </c>
      <c r="T45" s="12" t="n">
        <v>36</v>
      </c>
      <c r="V45" s="0" t="n">
        <f aca="false">INDEX($S$10:$S$53, MATCH(M45,$R$10:$R$53,0))</f>
        <v>261600.6</v>
      </c>
      <c r="W45" s="0" t="n">
        <v>261600.6</v>
      </c>
      <c r="Y45" s="0" t="n">
        <v>16</v>
      </c>
      <c r="AA45" s="0" t="n">
        <f aca="false">(W45/Y45)/O45</f>
        <v>0.0472661856198247</v>
      </c>
    </row>
    <row r="46" customFormat="false" ht="15" hidden="false" customHeight="true" outlineLevel="0" collapsed="false">
      <c r="C46" s="0" t="n">
        <v>27</v>
      </c>
      <c r="D46" s="0" t="s">
        <v>51</v>
      </c>
      <c r="E46" s="0" t="s">
        <v>52</v>
      </c>
      <c r="F46" s="0" t="s">
        <v>53</v>
      </c>
      <c r="G46" s="13" t="s">
        <v>109</v>
      </c>
      <c r="H46" s="0" t="s">
        <v>55</v>
      </c>
      <c r="I46" s="0" t="s">
        <v>56</v>
      </c>
      <c r="J46" s="0" t="s">
        <v>57</v>
      </c>
      <c r="K46" s="0" t="n">
        <v>7295856.475633</v>
      </c>
      <c r="L46" s="0" t="n">
        <f aca="false">LOG10(K46)</f>
        <v>6.86307628194677</v>
      </c>
      <c r="M46" s="6" t="s">
        <v>72</v>
      </c>
      <c r="N46" s="0" t="n">
        <v>21.09153</v>
      </c>
      <c r="O46" s="0" t="n">
        <f aca="false">K46/N46</f>
        <v>345914.045857887</v>
      </c>
      <c r="Q46" s="0" t="n">
        <v>1</v>
      </c>
      <c r="R46" s="12" t="s">
        <v>41</v>
      </c>
      <c r="S46" s="12" t="s">
        <v>42</v>
      </c>
      <c r="T46" s="12" t="n">
        <v>37</v>
      </c>
      <c r="V46" s="0" t="n">
        <f aca="false">INDEX($S$10:$S$53, MATCH(M46,$R$10:$R$53,0))</f>
        <v>261600.6</v>
      </c>
      <c r="W46" s="0" t="n">
        <v>261600.6</v>
      </c>
      <c r="Y46" s="0" t="n">
        <v>16</v>
      </c>
      <c r="AA46" s="0" t="n">
        <f aca="false">(W46/Y46)/O46</f>
        <v>0.0472661856197569</v>
      </c>
    </row>
    <row r="47" customFormat="false" ht="15" hidden="false" customHeight="true" outlineLevel="0" collapsed="false">
      <c r="C47" s="0" t="n">
        <v>59</v>
      </c>
      <c r="D47" s="0" t="s">
        <v>51</v>
      </c>
      <c r="E47" s="0" t="s">
        <v>52</v>
      </c>
      <c r="F47" s="0" t="s">
        <v>53</v>
      </c>
      <c r="G47" s="13" t="s">
        <v>142</v>
      </c>
      <c r="H47" s="0" t="s">
        <v>55</v>
      </c>
      <c r="I47" s="0" t="s">
        <v>56</v>
      </c>
      <c r="J47" s="0" t="s">
        <v>57</v>
      </c>
      <c r="K47" s="0" t="n">
        <v>3459140.458579</v>
      </c>
      <c r="L47" s="0" t="n">
        <f aca="false">LOG10(K47)</f>
        <v>6.53896819692252</v>
      </c>
      <c r="M47" s="6" t="s">
        <v>72</v>
      </c>
      <c r="N47" s="0" t="n">
        <v>1</v>
      </c>
      <c r="O47" s="0" t="n">
        <f aca="false">K47/N47</f>
        <v>3459140.458579</v>
      </c>
      <c r="Q47" s="0" t="n">
        <v>37</v>
      </c>
      <c r="R47" s="12" t="s">
        <v>165</v>
      </c>
      <c r="S47" s="12" t="n">
        <v>2494086.8</v>
      </c>
      <c r="T47" s="12" t="n">
        <v>38</v>
      </c>
      <c r="V47" s="0" t="n">
        <f aca="false">INDEX($S$10:$S$53, MATCH(M47,$R$10:$R$53,0))</f>
        <v>261600.6</v>
      </c>
      <c r="W47" s="0" t="n">
        <v>261600.6</v>
      </c>
      <c r="Y47" s="0" t="n">
        <v>16</v>
      </c>
      <c r="AA47" s="0" t="n">
        <f aca="false">(W47/Y47)/O47</f>
        <v>0.00472661856197552</v>
      </c>
    </row>
    <row r="48" customFormat="false" ht="15" hidden="false" customHeight="true" outlineLevel="0" collapsed="false">
      <c r="C48" s="0" t="n">
        <v>20</v>
      </c>
      <c r="D48" s="0" t="s">
        <v>51</v>
      </c>
      <c r="E48" s="0" t="s">
        <v>52</v>
      </c>
      <c r="F48" s="0" t="s">
        <v>53</v>
      </c>
      <c r="G48" s="13" t="s">
        <v>86</v>
      </c>
      <c r="H48" s="0" t="s">
        <v>55</v>
      </c>
      <c r="I48" s="0" t="s">
        <v>56</v>
      </c>
      <c r="J48" s="0" t="s">
        <v>57</v>
      </c>
      <c r="K48" s="0" t="n">
        <v>6050031.470495</v>
      </c>
      <c r="L48" s="0" t="n">
        <f aca="false">LOG10(K48)</f>
        <v>6.78175763373127</v>
      </c>
      <c r="M48" s="12" t="s">
        <v>130</v>
      </c>
      <c r="N48" s="0" t="n">
        <v>1147.759</v>
      </c>
      <c r="O48" s="0" t="n">
        <f aca="false">K48/N48</f>
        <v>5271.16883465518</v>
      </c>
      <c r="Q48" s="0" t="n">
        <v>33</v>
      </c>
      <c r="R48" s="12" t="s">
        <v>162</v>
      </c>
      <c r="S48" s="12" t="n">
        <v>527309.6</v>
      </c>
      <c r="T48" s="12" t="n">
        <v>39</v>
      </c>
      <c r="V48" s="0" t="n">
        <f aca="false">INDEX($S$10:$S$53, MATCH(M48,$R$10:$R$53,0))</f>
        <v>38974.7</v>
      </c>
      <c r="W48" s="0" t="n">
        <v>38974.7</v>
      </c>
      <c r="Y48" s="0" t="n">
        <v>1</v>
      </c>
      <c r="AA48" s="0" t="n">
        <f aca="false">(W48/Y48)/O48</f>
        <v>7.39393884403051</v>
      </c>
    </row>
    <row r="49" customFormat="false" ht="15" hidden="false" customHeight="true" outlineLevel="0" collapsed="false">
      <c r="C49" s="0" t="n">
        <v>21</v>
      </c>
      <c r="D49" s="0" t="s">
        <v>51</v>
      </c>
      <c r="E49" s="0" t="s">
        <v>52</v>
      </c>
      <c r="F49" s="0" t="s">
        <v>53</v>
      </c>
      <c r="G49" s="13" t="s">
        <v>155</v>
      </c>
      <c r="H49" s="0" t="s">
        <v>55</v>
      </c>
      <c r="I49" s="0" t="s">
        <v>56</v>
      </c>
      <c r="J49" s="0" t="s">
        <v>57</v>
      </c>
      <c r="K49" s="0" t="n">
        <v>266848.103317</v>
      </c>
      <c r="L49" s="0" t="n">
        <f aca="false">LOG10(K49)</f>
        <v>5.42626412030472</v>
      </c>
      <c r="M49" s="6" t="s">
        <v>120</v>
      </c>
      <c r="N49" s="0" t="n">
        <v>86.39763</v>
      </c>
      <c r="O49" s="0" t="n">
        <f aca="false">K49/N49</f>
        <v>3088.60443645271</v>
      </c>
      <c r="Q49" s="0" t="n">
        <v>40</v>
      </c>
      <c r="R49" s="12" t="s">
        <v>123</v>
      </c>
      <c r="S49" s="12" t="n">
        <v>562723.7</v>
      </c>
      <c r="T49" s="12" t="n">
        <v>40</v>
      </c>
      <c r="V49" s="0" t="n">
        <f aca="false">INDEX($S$10:$S$53, MATCH(M49,$R$10:$R$53,0))</f>
        <v>6329.9</v>
      </c>
      <c r="W49" s="0" t="n">
        <v>6329.9</v>
      </c>
      <c r="Y49" s="0" t="n">
        <v>2</v>
      </c>
      <c r="AA49" s="0" t="n">
        <f aca="false">(W49/Y49)/O49</f>
        <v>1.0247184659344</v>
      </c>
    </row>
    <row r="50" customFormat="false" ht="15" hidden="false" customHeight="false" outlineLevel="0" collapsed="false">
      <c r="C50" s="0" t="n">
        <v>22</v>
      </c>
      <c r="D50" s="0" t="s">
        <v>51</v>
      </c>
      <c r="E50" s="0" t="s">
        <v>52</v>
      </c>
      <c r="F50" s="0" t="s">
        <v>53</v>
      </c>
      <c r="G50" s="13" t="s">
        <v>120</v>
      </c>
      <c r="H50" s="0" t="s">
        <v>55</v>
      </c>
      <c r="I50" s="0" t="s">
        <v>56</v>
      </c>
      <c r="J50" s="0" t="s">
        <v>57</v>
      </c>
      <c r="K50" s="0" t="n">
        <v>10797838.324952</v>
      </c>
      <c r="L50" s="0" t="n">
        <f aca="false">LOG10(K50)</f>
        <v>7.03333682053225</v>
      </c>
      <c r="M50" s="6" t="s">
        <v>120</v>
      </c>
      <c r="N50" s="0" t="n">
        <v>3496.025</v>
      </c>
      <c r="O50" s="0" t="n">
        <f aca="false">K50/N50</f>
        <v>3088.6044364534</v>
      </c>
      <c r="Q50" s="0" t="n">
        <v>7</v>
      </c>
      <c r="R50" s="14" t="s">
        <v>71</v>
      </c>
      <c r="S50" s="12" t="n">
        <v>4837.6</v>
      </c>
      <c r="T50" s="12" t="n">
        <v>41</v>
      </c>
      <c r="V50" s="0" t="n">
        <f aca="false">INDEX($S$10:$S$53, MATCH(M50,$R$10:$R$53,0))</f>
        <v>6329.9</v>
      </c>
      <c r="W50" s="0" t="n">
        <v>6329.9</v>
      </c>
      <c r="Y50" s="0" t="n">
        <v>2</v>
      </c>
      <c r="AA50" s="0" t="n">
        <f aca="false">(W50/Y50)/O50</f>
        <v>1.02471846593417</v>
      </c>
    </row>
    <row r="51" customFormat="false" ht="15" hidden="false" customHeight="true" outlineLevel="0" collapsed="false">
      <c r="C51" s="0" t="n">
        <v>41</v>
      </c>
      <c r="D51" s="0" t="s">
        <v>51</v>
      </c>
      <c r="E51" s="0" t="s">
        <v>52</v>
      </c>
      <c r="F51" s="0" t="s">
        <v>53</v>
      </c>
      <c r="G51" s="13" t="s">
        <v>148</v>
      </c>
      <c r="H51" s="0" t="s">
        <v>55</v>
      </c>
      <c r="I51" s="0" t="s">
        <v>56</v>
      </c>
      <c r="J51" s="0" t="s">
        <v>57</v>
      </c>
      <c r="K51" s="0" t="n">
        <v>6560423.824364</v>
      </c>
      <c r="L51" s="0" t="n">
        <f aca="false">LOG10(K51)</f>
        <v>6.8169318970947</v>
      </c>
      <c r="M51" s="20" t="s">
        <v>75</v>
      </c>
      <c r="N51" s="0" t="n">
        <v>224.5294</v>
      </c>
      <c r="O51" s="0" t="n">
        <f aca="false">K51/N51</f>
        <v>29218.5514429914</v>
      </c>
      <c r="Q51" s="0" t="n">
        <v>43</v>
      </c>
      <c r="R51" s="12" t="s">
        <v>62</v>
      </c>
      <c r="S51" s="12" t="n">
        <v>15062593.3</v>
      </c>
      <c r="T51" s="12" t="n">
        <v>42</v>
      </c>
      <c r="V51" s="0" t="n">
        <f aca="false">INDEX($S$10:$S$53, MATCH(M51,$R$10:$R$53,0))</f>
        <v>30212.8</v>
      </c>
      <c r="W51" s="0" t="n">
        <v>30212.8</v>
      </c>
      <c r="Y51" s="0" t="n">
        <v>1</v>
      </c>
      <c r="AA51" s="0" t="n">
        <f aca="false">(W51/Y51)/O51</f>
        <v>1.03402798933919</v>
      </c>
    </row>
    <row r="52" customFormat="false" ht="15" hidden="false" customHeight="false" outlineLevel="0" collapsed="false">
      <c r="C52" s="0" t="n">
        <v>40</v>
      </c>
      <c r="D52" s="0" t="s">
        <v>51</v>
      </c>
      <c r="E52" s="0" t="s">
        <v>52</v>
      </c>
      <c r="F52" s="0" t="s">
        <v>53</v>
      </c>
      <c r="G52" s="13" t="s">
        <v>88</v>
      </c>
      <c r="H52" s="0" t="s">
        <v>55</v>
      </c>
      <c r="I52" s="0" t="s">
        <v>56</v>
      </c>
      <c r="J52" s="0" t="s">
        <v>57</v>
      </c>
      <c r="K52" s="0" t="n">
        <v>70863848.753869</v>
      </c>
      <c r="L52" s="0" t="n">
        <f aca="false">LOG10(K52)</f>
        <v>7.85042473601827</v>
      </c>
      <c r="M52" s="20" t="s">
        <v>136</v>
      </c>
      <c r="N52" s="0" t="n">
        <v>211.1525</v>
      </c>
      <c r="O52" s="0" t="n">
        <f aca="false">K52/N52</f>
        <v>335605.066261915</v>
      </c>
      <c r="Q52" s="0" t="n">
        <v>44</v>
      </c>
      <c r="R52" s="12" t="s">
        <v>90</v>
      </c>
      <c r="S52" s="12" t="n">
        <v>60250373.3</v>
      </c>
      <c r="T52" s="12" t="n">
        <v>43</v>
      </c>
      <c r="V52" s="0" t="n">
        <f aca="false">INDEX($S$10:$S$53, MATCH(M52,$R$10:$R$53,0))</f>
        <v>126222.4</v>
      </c>
      <c r="W52" s="0" t="n">
        <v>126222.4</v>
      </c>
      <c r="Y52" s="0" t="n">
        <v>1</v>
      </c>
      <c r="AA52" s="0" t="n">
        <f aca="false">(W52/Y52)/O52</f>
        <v>0.376103976635122</v>
      </c>
    </row>
    <row r="53" customFormat="false" ht="12.75" hidden="false" customHeight="true" outlineLevel="0" collapsed="false">
      <c r="C53" s="0" t="n">
        <v>23</v>
      </c>
      <c r="D53" s="0" t="s">
        <v>51</v>
      </c>
      <c r="E53" s="0" t="s">
        <v>52</v>
      </c>
      <c r="F53" s="0" t="s">
        <v>53</v>
      </c>
      <c r="G53" s="13" t="s">
        <v>65</v>
      </c>
      <c r="H53" s="0" t="s">
        <v>55</v>
      </c>
      <c r="I53" s="0" t="s">
        <v>56</v>
      </c>
      <c r="J53" s="0" t="s">
        <v>57</v>
      </c>
      <c r="K53" s="0" t="n">
        <v>13926521.903409</v>
      </c>
      <c r="L53" s="0" t="n">
        <f aca="false">LOG10(K53)</f>
        <v>7.14384266654856</v>
      </c>
      <c r="M53" s="6" t="s">
        <v>105</v>
      </c>
      <c r="N53" s="0" t="n">
        <v>74.74327</v>
      </c>
      <c r="O53" s="0" t="n">
        <f aca="false">K53/N53</f>
        <v>186324.760789955</v>
      </c>
      <c r="Q53" s="0" t="n">
        <v>41</v>
      </c>
      <c r="R53" s="12" t="s">
        <v>134</v>
      </c>
      <c r="S53" s="12" t="n">
        <v>2228999.9</v>
      </c>
      <c r="V53" s="0" t="n">
        <f aca="false">INDEX($S$10:$S$53, MATCH(M53,$R$10:$R$53,0))</f>
        <v>93206</v>
      </c>
      <c r="W53" s="0" t="n">
        <v>93206</v>
      </c>
      <c r="Y53" s="0" t="n">
        <v>2</v>
      </c>
      <c r="AA53" s="0" t="n">
        <f aca="false">(W53/Y53)/O53</f>
        <v>0.25011705262585</v>
      </c>
    </row>
    <row r="54" customFormat="false" ht="12.75" hidden="false" customHeight="true" outlineLevel="0" collapsed="false">
      <c r="C54" s="0" t="n">
        <v>16</v>
      </c>
      <c r="D54" s="0" t="s">
        <v>51</v>
      </c>
      <c r="E54" s="0" t="s">
        <v>52</v>
      </c>
      <c r="F54" s="0" t="s">
        <v>53</v>
      </c>
      <c r="G54" s="13" t="s">
        <v>157</v>
      </c>
      <c r="H54" s="0" t="s">
        <v>55</v>
      </c>
      <c r="I54" s="0" t="s">
        <v>56</v>
      </c>
      <c r="J54" s="0" t="s">
        <v>57</v>
      </c>
      <c r="K54" s="0" t="n">
        <v>14537.269766</v>
      </c>
      <c r="L54" s="0" t="n">
        <f aca="false">LOG10(K54)</f>
        <v>4.16248284965241</v>
      </c>
      <c r="M54" s="6" t="s">
        <v>159</v>
      </c>
      <c r="N54" s="0" t="n">
        <v>440.4535</v>
      </c>
      <c r="O54" s="0" t="n">
        <f aca="false">K54/N54</f>
        <v>33.0052315760915</v>
      </c>
      <c r="V54" s="0" t="n">
        <f aca="false">INDEX($S$10:$S$53, MATCH(M54,$R$10:$R$53,0))</f>
        <v>20.8</v>
      </c>
      <c r="W54" s="0" t="n">
        <v>20.8</v>
      </c>
      <c r="Y54" s="0" t="n">
        <v>2</v>
      </c>
      <c r="AA54" s="0" t="n">
        <f aca="false">(W54/Y54)/O54</f>
        <v>0.315101561278959</v>
      </c>
    </row>
    <row r="55" customFormat="false" ht="12.75" hidden="false" customHeight="true" outlineLevel="0" collapsed="false">
      <c r="C55" s="0" t="n">
        <v>1</v>
      </c>
      <c r="D55" s="0" t="s">
        <v>51</v>
      </c>
      <c r="E55" s="0" t="s">
        <v>52</v>
      </c>
      <c r="F55" s="0" t="s">
        <v>53</v>
      </c>
      <c r="G55" s="13" t="s">
        <v>152</v>
      </c>
      <c r="H55" s="0" t="s">
        <v>55</v>
      </c>
      <c r="I55" s="0" t="s">
        <v>56</v>
      </c>
      <c r="J55" s="0" t="s">
        <v>57</v>
      </c>
      <c r="K55" s="0" t="n">
        <v>19395238.486231</v>
      </c>
      <c r="L55" s="0" t="n">
        <f aca="false">LOG10(K55)</f>
        <v>7.28769512410712</v>
      </c>
      <c r="M55" s="12" t="s">
        <v>153</v>
      </c>
      <c r="N55" s="0" t="n">
        <v>3570.724</v>
      </c>
      <c r="O55" s="0" t="n">
        <f aca="false">K55/N55</f>
        <v>5431.73834948627</v>
      </c>
      <c r="V55" s="0" t="n">
        <f aca="false">INDEX($S$10:$S$53, MATCH(M55,$R$10:$R$53,0))</f>
        <v>6637.5</v>
      </c>
      <c r="W55" s="0" t="n">
        <v>6637.5</v>
      </c>
      <c r="Y55" s="0" t="n">
        <v>1</v>
      </c>
      <c r="AA55" s="0" t="n">
        <f aca="false">(W55/Y55)/O55</f>
        <v>1.22198448690515</v>
      </c>
    </row>
    <row r="56" customFormat="false" ht="12.75" hidden="false" customHeight="true" outlineLevel="0" collapsed="false">
      <c r="C56" s="0" t="n">
        <v>2</v>
      </c>
      <c r="D56" s="0" t="s">
        <v>51</v>
      </c>
      <c r="E56" s="0" t="s">
        <v>52</v>
      </c>
      <c r="F56" s="0" t="s">
        <v>53</v>
      </c>
      <c r="G56" s="13" t="s">
        <v>139</v>
      </c>
      <c r="H56" s="0" t="s">
        <v>55</v>
      </c>
      <c r="I56" s="0" t="s">
        <v>56</v>
      </c>
      <c r="J56" s="0" t="s">
        <v>57</v>
      </c>
      <c r="K56" s="0" t="n">
        <v>17583843.800783</v>
      </c>
      <c r="L56" s="0" t="n">
        <f aca="false">LOG10(K56)</f>
        <v>7.24511381721094</v>
      </c>
      <c r="M56" s="12" t="s">
        <v>140</v>
      </c>
      <c r="N56" s="0" t="n">
        <v>10665.45</v>
      </c>
      <c r="O56" s="0" t="n">
        <f aca="false">K56/N56</f>
        <v>1648.67340813402</v>
      </c>
      <c r="V56" s="0" t="n">
        <f aca="false">INDEX($S$10:$S$53, MATCH(M56,$R$10:$R$53,0))</f>
        <v>4886.5</v>
      </c>
      <c r="W56" s="0" t="n">
        <v>4886.5</v>
      </c>
      <c r="Y56" s="0" t="n">
        <v>1</v>
      </c>
      <c r="AA56" s="0" t="n">
        <f aca="false">(W56/Y56)/O56</f>
        <v>2.96389811098523</v>
      </c>
    </row>
    <row r="57" customFormat="false" ht="12.75" hidden="false" customHeight="true" outlineLevel="0" collapsed="false">
      <c r="C57" s="0" t="n">
        <v>12</v>
      </c>
      <c r="D57" s="0" t="s">
        <v>51</v>
      </c>
      <c r="E57" s="0" t="s">
        <v>52</v>
      </c>
      <c r="F57" s="0" t="s">
        <v>53</v>
      </c>
      <c r="G57" s="13" t="s">
        <v>77</v>
      </c>
      <c r="H57" s="0" t="s">
        <v>55</v>
      </c>
      <c r="I57" s="0" t="s">
        <v>56</v>
      </c>
      <c r="J57" s="0" t="s">
        <v>57</v>
      </c>
      <c r="K57" s="0" t="n">
        <v>1679296.620131</v>
      </c>
      <c r="L57" s="0" t="n">
        <f aca="false">LOG10(K57)</f>
        <v>6.22512741389173</v>
      </c>
      <c r="M57" s="6" t="s">
        <v>126</v>
      </c>
      <c r="N57" s="0" t="n">
        <v>1.257593</v>
      </c>
      <c r="O57" s="0" t="n">
        <f aca="false">K57/N57</f>
        <v>1335325.99189961</v>
      </c>
      <c r="V57" s="0" t="n">
        <f aca="false">INDEX($S$10:$S$53, MATCH(M57,$R$10:$R$53,0))</f>
        <v>94801.7</v>
      </c>
      <c r="W57" s="0" t="n">
        <v>94801.7</v>
      </c>
      <c r="Y57" s="0" t="n">
        <v>8</v>
      </c>
      <c r="AA57" s="0" t="n">
        <f aca="false">(W57/Y57)/O57</f>
        <v>0.00887439664313143</v>
      </c>
    </row>
    <row r="58" customFormat="false" ht="12.75" hidden="false" customHeight="true" outlineLevel="0" collapsed="false">
      <c r="C58" s="0" t="n">
        <v>10</v>
      </c>
      <c r="D58" s="0" t="s">
        <v>51</v>
      </c>
      <c r="E58" s="0" t="s">
        <v>52</v>
      </c>
      <c r="F58" s="0" t="s">
        <v>53</v>
      </c>
      <c r="G58" s="13" t="s">
        <v>91</v>
      </c>
      <c r="H58" s="0" t="s">
        <v>55</v>
      </c>
      <c r="I58" s="0" t="s">
        <v>56</v>
      </c>
      <c r="J58" s="0" t="s">
        <v>57</v>
      </c>
      <c r="K58" s="0" t="n">
        <v>1080329.075169</v>
      </c>
      <c r="L58" s="0" t="n">
        <f aca="false">LOG10(K58)</f>
        <v>6.03355606452521</v>
      </c>
      <c r="M58" s="6" t="s">
        <v>126</v>
      </c>
      <c r="N58" s="0" t="n">
        <v>6.598939</v>
      </c>
      <c r="O58" s="0" t="n">
        <f aca="false">K58/N58</f>
        <v>163712.541541754</v>
      </c>
      <c r="V58" s="0" t="n">
        <f aca="false">INDEX($S$10:$S$53, MATCH(M58,$R$10:$R$53,0))</f>
        <v>94801.7</v>
      </c>
      <c r="W58" s="0" t="n">
        <v>94801.7</v>
      </c>
      <c r="Y58" s="0" t="n">
        <v>8</v>
      </c>
      <c r="AA58" s="0" t="n">
        <f aca="false">(W58/Y58)/O58</f>
        <v>0.0723842681104408</v>
      </c>
    </row>
    <row r="59" customFormat="false" ht="12.75" hidden="false" customHeight="true" outlineLevel="0" collapsed="false">
      <c r="C59" s="0" t="n">
        <v>5</v>
      </c>
      <c r="D59" s="0" t="s">
        <v>51</v>
      </c>
      <c r="E59" s="0" t="s">
        <v>52</v>
      </c>
      <c r="F59" s="0" t="s">
        <v>53</v>
      </c>
      <c r="G59" s="13" t="s">
        <v>141</v>
      </c>
      <c r="H59" s="0" t="s">
        <v>55</v>
      </c>
      <c r="I59" s="0" t="s">
        <v>56</v>
      </c>
      <c r="J59" s="0" t="s">
        <v>57</v>
      </c>
      <c r="K59" s="0" t="n">
        <v>2521223.890631</v>
      </c>
      <c r="L59" s="0" t="n">
        <f aca="false">LOG10(K59)</f>
        <v>6.40161141376377</v>
      </c>
      <c r="M59" s="6" t="s">
        <v>126</v>
      </c>
      <c r="N59" s="0" t="n">
        <v>15.40031</v>
      </c>
      <c r="O59" s="0" t="n">
        <f aca="false">K59/N59</f>
        <v>163712.541541761</v>
      </c>
      <c r="V59" s="0" t="n">
        <f aca="false">INDEX($S$10:$S$53, MATCH(M59,$R$10:$R$53,0))</f>
        <v>94801.7</v>
      </c>
      <c r="W59" s="0" t="n">
        <v>94801.7</v>
      </c>
      <c r="Y59" s="0" t="n">
        <v>8</v>
      </c>
      <c r="AA59" s="0" t="n">
        <f aca="false">(W59/Y59)/O59</f>
        <v>0.0723842681104376</v>
      </c>
    </row>
    <row r="60" customFormat="false" ht="12.75" hidden="false" customHeight="true" outlineLevel="0" collapsed="false">
      <c r="C60" s="0" t="n">
        <v>6</v>
      </c>
      <c r="D60" s="0" t="s">
        <v>51</v>
      </c>
      <c r="E60" s="0" t="s">
        <v>52</v>
      </c>
      <c r="F60" s="0" t="s">
        <v>53</v>
      </c>
      <c r="G60" s="13" t="s">
        <v>122</v>
      </c>
      <c r="H60" s="0" t="s">
        <v>55</v>
      </c>
      <c r="I60" s="0" t="s">
        <v>56</v>
      </c>
      <c r="J60" s="0" t="s">
        <v>57</v>
      </c>
      <c r="K60" s="0" t="n">
        <v>9746221.79071</v>
      </c>
      <c r="L60" s="0" t="n">
        <f aca="false">LOG10(K60)</f>
        <v>6.98883629021637</v>
      </c>
      <c r="M60" s="6" t="s">
        <v>126</v>
      </c>
      <c r="N60" s="0" t="n">
        <v>59.53253</v>
      </c>
      <c r="O60" s="0" t="n">
        <f aca="false">K60/N60</f>
        <v>163712.541541742</v>
      </c>
      <c r="V60" s="0" t="n">
        <f aca="false">INDEX($S$10:$S$53, MATCH(M60,$R$10:$R$53,0))</f>
        <v>94801.7</v>
      </c>
      <c r="W60" s="0" t="n">
        <v>94801.7</v>
      </c>
      <c r="Y60" s="0" t="n">
        <v>8</v>
      </c>
      <c r="AA60" s="0" t="n">
        <f aca="false">(W60/Y60)/O60</f>
        <v>0.0723842681104461</v>
      </c>
    </row>
    <row r="61" customFormat="false" ht="12.75" hidden="false" customHeight="true" outlineLevel="0" collapsed="false">
      <c r="C61" s="0" t="n">
        <v>7</v>
      </c>
      <c r="D61" s="0" t="s">
        <v>51</v>
      </c>
      <c r="E61" s="0" t="s">
        <v>52</v>
      </c>
      <c r="F61" s="0" t="s">
        <v>53</v>
      </c>
      <c r="G61" s="13" t="s">
        <v>135</v>
      </c>
      <c r="H61" s="0" t="s">
        <v>55</v>
      </c>
      <c r="I61" s="0" t="s">
        <v>56</v>
      </c>
      <c r="J61" s="0" t="s">
        <v>57</v>
      </c>
      <c r="K61" s="0" t="n">
        <v>6899902.446462</v>
      </c>
      <c r="L61" s="0" t="n">
        <f aca="false">LOG10(K61)</f>
        <v>6.83884295055425</v>
      </c>
      <c r="M61" s="6" t="s">
        <v>126</v>
      </c>
      <c r="N61" s="0" t="n">
        <v>42.14645</v>
      </c>
      <c r="O61" s="0" t="n">
        <f aca="false">K61/N61</f>
        <v>163712.541541743</v>
      </c>
      <c r="V61" s="0" t="n">
        <f aca="false">INDEX($S$10:$S$53, MATCH(M61,$R$10:$R$53,0))</f>
        <v>94801.7</v>
      </c>
      <c r="W61" s="0" t="n">
        <v>94801.7</v>
      </c>
      <c r="Y61" s="0" t="n">
        <v>8</v>
      </c>
      <c r="AA61" s="0" t="n">
        <f aca="false">(W61/Y61)/O61</f>
        <v>0.0723842681104456</v>
      </c>
    </row>
    <row r="62" customFormat="false" ht="12.75" hidden="false" customHeight="true" outlineLevel="0" collapsed="false">
      <c r="C62" s="0" t="n">
        <v>8</v>
      </c>
      <c r="D62" s="0" t="s">
        <v>51</v>
      </c>
      <c r="E62" s="0" t="s">
        <v>52</v>
      </c>
      <c r="F62" s="0" t="s">
        <v>53</v>
      </c>
      <c r="G62" s="13" t="s">
        <v>146</v>
      </c>
      <c r="H62" s="0" t="s">
        <v>55</v>
      </c>
      <c r="I62" s="0" t="s">
        <v>56</v>
      </c>
      <c r="J62" s="0" t="s">
        <v>57</v>
      </c>
      <c r="K62" s="0" t="n">
        <v>1724708.350891</v>
      </c>
      <c r="L62" s="0" t="n">
        <f aca="false">LOG10(K62)</f>
        <v>6.23671566618764</v>
      </c>
      <c r="M62" s="6" t="s">
        <v>126</v>
      </c>
      <c r="N62" s="0" t="n">
        <v>10.53498</v>
      </c>
      <c r="O62" s="0" t="n">
        <f aca="false">K62/N62</f>
        <v>163712.541541702</v>
      </c>
      <c r="V62" s="0" t="n">
        <f aca="false">INDEX($S$10:$S$53, MATCH(M62,$R$10:$R$53,0))</f>
        <v>94801.7</v>
      </c>
      <c r="W62" s="0" t="n">
        <v>94801.7</v>
      </c>
      <c r="Y62" s="0" t="n">
        <v>8</v>
      </c>
      <c r="AA62" s="0" t="n">
        <f aca="false">(W62/Y62)/O62</f>
        <v>0.0723842681104638</v>
      </c>
    </row>
    <row r="63" customFormat="false" ht="15" hidden="false" customHeight="true" outlineLevel="0" collapsed="false">
      <c r="C63" s="0" t="n">
        <v>11</v>
      </c>
      <c r="D63" s="0" t="s">
        <v>51</v>
      </c>
      <c r="E63" s="0" t="s">
        <v>52</v>
      </c>
      <c r="F63" s="0" t="s">
        <v>53</v>
      </c>
      <c r="G63" s="13" t="s">
        <v>100</v>
      </c>
      <c r="H63" s="0" t="s">
        <v>55</v>
      </c>
      <c r="I63" s="0" t="s">
        <v>56</v>
      </c>
      <c r="J63" s="0" t="s">
        <v>57</v>
      </c>
      <c r="K63" s="0" t="n">
        <v>4308287.074345</v>
      </c>
      <c r="L63" s="0" t="n">
        <f aca="false">LOG10(K63)</f>
        <v>6.63430463395977</v>
      </c>
      <c r="M63" s="6" t="s">
        <v>126</v>
      </c>
      <c r="N63" s="0" t="n">
        <v>26.31617</v>
      </c>
      <c r="O63" s="0" t="n">
        <f aca="false">K63/N63</f>
        <v>163712.541541759</v>
      </c>
      <c r="V63" s="0" t="n">
        <f aca="false">INDEX($S$10:$S$53, MATCH(M63,$R$10:$R$53,0))</f>
        <v>94801.7</v>
      </c>
      <c r="W63" s="0" t="n">
        <v>94801.7</v>
      </c>
      <c r="Y63" s="0" t="n">
        <v>8</v>
      </c>
      <c r="AA63" s="0" t="n">
        <f aca="false">(W63/Y63)/O63</f>
        <v>0.0723842681104385</v>
      </c>
    </row>
    <row r="64" customFormat="false" ht="12.75" hidden="false" customHeight="true" outlineLevel="0" collapsed="false">
      <c r="C64" s="0" t="n">
        <v>9</v>
      </c>
      <c r="D64" s="0" t="s">
        <v>51</v>
      </c>
      <c r="E64" s="0" t="s">
        <v>52</v>
      </c>
      <c r="F64" s="0" t="s">
        <v>53</v>
      </c>
      <c r="G64" s="13" t="s">
        <v>82</v>
      </c>
      <c r="H64" s="0" t="s">
        <v>55</v>
      </c>
      <c r="I64" s="0" t="s">
        <v>56</v>
      </c>
      <c r="J64" s="0" t="s">
        <v>57</v>
      </c>
      <c r="K64" s="0" t="n">
        <v>6375701.436947</v>
      </c>
      <c r="L64" s="0" t="n">
        <f aca="false">LOG10(K64)</f>
        <v>6.80452797160601</v>
      </c>
      <c r="M64" s="6" t="s">
        <v>126</v>
      </c>
      <c r="N64" s="0" t="n">
        <v>38.94449</v>
      </c>
      <c r="O64" s="0" t="n">
        <f aca="false">K64/N64</f>
        <v>163712.541541743</v>
      </c>
      <c r="V64" s="0" t="n">
        <f aca="false">INDEX($S$10:$S$53, MATCH(M64,$R$10:$R$53,0))</f>
        <v>94801.7</v>
      </c>
      <c r="W64" s="0" t="n">
        <v>94801.7</v>
      </c>
      <c r="Y64" s="0" t="n">
        <v>8</v>
      </c>
      <c r="AA64" s="0" t="n">
        <f aca="false">(W64/Y64)/O64</f>
        <v>0.0723842681104456</v>
      </c>
    </row>
    <row r="65" customFormat="false" ht="12.75" hidden="false" customHeight="true" outlineLevel="0" collapsed="false">
      <c r="C65" s="0" t="n">
        <v>3</v>
      </c>
      <c r="D65" s="0" t="s">
        <v>51</v>
      </c>
      <c r="E65" s="0" t="s">
        <v>52</v>
      </c>
      <c r="F65" s="0" t="s">
        <v>53</v>
      </c>
      <c r="G65" s="13" t="s">
        <v>133</v>
      </c>
      <c r="H65" s="0" t="s">
        <v>55</v>
      </c>
      <c r="I65" s="0" t="s">
        <v>56</v>
      </c>
      <c r="J65" s="0" t="s">
        <v>57</v>
      </c>
      <c r="K65" s="0" t="n">
        <v>11166037.770858</v>
      </c>
      <c r="L65" s="0" t="n">
        <f aca="false">LOG10(K65)</f>
        <v>7.04789909258547</v>
      </c>
      <c r="M65" s="12" t="s">
        <v>181</v>
      </c>
      <c r="N65" s="0" t="n">
        <v>360.9118</v>
      </c>
      <c r="O65" s="0" t="n">
        <f aca="false">K65/N65</f>
        <v>30938.4114646792</v>
      </c>
      <c r="V65" s="0" t="n">
        <f aca="false">INDEX($S$10:$S$53, MATCH(M65,$R$10:$R$53,0))</f>
        <v>32303.9</v>
      </c>
      <c r="W65" s="0" t="n">
        <v>32303.9</v>
      </c>
      <c r="Y65" s="0" t="n">
        <v>1</v>
      </c>
      <c r="AA65" s="0" t="n">
        <f aca="false">(W65/Y65)/O65</f>
        <v>1.04413570285856</v>
      </c>
    </row>
    <row r="66" customFormat="false" ht="15" hidden="false" customHeight="true" outlineLevel="0" collapsed="false">
      <c r="C66" s="0" t="n">
        <v>4</v>
      </c>
      <c r="D66" s="0" t="s">
        <v>51</v>
      </c>
      <c r="E66" s="0" t="s">
        <v>52</v>
      </c>
      <c r="F66" s="0" t="s">
        <v>53</v>
      </c>
      <c r="G66" s="13" t="s">
        <v>80</v>
      </c>
      <c r="H66" s="0" t="s">
        <v>55</v>
      </c>
      <c r="I66" s="0" t="s">
        <v>56</v>
      </c>
      <c r="J66" s="0" t="s">
        <v>57</v>
      </c>
      <c r="K66" s="0" t="n">
        <v>2732863.496839</v>
      </c>
      <c r="L66" s="0" t="n">
        <f aca="false">LOG10(K66)</f>
        <v>6.43661793976068</v>
      </c>
      <c r="M66" s="12" t="s">
        <v>81</v>
      </c>
      <c r="N66" s="0" t="n">
        <v>325.4248</v>
      </c>
      <c r="O66" s="0" t="n">
        <f aca="false">K66/N66</f>
        <v>8397.83414429079</v>
      </c>
      <c r="V66" s="0" t="n">
        <f aca="false">INDEX($S$10:$S$53, MATCH(M66,$R$10:$R$53,0))</f>
        <v>2697</v>
      </c>
      <c r="W66" s="0" t="n">
        <v>2697</v>
      </c>
      <c r="Y66" s="0" t="n">
        <v>1</v>
      </c>
      <c r="AA66" s="0" t="n">
        <f aca="false">(W66/Y66)/O66</f>
        <v>0.321154234968255</v>
      </c>
    </row>
    <row r="67" customFormat="false" ht="15" hidden="false" customHeight="true" outlineLevel="0" collapsed="false">
      <c r="C67" s="0" t="n">
        <v>15</v>
      </c>
      <c r="D67" s="0" t="s">
        <v>51</v>
      </c>
      <c r="E67" s="0" t="s">
        <v>52</v>
      </c>
      <c r="F67" s="0" t="s">
        <v>53</v>
      </c>
      <c r="G67" s="13" t="s">
        <v>76</v>
      </c>
      <c r="H67" s="0" t="s">
        <v>55</v>
      </c>
      <c r="I67" s="0" t="s">
        <v>56</v>
      </c>
      <c r="J67" s="0" t="s">
        <v>57</v>
      </c>
      <c r="K67" s="0" t="n">
        <v>24603.60095</v>
      </c>
      <c r="L67" s="0" t="n">
        <f aca="false">LOG10(K67)</f>
        <v>4.39099867451256</v>
      </c>
      <c r="M67" s="6" t="s">
        <v>71</v>
      </c>
      <c r="N67" s="0" t="n">
        <v>15.89657</v>
      </c>
      <c r="O67" s="0" t="n">
        <f aca="false">K67/N67</f>
        <v>1547.73016757703</v>
      </c>
      <c r="V67" s="0" t="n">
        <f aca="false">INDEX($S$10:$S$53, MATCH(M67,$R$10:$R$53,0))</f>
        <v>4837.6</v>
      </c>
      <c r="W67" s="0" t="n">
        <v>4837.6</v>
      </c>
      <c r="Y67" s="0" t="n">
        <v>3</v>
      </c>
      <c r="AA67" s="0" t="n">
        <f aca="false">(W67/Y67)/O67</f>
        <v>1.0418698085195</v>
      </c>
    </row>
    <row r="68" customFormat="false" ht="12.75" hidden="false" customHeight="true" outlineLevel="0" collapsed="false">
      <c r="C68" s="0" t="n">
        <v>13</v>
      </c>
      <c r="D68" s="0" t="s">
        <v>51</v>
      </c>
      <c r="E68" s="0" t="s">
        <v>52</v>
      </c>
      <c r="F68" s="0" t="s">
        <v>53</v>
      </c>
      <c r="G68" s="13" t="s">
        <v>70</v>
      </c>
      <c r="H68" s="0" t="s">
        <v>55</v>
      </c>
      <c r="I68" s="0" t="s">
        <v>56</v>
      </c>
      <c r="J68" s="0" t="s">
        <v>57</v>
      </c>
      <c r="K68" s="0" t="n">
        <v>15477.301676</v>
      </c>
      <c r="L68" s="0" t="n">
        <f aca="false">LOG10(K68)</f>
        <v>4.18969524773126</v>
      </c>
      <c r="M68" s="6" t="s">
        <v>71</v>
      </c>
      <c r="N68" s="0" t="n">
        <v>1</v>
      </c>
      <c r="O68" s="0" t="n">
        <f aca="false">K68/N68</f>
        <v>15477.301676</v>
      </c>
      <c r="V68" s="0" t="n">
        <f aca="false">INDEX($S$10:$S$53, MATCH(M68,$R$10:$R$53,0))</f>
        <v>4837.6</v>
      </c>
      <c r="W68" s="0" t="n">
        <v>4837.6</v>
      </c>
      <c r="Y68" s="0" t="n">
        <v>3</v>
      </c>
      <c r="AA68" s="0" t="n">
        <f aca="false">(W68/Y68)/O68</f>
        <v>0.104186980850404</v>
      </c>
    </row>
    <row r="69" customFormat="false" ht="12.75" hidden="false" customHeight="true" outlineLevel="0" collapsed="false">
      <c r="C69" s="0" t="n">
        <v>14</v>
      </c>
      <c r="D69" s="0" t="s">
        <v>51</v>
      </c>
      <c r="E69" s="0" t="s">
        <v>52</v>
      </c>
      <c r="F69" s="0" t="s">
        <v>53</v>
      </c>
      <c r="G69" s="13" t="s">
        <v>128</v>
      </c>
      <c r="H69" s="0" t="s">
        <v>55</v>
      </c>
      <c r="I69" s="0" t="s">
        <v>56</v>
      </c>
      <c r="J69" s="0" t="s">
        <v>57</v>
      </c>
      <c r="K69" s="0" t="n">
        <v>5003.225042</v>
      </c>
      <c r="L69" s="0" t="n">
        <f aca="false">LOG10(K69)</f>
        <v>3.69925003762271</v>
      </c>
      <c r="M69" s="6" t="s">
        <v>71</v>
      </c>
      <c r="N69" s="0" t="n">
        <v>3.232621</v>
      </c>
      <c r="O69" s="0" t="n">
        <f aca="false">K69/N69</f>
        <v>1547.73016756372</v>
      </c>
      <c r="V69" s="0" t="n">
        <f aca="false">INDEX($S$10:$S$53, MATCH(M69,$R$10:$R$53,0))</f>
        <v>4837.6</v>
      </c>
      <c r="W69" s="0" t="n">
        <v>4837.6</v>
      </c>
      <c r="Y69" s="0" t="n">
        <v>3</v>
      </c>
      <c r="AA69" s="0" t="n">
        <f aca="false">(W69/Y69)/O69</f>
        <v>1.04186980852846</v>
      </c>
    </row>
    <row r="70" customFormat="false" ht="12.75" hidden="false" customHeight="true" outlineLevel="0" collapsed="false">
      <c r="C70" s="0" t="n">
        <v>74</v>
      </c>
      <c r="D70" s="0" t="s">
        <v>51</v>
      </c>
      <c r="E70" s="0" t="s">
        <v>52</v>
      </c>
      <c r="F70" s="0" t="s">
        <v>53</v>
      </c>
      <c r="G70" s="13" t="s">
        <v>151</v>
      </c>
      <c r="H70" s="0" t="s">
        <v>55</v>
      </c>
      <c r="I70" s="0" t="s">
        <v>56</v>
      </c>
      <c r="J70" s="0" t="s">
        <v>57</v>
      </c>
      <c r="K70" s="0" t="n">
        <v>0</v>
      </c>
      <c r="L70" s="0" t="n">
        <v>0</v>
      </c>
      <c r="M70" s="20" t="s">
        <v>151</v>
      </c>
      <c r="N70" s="0" t="n">
        <v>1</v>
      </c>
      <c r="O70" s="0" t="n">
        <f aca="false">K70/N70</f>
        <v>0</v>
      </c>
      <c r="V70" s="0" t="e">
        <f aca="false">INDEX($S$10:$S$53, MATCH(M70,$R$10:$R$53,0))</f>
        <v>#N/A</v>
      </c>
      <c r="W70" s="0" t="e">
        <f aca="false">#N/A</f>
        <v>#N/A</v>
      </c>
      <c r="Y70" s="0" t="n">
        <v>1</v>
      </c>
      <c r="AA70" s="0" t="e">
        <f aca="false">(W70/Y70)/O70</f>
        <v>#N/A</v>
      </c>
    </row>
    <row r="71" customFormat="false" ht="15" hidden="false" customHeight="true" outlineLevel="0" collapsed="false">
      <c r="C71" s="0" t="n">
        <v>75</v>
      </c>
      <c r="D71" s="0" t="s">
        <v>51</v>
      </c>
      <c r="E71" s="0" t="s">
        <v>52</v>
      </c>
      <c r="F71" s="0" t="s">
        <v>53</v>
      </c>
      <c r="G71" s="13" t="s">
        <v>154</v>
      </c>
      <c r="H71" s="0" t="s">
        <v>55</v>
      </c>
      <c r="I71" s="0" t="s">
        <v>56</v>
      </c>
      <c r="J71" s="0" t="s">
        <v>57</v>
      </c>
      <c r="K71" s="0" t="n">
        <v>0</v>
      </c>
      <c r="L71" s="0" t="n">
        <v>0</v>
      </c>
      <c r="M71" s="20" t="s">
        <v>154</v>
      </c>
      <c r="N71" s="0" t="n">
        <v>1</v>
      </c>
      <c r="O71" s="0" t="n">
        <f aca="false">K71/N71</f>
        <v>0</v>
      </c>
      <c r="V71" s="0" t="e">
        <f aca="false">INDEX($S$10:$S$53, MATCH(M71,$R$10:$R$53,0))</f>
        <v>#N/A</v>
      </c>
      <c r="W71" s="0" t="e">
        <f aca="false">#N/A</f>
        <v>#N/A</v>
      </c>
      <c r="Y71" s="0" t="n">
        <v>1</v>
      </c>
      <c r="AA71" s="0" t="e">
        <f aca="false">(W71/Y71)/O71</f>
        <v>#N/A</v>
      </c>
    </row>
    <row r="72" customFormat="false" ht="12.75" hidden="false" customHeight="true" outlineLevel="0" collapsed="false">
      <c r="C72" s="0" t="n">
        <v>84</v>
      </c>
      <c r="D72" s="0" t="s">
        <v>51</v>
      </c>
      <c r="E72" s="0" t="s">
        <v>52</v>
      </c>
      <c r="F72" s="0" t="s">
        <v>53</v>
      </c>
      <c r="G72" s="13" t="s">
        <v>164</v>
      </c>
      <c r="H72" s="0" t="s">
        <v>55</v>
      </c>
      <c r="I72" s="0" t="s">
        <v>56</v>
      </c>
      <c r="J72" s="0" t="s">
        <v>57</v>
      </c>
      <c r="K72" s="0" t="n">
        <v>31842.855922</v>
      </c>
      <c r="L72" s="0" t="n">
        <f aca="false">LOG10(K72)</f>
        <v>4.5030120118151</v>
      </c>
      <c r="M72" s="20" t="s">
        <v>164</v>
      </c>
      <c r="N72" s="0" t="n">
        <v>1</v>
      </c>
      <c r="O72" s="0" t="n">
        <f aca="false">K72/N72</f>
        <v>31842.855922</v>
      </c>
      <c r="V72" s="0" t="n">
        <f aca="false">INDEX($S$10:$S$53, MATCH(M72,$R$10:$R$53,0))</f>
        <v>31842.8</v>
      </c>
      <c r="W72" s="0" t="n">
        <v>31842.8</v>
      </c>
      <c r="Y72" s="0" t="n">
        <v>1</v>
      </c>
      <c r="AA72" s="0" t="n">
        <f aca="false">(W72/Y72)/O72</f>
        <v>0.999998243813302</v>
      </c>
    </row>
    <row r="73" customFormat="false" ht="12.75" hidden="false" customHeight="true" outlineLevel="0" collapsed="false">
      <c r="C73" s="0" t="n">
        <v>53</v>
      </c>
      <c r="D73" s="0" t="s">
        <v>51</v>
      </c>
      <c r="E73" s="0" t="s">
        <v>52</v>
      </c>
      <c r="F73" s="0" t="s">
        <v>53</v>
      </c>
      <c r="G73" s="13" t="s">
        <v>156</v>
      </c>
      <c r="H73" s="0" t="s">
        <v>55</v>
      </c>
      <c r="I73" s="0" t="s">
        <v>56</v>
      </c>
      <c r="J73" s="0" t="s">
        <v>57</v>
      </c>
      <c r="K73" s="0" t="n">
        <v>33554.258472</v>
      </c>
      <c r="L73" s="0" t="n">
        <f aca="false">LOG10(K73)</f>
        <v>4.52574764562357</v>
      </c>
      <c r="M73" s="12" t="s">
        <v>156</v>
      </c>
      <c r="N73" s="0" t="n">
        <v>1</v>
      </c>
      <c r="O73" s="0" t="n">
        <f aca="false">K73/N73</f>
        <v>33554.258472</v>
      </c>
      <c r="V73" s="0" t="n">
        <f aca="false">INDEX($S$10:$S$53, MATCH(M73,$R$10:$R$53,0))</f>
        <v>7660.8</v>
      </c>
      <c r="W73" s="0" t="n">
        <v>7660.8</v>
      </c>
      <c r="Y73" s="0" t="n">
        <v>1</v>
      </c>
      <c r="AA73" s="0" t="n">
        <f aca="false">(W73/Y73)/O73</f>
        <v>0.228310812065559</v>
      </c>
    </row>
    <row r="74" customFormat="false" ht="12.75" hidden="false" customHeight="false" outlineLevel="0" collapsed="false">
      <c r="C74" s="0" t="n">
        <v>79</v>
      </c>
      <c r="D74" s="0" t="s">
        <v>51</v>
      </c>
      <c r="E74" s="0" t="s">
        <v>52</v>
      </c>
      <c r="F74" s="0" t="s">
        <v>53</v>
      </c>
      <c r="G74" s="13" t="s">
        <v>165</v>
      </c>
      <c r="H74" s="0" t="s">
        <v>55</v>
      </c>
      <c r="I74" s="0" t="s">
        <v>56</v>
      </c>
      <c r="J74" s="0" t="s">
        <v>57</v>
      </c>
      <c r="K74" s="0" t="n">
        <v>2494086.809665</v>
      </c>
      <c r="L74" s="0" t="n">
        <f aca="false">LOG10(K74)</f>
        <v>6.39691156554283</v>
      </c>
      <c r="M74" s="20" t="s">
        <v>165</v>
      </c>
      <c r="N74" s="0" t="n">
        <v>30</v>
      </c>
      <c r="O74" s="0" t="n">
        <f aca="false">K74/N74</f>
        <v>83136.2269888333</v>
      </c>
      <c r="V74" s="0" t="n">
        <f aca="false">INDEX($S$10:$S$53, MATCH(M74,$R$10:$R$53,0))</f>
        <v>2494086.8</v>
      </c>
      <c r="W74" s="0" t="n">
        <v>2494086.8</v>
      </c>
      <c r="Y74" s="0" t="n">
        <v>1</v>
      </c>
      <c r="AA74" s="0" t="n">
        <f aca="false">(W74/Y74)/O74</f>
        <v>29.999999883745</v>
      </c>
    </row>
    <row r="75" customFormat="false" ht="12.75" hidden="false" customHeight="true" outlineLevel="0" collapsed="false">
      <c r="C75" s="0" t="n">
        <v>81</v>
      </c>
      <c r="D75" s="0" t="s">
        <v>51</v>
      </c>
      <c r="E75" s="0" t="s">
        <v>52</v>
      </c>
      <c r="F75" s="0" t="s">
        <v>53</v>
      </c>
      <c r="G75" s="13" t="s">
        <v>168</v>
      </c>
      <c r="H75" s="0" t="s">
        <v>55</v>
      </c>
      <c r="I75" s="0" t="s">
        <v>56</v>
      </c>
      <c r="J75" s="0" t="s">
        <v>57</v>
      </c>
      <c r="K75" s="0" t="n">
        <v>742789.123928</v>
      </c>
      <c r="L75" s="0" t="n">
        <f aca="false">LOG10(K75)</f>
        <v>5.87086553608466</v>
      </c>
      <c r="M75" s="20" t="s">
        <v>168</v>
      </c>
      <c r="N75" s="0" t="n">
        <v>1</v>
      </c>
      <c r="O75" s="0" t="n">
        <f aca="false">K75/N75</f>
        <v>742789.123928</v>
      </c>
      <c r="V75" s="0" t="n">
        <f aca="false">INDEX($S$10:$S$53, MATCH(M75,$R$10:$R$53,0))</f>
        <v>742789.1</v>
      </c>
      <c r="W75" s="0" t="n">
        <v>742789.1</v>
      </c>
      <c r="Y75" s="0" t="n">
        <v>1</v>
      </c>
      <c r="AA75" s="0" t="n">
        <f aca="false">(W75/Y75)/O75</f>
        <v>0.999999967786281</v>
      </c>
    </row>
    <row r="76" customFormat="false" ht="12.75" hidden="false" customHeight="true" outlineLevel="0" collapsed="false">
      <c r="C76" s="0" t="n">
        <v>70</v>
      </c>
      <c r="D76" s="0" t="s">
        <v>51</v>
      </c>
      <c r="E76" s="0" t="s">
        <v>52</v>
      </c>
      <c r="F76" s="0" t="s">
        <v>53</v>
      </c>
      <c r="G76" s="13" t="s">
        <v>160</v>
      </c>
      <c r="H76" s="0" t="s">
        <v>55</v>
      </c>
      <c r="I76" s="0" t="s">
        <v>56</v>
      </c>
      <c r="J76" s="0" t="s">
        <v>57</v>
      </c>
      <c r="K76" s="0" t="n">
        <v>19488.888086</v>
      </c>
      <c r="L76" s="0" t="n">
        <f aca="false">LOG10(K76)</f>
        <v>4.28978706169895</v>
      </c>
      <c r="M76" s="6" t="s">
        <v>161</v>
      </c>
      <c r="N76" s="0" t="n">
        <v>1</v>
      </c>
      <c r="O76" s="0" t="n">
        <f aca="false">K76/N76</f>
        <v>19488.888086</v>
      </c>
      <c r="V76" s="0" t="n">
        <f aca="false">INDEX($S$10:$S$53, MATCH(M76,$R$10:$R$53,0))</f>
        <v>19488.8</v>
      </c>
      <c r="W76" s="0" t="n">
        <v>19488.8</v>
      </c>
      <c r="Y76" s="0" t="n">
        <v>2</v>
      </c>
      <c r="AA76" s="0" t="n">
        <f aca="false">(W76/Y76)/O76</f>
        <v>0.499997740096828</v>
      </c>
    </row>
    <row r="77" customFormat="false" ht="12.75" hidden="false" customHeight="false" outlineLevel="0" collapsed="false">
      <c r="C77" s="0" t="n">
        <v>71</v>
      </c>
      <c r="D77" s="0" t="s">
        <v>51</v>
      </c>
      <c r="E77" s="0" t="s">
        <v>52</v>
      </c>
      <c r="F77" s="0" t="s">
        <v>53</v>
      </c>
      <c r="G77" s="13" t="s">
        <v>163</v>
      </c>
      <c r="H77" s="0" t="s">
        <v>55</v>
      </c>
      <c r="I77" s="0" t="s">
        <v>56</v>
      </c>
      <c r="J77" s="0" t="s">
        <v>57</v>
      </c>
      <c r="K77" s="0" t="n">
        <v>19488.888086</v>
      </c>
      <c r="L77" s="0" t="n">
        <f aca="false">LOG10(K77)</f>
        <v>4.28978706169895</v>
      </c>
      <c r="M77" s="6" t="s">
        <v>161</v>
      </c>
      <c r="N77" s="0" t="n">
        <v>1</v>
      </c>
      <c r="O77" s="0" t="n">
        <f aca="false">K77/N77</f>
        <v>19488.888086</v>
      </c>
      <c r="V77" s="0" t="n">
        <f aca="false">INDEX($S$10:$S$53, MATCH(M77,$R$10:$R$53,0))</f>
        <v>19488.8</v>
      </c>
      <c r="W77" s="0" t="n">
        <v>19488.8</v>
      </c>
      <c r="Y77" s="0" t="n">
        <v>2</v>
      </c>
      <c r="AA77" s="0" t="n">
        <f aca="false">(W77/Y77)/O77</f>
        <v>0.499997740096828</v>
      </c>
    </row>
    <row r="78" customFormat="false" ht="12.75" hidden="false" customHeight="true" outlineLevel="0" collapsed="false">
      <c r="C78" s="0" t="n">
        <v>54</v>
      </c>
      <c r="D78" s="0" t="s">
        <v>51</v>
      </c>
      <c r="E78" s="0" t="s">
        <v>52</v>
      </c>
      <c r="F78" s="0" t="s">
        <v>53</v>
      </c>
      <c r="G78" s="13" t="s">
        <v>121</v>
      </c>
      <c r="H78" s="0" t="s">
        <v>55</v>
      </c>
      <c r="I78" s="0" t="s">
        <v>56</v>
      </c>
      <c r="J78" s="0" t="s">
        <v>57</v>
      </c>
      <c r="K78" s="0" t="n">
        <v>1957313.821478</v>
      </c>
      <c r="L78" s="0" t="n">
        <f aca="false">LOG10(K78)</f>
        <v>6.29166046286274</v>
      </c>
      <c r="M78" s="12" t="s">
        <v>121</v>
      </c>
      <c r="N78" s="0" t="n">
        <v>21411.68</v>
      </c>
      <c r="O78" s="0" t="n">
        <f aca="false">K78/N78</f>
        <v>91.4133697812596</v>
      </c>
      <c r="V78" s="0" t="n">
        <f aca="false">INDEX($S$10:$S$53, MATCH(M78,$R$10:$R$53,0))</f>
        <v>803.2</v>
      </c>
      <c r="W78" s="0" t="n">
        <v>803.2</v>
      </c>
      <c r="Y78" s="0" t="n">
        <v>1</v>
      </c>
      <c r="AA78" s="0" t="n">
        <f aca="false">(W78/Y78)/O78</f>
        <v>8.78646090743569</v>
      </c>
    </row>
    <row r="79" customFormat="false" ht="12.75" hidden="false" customHeight="true" outlineLevel="0" collapsed="false">
      <c r="C79" s="0" t="n">
        <v>52</v>
      </c>
      <c r="D79" s="0" t="s">
        <v>51</v>
      </c>
      <c r="E79" s="0" t="s">
        <v>52</v>
      </c>
      <c r="F79" s="0" t="s">
        <v>53</v>
      </c>
      <c r="G79" s="13" t="s">
        <v>132</v>
      </c>
      <c r="H79" s="0" t="s">
        <v>55</v>
      </c>
      <c r="I79" s="0" t="s">
        <v>56</v>
      </c>
      <c r="J79" s="0" t="s">
        <v>57</v>
      </c>
      <c r="K79" s="0" t="n">
        <v>92498.351463</v>
      </c>
      <c r="L79" s="0" t="n">
        <f aca="false">LOG10(K79)</f>
        <v>4.96613399266441</v>
      </c>
      <c r="M79" s="12" t="s">
        <v>132</v>
      </c>
      <c r="N79" s="0" t="n">
        <v>1</v>
      </c>
      <c r="O79" s="0" t="n">
        <f aca="false">K79/N79</f>
        <v>92498.351463</v>
      </c>
      <c r="V79" s="0" t="n">
        <f aca="false">INDEX($S$10:$S$53, MATCH(M79,$R$10:$R$53,0))</f>
        <v>1808.5</v>
      </c>
      <c r="W79" s="0" t="n">
        <v>1808.5</v>
      </c>
      <c r="Y79" s="0" t="n">
        <v>1</v>
      </c>
      <c r="AA79" s="0" t="n">
        <f aca="false">(W79/Y79)/O79</f>
        <v>0.019551699802168</v>
      </c>
    </row>
    <row r="80" customFormat="false" ht="12.75" hidden="false" customHeight="true" outlineLevel="0" collapsed="false">
      <c r="C80" s="0" t="n">
        <v>76</v>
      </c>
      <c r="D80" s="0" t="s">
        <v>51</v>
      </c>
      <c r="E80" s="0" t="s">
        <v>52</v>
      </c>
      <c r="F80" s="0" t="s">
        <v>53</v>
      </c>
      <c r="G80" s="13" t="s">
        <v>174</v>
      </c>
      <c r="H80" s="0" t="s">
        <v>55</v>
      </c>
      <c r="I80" s="0" t="s">
        <v>56</v>
      </c>
      <c r="J80" s="0" t="s">
        <v>57</v>
      </c>
      <c r="K80" s="0" t="n">
        <v>0</v>
      </c>
      <c r="L80" s="0" t="n">
        <v>0</v>
      </c>
      <c r="M80" s="20" t="s">
        <v>174</v>
      </c>
      <c r="N80" s="0" t="n">
        <v>1</v>
      </c>
      <c r="O80" s="0" t="n">
        <f aca="false">K80/N80</f>
        <v>0</v>
      </c>
      <c r="V80" s="0" t="e">
        <f aca="false">INDEX($S$10:$S$53, MATCH(M80,$R$10:$R$53,0))</f>
        <v>#N/A</v>
      </c>
      <c r="W80" s="0" t="e">
        <f aca="false">#N/A</f>
        <v>#N/A</v>
      </c>
      <c r="Y80" s="0" t="n">
        <v>1</v>
      </c>
      <c r="AA80" s="0" t="e">
        <f aca="false">(W80/Y80)/O80</f>
        <v>#N/A</v>
      </c>
    </row>
    <row r="81" customFormat="false" ht="12.75" hidden="false" customHeight="true" outlineLevel="0" collapsed="false">
      <c r="C81" s="0" t="n">
        <v>42</v>
      </c>
      <c r="D81" s="0" t="s">
        <v>51</v>
      </c>
      <c r="E81" s="0" t="s">
        <v>52</v>
      </c>
      <c r="F81" s="0" t="s">
        <v>53</v>
      </c>
      <c r="G81" s="13" t="s">
        <v>67</v>
      </c>
      <c r="H81" s="0" t="s">
        <v>55</v>
      </c>
      <c r="I81" s="0" t="s">
        <v>56</v>
      </c>
      <c r="J81" s="0" t="s">
        <v>57</v>
      </c>
      <c r="K81" s="0" t="n">
        <v>535494293.24554</v>
      </c>
      <c r="L81" s="0" t="n">
        <f aca="false">LOG10(K81)</f>
        <v>8.72875484692291</v>
      </c>
      <c r="M81" s="20" t="s">
        <v>96</v>
      </c>
      <c r="N81" s="0" t="n">
        <v>743.1235</v>
      </c>
      <c r="O81" s="0" t="n">
        <f aca="false">K81/N81</f>
        <v>720599.326014505</v>
      </c>
      <c r="V81" s="0" t="n">
        <f aca="false">INDEX($S$10:$S$53, MATCH(M81,$R$10:$R$53,0))</f>
        <v>18788.6</v>
      </c>
      <c r="W81" s="0" t="n">
        <v>18788.6</v>
      </c>
      <c r="Y81" s="0" t="n">
        <v>1</v>
      </c>
      <c r="AA81" s="0" t="n">
        <f aca="false">(W81/Y81)/O81</f>
        <v>0.0260735742065096</v>
      </c>
    </row>
    <row r="82" customFormat="false" ht="12.75" hidden="false" customHeight="true" outlineLevel="0" collapsed="false">
      <c r="C82" s="0" t="n">
        <v>43</v>
      </c>
      <c r="D82" s="0" t="s">
        <v>51</v>
      </c>
      <c r="E82" s="0" t="s">
        <v>52</v>
      </c>
      <c r="F82" s="0" t="s">
        <v>53</v>
      </c>
      <c r="G82" s="13" t="s">
        <v>117</v>
      </c>
      <c r="H82" s="0" t="s">
        <v>55</v>
      </c>
      <c r="I82" s="0" t="s">
        <v>56</v>
      </c>
      <c r="J82" s="0" t="s">
        <v>57</v>
      </c>
      <c r="K82" s="0" t="n">
        <v>20712613.889311</v>
      </c>
      <c r="L82" s="0" t="n">
        <f aca="false">LOG10(K82)</f>
        <v>7.31623490942321</v>
      </c>
      <c r="M82" s="6" t="s">
        <v>96</v>
      </c>
      <c r="N82" s="0" t="n">
        <v>1895.566</v>
      </c>
      <c r="O82" s="0" t="n">
        <f aca="false">K82/N82</f>
        <v>10926.8756082938</v>
      </c>
      <c r="V82" s="0" t="n">
        <f aca="false">INDEX($S$10:$S$53, MATCH(M82,$R$10:$R$53,0))</f>
        <v>18788.6</v>
      </c>
      <c r="W82" s="0" t="n">
        <v>18788.6</v>
      </c>
      <c r="Y82" s="0" t="n">
        <v>3</v>
      </c>
      <c r="AA82" s="0" t="n">
        <f aca="false">(W82/Y82)/O82</f>
        <v>0.573161706161731</v>
      </c>
    </row>
    <row r="83" customFormat="false" ht="12.75" hidden="false" customHeight="true" outlineLevel="0" collapsed="false">
      <c r="C83" s="0" t="n">
        <v>44</v>
      </c>
      <c r="D83" s="0" t="s">
        <v>51</v>
      </c>
      <c r="E83" s="0" t="s">
        <v>52</v>
      </c>
      <c r="F83" s="0" t="s">
        <v>53</v>
      </c>
      <c r="G83" s="13" t="s">
        <v>119</v>
      </c>
      <c r="H83" s="0" t="s">
        <v>55</v>
      </c>
      <c r="I83" s="0" t="s">
        <v>56</v>
      </c>
      <c r="J83" s="0" t="s">
        <v>57</v>
      </c>
      <c r="K83" s="0" t="n">
        <v>763607.874497</v>
      </c>
      <c r="L83" s="0" t="n">
        <f aca="false">LOG10(K83)</f>
        <v>5.88287039828758</v>
      </c>
      <c r="M83" s="6" t="s">
        <v>96</v>
      </c>
      <c r="N83" s="0" t="n">
        <v>69.88346</v>
      </c>
      <c r="O83" s="0" t="n">
        <f aca="false">K83/N83</f>
        <v>10926.8756082913</v>
      </c>
      <c r="V83" s="0" t="n">
        <f aca="false">INDEX($S$10:$S$53, MATCH(M83,$R$10:$R$53,0))</f>
        <v>18788.6</v>
      </c>
      <c r="W83" s="0" t="n">
        <v>18788.6</v>
      </c>
      <c r="Y83" s="0" t="n">
        <v>3</v>
      </c>
      <c r="AA83" s="0" t="n">
        <f aca="false">(W83/Y83)/O83</f>
        <v>0.573161706161862</v>
      </c>
    </row>
    <row r="84" customFormat="false" ht="12.75" hidden="false" customHeight="false" outlineLevel="0" collapsed="false">
      <c r="C84" s="0" t="n">
        <v>45</v>
      </c>
      <c r="D84" s="0" t="s">
        <v>51</v>
      </c>
      <c r="E84" s="0" t="s">
        <v>52</v>
      </c>
      <c r="F84" s="0" t="s">
        <v>53</v>
      </c>
      <c r="G84" s="13" t="s">
        <v>73</v>
      </c>
      <c r="H84" s="0" t="s">
        <v>55</v>
      </c>
      <c r="I84" s="0" t="s">
        <v>56</v>
      </c>
      <c r="J84" s="0" t="s">
        <v>57</v>
      </c>
      <c r="K84" s="0" t="n">
        <v>2939227.918688</v>
      </c>
      <c r="L84" s="0" t="n">
        <f aca="false">LOG10(K84)</f>
        <v>6.46823326419124</v>
      </c>
      <c r="M84" s="6" t="s">
        <v>96</v>
      </c>
      <c r="N84" s="0" t="n">
        <v>268.9907</v>
      </c>
      <c r="O84" s="0" t="n">
        <f aca="false">K84/N84</f>
        <v>10926.8756082943</v>
      </c>
      <c r="V84" s="0" t="n">
        <f aca="false">INDEX($S$10:$S$53, MATCH(M84,$R$10:$R$53,0))</f>
        <v>18788.6</v>
      </c>
      <c r="W84" s="0" t="n">
        <v>18788.6</v>
      </c>
      <c r="Y84" s="0" t="n">
        <v>3</v>
      </c>
      <c r="AA84" s="0" t="n">
        <f aca="false">(W84/Y84)/O84</f>
        <v>0.573161706161706</v>
      </c>
    </row>
    <row r="85" customFormat="false" ht="12.75" hidden="false" customHeight="true" outlineLevel="0" collapsed="false">
      <c r="C85" s="0" t="n">
        <v>46</v>
      </c>
      <c r="D85" s="0" t="s">
        <v>51</v>
      </c>
      <c r="E85" s="0" t="s">
        <v>52</v>
      </c>
      <c r="F85" s="0" t="s">
        <v>53</v>
      </c>
      <c r="G85" s="13" t="s">
        <v>84</v>
      </c>
      <c r="H85" s="0" t="s">
        <v>55</v>
      </c>
      <c r="I85" s="0" t="s">
        <v>56</v>
      </c>
      <c r="J85" s="0" t="s">
        <v>57</v>
      </c>
      <c r="K85" s="0" t="n">
        <v>3824.557624</v>
      </c>
      <c r="L85" s="0" t="n">
        <f aca="false">LOG10(K85)</f>
        <v>3.58258120875333</v>
      </c>
      <c r="M85" s="6" t="s">
        <v>85</v>
      </c>
      <c r="N85" s="0" t="n">
        <v>1</v>
      </c>
      <c r="O85" s="0" t="n">
        <f aca="false">K85/N85</f>
        <v>3824.557624</v>
      </c>
      <c r="V85" s="0" t="n">
        <f aca="false">INDEX($S$10:$S$53, MATCH(M85,$R$10:$R$53,0))</f>
        <v>7183.5</v>
      </c>
      <c r="W85" s="0" t="n">
        <v>7183.5</v>
      </c>
      <c r="Y85" s="0" t="n">
        <v>3</v>
      </c>
      <c r="AA85" s="0" t="n">
        <f aca="false">(W85/Y85)/O85</f>
        <v>0.62608548109563</v>
      </c>
    </row>
    <row r="86" customFormat="false" ht="12.75" hidden="false" customHeight="true" outlineLevel="0" collapsed="false">
      <c r="C86" s="0" t="n">
        <v>47</v>
      </c>
      <c r="D86" s="0" t="s">
        <v>51</v>
      </c>
      <c r="E86" s="0" t="s">
        <v>52</v>
      </c>
      <c r="F86" s="0" t="s">
        <v>53</v>
      </c>
      <c r="G86" s="13" t="s">
        <v>167</v>
      </c>
      <c r="H86" s="0" t="s">
        <v>55</v>
      </c>
      <c r="I86" s="0" t="s">
        <v>56</v>
      </c>
      <c r="J86" s="0" t="s">
        <v>57</v>
      </c>
      <c r="K86" s="0" t="n">
        <v>3824.557624</v>
      </c>
      <c r="L86" s="0" t="n">
        <f aca="false">LOG10(K86)</f>
        <v>3.58258120875333</v>
      </c>
      <c r="M86" s="6" t="s">
        <v>85</v>
      </c>
      <c r="N86" s="0" t="n">
        <v>1</v>
      </c>
      <c r="O86" s="0" t="n">
        <f aca="false">K86/N86</f>
        <v>3824.557624</v>
      </c>
      <c r="V86" s="0" t="n">
        <f aca="false">INDEX($S$10:$S$53, MATCH(M86,$R$10:$R$53,0))</f>
        <v>7183.5</v>
      </c>
      <c r="W86" s="0" t="n">
        <v>7183.5</v>
      </c>
      <c r="Y86" s="0" t="n">
        <v>3</v>
      </c>
      <c r="AA86" s="0" t="n">
        <f aca="false">(W86/Y86)/O86</f>
        <v>0.62608548109563</v>
      </c>
    </row>
    <row r="87" customFormat="false" ht="12.75" hidden="false" customHeight="false" outlineLevel="0" collapsed="false">
      <c r="C87" s="0" t="n">
        <v>48</v>
      </c>
      <c r="D87" s="0" t="s">
        <v>51</v>
      </c>
      <c r="E87" s="0" t="s">
        <v>52</v>
      </c>
      <c r="F87" s="0" t="s">
        <v>53</v>
      </c>
      <c r="G87" s="13" t="s">
        <v>104</v>
      </c>
      <c r="H87" s="0" t="s">
        <v>55</v>
      </c>
      <c r="I87" s="0" t="s">
        <v>56</v>
      </c>
      <c r="J87" s="0" t="s">
        <v>57</v>
      </c>
      <c r="K87" s="0" t="n">
        <v>127196.410805</v>
      </c>
      <c r="L87" s="0" t="n">
        <f aca="false">LOG10(K87)</f>
        <v>5.10447485667737</v>
      </c>
      <c r="M87" s="6" t="s">
        <v>85</v>
      </c>
      <c r="N87" s="0" t="n">
        <v>332.5781</v>
      </c>
      <c r="O87" s="0" t="n">
        <f aca="false">K87/N87</f>
        <v>382.455762435951</v>
      </c>
      <c r="V87" s="0" t="n">
        <f aca="false">INDEX($S$10:$S$53, MATCH(M87,$R$10:$R$53,0))</f>
        <v>7183.5</v>
      </c>
      <c r="W87" s="0" t="n">
        <v>7183.5</v>
      </c>
      <c r="Y87" s="0" t="n">
        <v>3</v>
      </c>
      <c r="AA87" s="0" t="n">
        <f aca="false">(W87/Y87)/O87</f>
        <v>6.26085481036778</v>
      </c>
    </row>
    <row r="88" customFormat="false" ht="12.75" hidden="false" customHeight="true" outlineLevel="0" collapsed="false">
      <c r="C88" s="0" t="n">
        <v>49</v>
      </c>
      <c r="D88" s="0" t="s">
        <v>51</v>
      </c>
      <c r="E88" s="0" t="s">
        <v>52</v>
      </c>
      <c r="F88" s="0" t="s">
        <v>53</v>
      </c>
      <c r="G88" s="13" t="s">
        <v>143</v>
      </c>
      <c r="H88" s="0" t="s">
        <v>55</v>
      </c>
      <c r="I88" s="0" t="s">
        <v>56</v>
      </c>
      <c r="J88" s="0" t="s">
        <v>57</v>
      </c>
      <c r="K88" s="0" t="n">
        <v>35454058.674932</v>
      </c>
      <c r="L88" s="0" t="n">
        <f aca="false">LOG10(K88)</f>
        <v>7.54966595910247</v>
      </c>
      <c r="M88" s="6" t="s">
        <v>59</v>
      </c>
      <c r="N88" s="0" t="n">
        <v>136.2101</v>
      </c>
      <c r="O88" s="0" t="n">
        <f aca="false">K88/N88</f>
        <v>260289.498905969</v>
      </c>
      <c r="V88" s="0" t="n">
        <f aca="false">INDEX($S$10:$S$53, MATCH(M88,$R$10:$R$53,0))</f>
        <v>138910.7</v>
      </c>
      <c r="W88" s="0" t="n">
        <v>138910.7</v>
      </c>
      <c r="Y88" s="0" t="n">
        <v>3</v>
      </c>
      <c r="AA88" s="0" t="n">
        <f aca="false">(W88/Y88)/O88</f>
        <v>0.177892565244801</v>
      </c>
    </row>
    <row r="89" customFormat="false" ht="12.75" hidden="false" customHeight="true" outlineLevel="0" collapsed="false">
      <c r="C89" s="0" t="n">
        <v>50</v>
      </c>
      <c r="D89" s="0" t="s">
        <v>51</v>
      </c>
      <c r="E89" s="0" t="s">
        <v>52</v>
      </c>
      <c r="F89" s="0" t="s">
        <v>53</v>
      </c>
      <c r="G89" s="13" t="s">
        <v>92</v>
      </c>
      <c r="H89" s="0" t="s">
        <v>55</v>
      </c>
      <c r="I89" s="0" t="s">
        <v>56</v>
      </c>
      <c r="J89" s="0" t="s">
        <v>57</v>
      </c>
      <c r="K89" s="0" t="n">
        <v>46624955.15738</v>
      </c>
      <c r="L89" s="0" t="n">
        <f aca="false">LOG10(K89)</f>
        <v>7.66861842712427</v>
      </c>
      <c r="M89" s="6" t="s">
        <v>59</v>
      </c>
      <c r="N89" s="0" t="n">
        <v>179.1273</v>
      </c>
      <c r="O89" s="0" t="n">
        <f aca="false">K89/N89</f>
        <v>260289.498905974</v>
      </c>
      <c r="V89" s="0" t="n">
        <f aca="false">INDEX($S$10:$S$53, MATCH(M89,$R$10:$R$53,0))</f>
        <v>138910.7</v>
      </c>
      <c r="W89" s="0" t="n">
        <v>138910.7</v>
      </c>
      <c r="Y89" s="0" t="n">
        <v>3</v>
      </c>
      <c r="AA89" s="0" t="n">
        <f aca="false">(W89/Y89)/O89</f>
        <v>0.177892565244798</v>
      </c>
    </row>
    <row r="90" customFormat="false" ht="12.75" hidden="false" customHeight="true" outlineLevel="0" collapsed="false">
      <c r="C90" s="0" t="n">
        <v>51</v>
      </c>
      <c r="D90" s="0" t="s">
        <v>51</v>
      </c>
      <c r="E90" s="0" t="s">
        <v>52</v>
      </c>
      <c r="F90" s="0" t="s">
        <v>53</v>
      </c>
      <c r="G90" s="13" t="s">
        <v>116</v>
      </c>
      <c r="H90" s="0" t="s">
        <v>55</v>
      </c>
      <c r="I90" s="0" t="s">
        <v>56</v>
      </c>
      <c r="J90" s="0" t="s">
        <v>57</v>
      </c>
      <c r="K90" s="0" t="n">
        <v>16387233.391062</v>
      </c>
      <c r="L90" s="0" t="n">
        <f aca="false">LOG10(K90)</f>
        <v>7.21450563908518</v>
      </c>
      <c r="M90" s="6" t="s">
        <v>59</v>
      </c>
      <c r="N90" s="0" t="n">
        <v>62.95772</v>
      </c>
      <c r="O90" s="0" t="n">
        <f aca="false">K90/N90</f>
        <v>260289.498905964</v>
      </c>
      <c r="V90" s="0" t="n">
        <f aca="false">INDEX($S$10:$S$53, MATCH(M90,$R$10:$R$53,0))</f>
        <v>138910.7</v>
      </c>
      <c r="W90" s="0" t="n">
        <v>138910.7</v>
      </c>
      <c r="Y90" s="0" t="n">
        <v>3</v>
      </c>
      <c r="AA90" s="0" t="n">
        <f aca="false">(W90/Y90)/O90</f>
        <v>0.177892565244804</v>
      </c>
    </row>
    <row r="91" customFormat="false" ht="12.75" hidden="false" customHeight="true" outlineLevel="0" collapsed="false">
      <c r="C91" s="0" t="n">
        <v>55</v>
      </c>
      <c r="D91" s="0" t="s">
        <v>51</v>
      </c>
      <c r="E91" s="0" t="s">
        <v>52</v>
      </c>
      <c r="F91" s="0" t="s">
        <v>53</v>
      </c>
      <c r="G91" s="13" t="s">
        <v>171</v>
      </c>
      <c r="H91" s="0" t="s">
        <v>55</v>
      </c>
      <c r="I91" s="0" t="s">
        <v>56</v>
      </c>
      <c r="J91" s="0" t="s">
        <v>57</v>
      </c>
      <c r="K91" s="0" t="n">
        <v>10307032.658293</v>
      </c>
      <c r="L91" s="0" t="n">
        <f aca="false">LOG10(K91)</f>
        <v>7.01313365212963</v>
      </c>
      <c r="M91" s="6" t="s">
        <v>99</v>
      </c>
      <c r="N91" s="0" t="n">
        <v>1</v>
      </c>
      <c r="O91" s="0" t="n">
        <f aca="false">K91/N91</f>
        <v>10307032.658293</v>
      </c>
      <c r="V91" s="0" t="n">
        <f aca="false">INDEX($S$10:$S$53, MATCH(M91,$R$10:$R$53,0))</f>
        <v>90230.7</v>
      </c>
      <c r="W91" s="0" t="n">
        <v>90230.7</v>
      </c>
      <c r="Y91" s="0" t="n">
        <v>2</v>
      </c>
      <c r="AA91" s="0" t="n">
        <f aca="false">(W91/Y91)/O91</f>
        <v>0.00437714243232754</v>
      </c>
    </row>
    <row r="92" customFormat="false" ht="12.75" hidden="false" customHeight="true" outlineLevel="0" collapsed="false">
      <c r="C92" s="0" t="n">
        <v>56</v>
      </c>
      <c r="D92" s="0" t="s">
        <v>51</v>
      </c>
      <c r="E92" s="0" t="s">
        <v>52</v>
      </c>
      <c r="F92" s="0" t="s">
        <v>53</v>
      </c>
      <c r="G92" s="13" t="s">
        <v>98</v>
      </c>
      <c r="H92" s="0" t="s">
        <v>55</v>
      </c>
      <c r="I92" s="0" t="s">
        <v>56</v>
      </c>
      <c r="J92" s="0" t="s">
        <v>57</v>
      </c>
      <c r="K92" s="0" t="n">
        <v>10307032.658293</v>
      </c>
      <c r="L92" s="0" t="n">
        <f aca="false">LOG10(K92)</f>
        <v>7.01313365212963</v>
      </c>
      <c r="M92" s="6" t="s">
        <v>99</v>
      </c>
      <c r="N92" s="0" t="n">
        <v>1</v>
      </c>
      <c r="O92" s="0" t="n">
        <f aca="false">K92/N92</f>
        <v>10307032.658293</v>
      </c>
      <c r="V92" s="0" t="n">
        <f aca="false">INDEX($S$10:$S$53, MATCH(M92,$R$10:$R$53,0))</f>
        <v>90230.7</v>
      </c>
      <c r="W92" s="0" t="n">
        <v>90230.7</v>
      </c>
      <c r="Y92" s="0" t="n">
        <v>2</v>
      </c>
      <c r="AA92" s="0" t="n">
        <f aca="false">(W92/Y92)/O92</f>
        <v>0.00437714243232754</v>
      </c>
    </row>
    <row r="93" customFormat="false" ht="12.75" hidden="false" customHeight="true" outlineLevel="0" collapsed="false">
      <c r="C93" s="0" t="n">
        <v>57</v>
      </c>
      <c r="D93" s="0" t="s">
        <v>51</v>
      </c>
      <c r="E93" s="0" t="s">
        <v>52</v>
      </c>
      <c r="F93" s="0" t="s">
        <v>53</v>
      </c>
      <c r="G93" s="13" t="s">
        <v>179</v>
      </c>
      <c r="H93" s="0" t="s">
        <v>55</v>
      </c>
      <c r="I93" s="0" t="s">
        <v>56</v>
      </c>
      <c r="J93" s="0" t="s">
        <v>57</v>
      </c>
      <c r="K93" s="0" t="n">
        <v>1316900.338047</v>
      </c>
      <c r="L93" s="0" t="n">
        <f aca="false">LOG10(K93)</f>
        <v>6.11955290915009</v>
      </c>
      <c r="M93" s="12" t="s">
        <v>175</v>
      </c>
      <c r="N93" s="0" t="n">
        <v>1</v>
      </c>
      <c r="O93" s="0" t="n">
        <f aca="false">K93/N93</f>
        <v>1316900.338047</v>
      </c>
      <c r="V93" s="0" t="n">
        <f aca="false">INDEX($S$10:$S$53, MATCH(M93,$R$10:$R$53,0))</f>
        <v>19997.4</v>
      </c>
      <c r="W93" s="0" t="n">
        <v>19997.4</v>
      </c>
      <c r="Y93" s="0" t="n">
        <v>1</v>
      </c>
      <c r="AA93" s="0" t="n">
        <f aca="false">(W93/Y93)/O93</f>
        <v>0.0151852037866865</v>
      </c>
    </row>
    <row r="94" customFormat="false" ht="12.75" hidden="false" customHeight="true" outlineLevel="0" collapsed="false">
      <c r="C94" s="0" t="n">
        <v>58</v>
      </c>
      <c r="D94" s="0" t="s">
        <v>51</v>
      </c>
      <c r="E94" s="0" t="s">
        <v>52</v>
      </c>
      <c r="F94" s="0" t="s">
        <v>53</v>
      </c>
      <c r="G94" s="13" t="s">
        <v>180</v>
      </c>
      <c r="H94" s="0" t="s">
        <v>55</v>
      </c>
      <c r="I94" s="0" t="s">
        <v>56</v>
      </c>
      <c r="J94" s="0" t="s">
        <v>57</v>
      </c>
      <c r="K94" s="0" t="n">
        <v>1316900.338047</v>
      </c>
      <c r="L94" s="0" t="n">
        <f aca="false">LOG10(K94)</f>
        <v>6.11955290915009</v>
      </c>
      <c r="M94" s="12" t="s">
        <v>175</v>
      </c>
      <c r="N94" s="0" t="n">
        <v>1</v>
      </c>
      <c r="O94" s="0" t="n">
        <f aca="false">K94/N94</f>
        <v>1316900.338047</v>
      </c>
      <c r="V94" s="0" t="n">
        <f aca="false">INDEX($S$10:$S$53, MATCH(M94,$R$10:$R$53,0))</f>
        <v>19997.4</v>
      </c>
      <c r="W94" s="0" t="n">
        <v>19997.4</v>
      </c>
      <c r="Y94" s="0" t="n">
        <v>1</v>
      </c>
      <c r="AA94" s="0" t="n">
        <f aca="false">(W94/Y94)/O94</f>
        <v>0.0151852037866865</v>
      </c>
    </row>
    <row r="95" customFormat="false" ht="12.75" hidden="false" customHeight="true" outlineLevel="0" collapsed="false">
      <c r="C95" s="0" t="n">
        <v>78</v>
      </c>
      <c r="D95" s="0" t="s">
        <v>51</v>
      </c>
      <c r="E95" s="0" t="s">
        <v>52</v>
      </c>
      <c r="F95" s="0" t="s">
        <v>53</v>
      </c>
      <c r="G95" s="13" t="s">
        <v>177</v>
      </c>
      <c r="H95" s="0" t="s">
        <v>55</v>
      </c>
      <c r="I95" s="0" t="s">
        <v>56</v>
      </c>
      <c r="J95" s="0" t="s">
        <v>57</v>
      </c>
      <c r="K95" s="0" t="n">
        <v>903571.980459</v>
      </c>
      <c r="L95" s="0" t="n">
        <f aca="false">LOG10(K95)</f>
        <v>5.95596275509393</v>
      </c>
      <c r="M95" s="20" t="s">
        <v>177</v>
      </c>
      <c r="N95" s="0" t="n">
        <v>1</v>
      </c>
      <c r="O95" s="0" t="n">
        <f aca="false">K95/N95</f>
        <v>903571.980459</v>
      </c>
      <c r="V95" s="0" t="n">
        <f aca="false">INDEX($S$10:$S$53, MATCH(M95,$R$10:$R$53,0))</f>
        <v>903571.9</v>
      </c>
      <c r="W95" s="0" t="n">
        <v>903571.9</v>
      </c>
      <c r="Y95" s="0" t="n">
        <v>1</v>
      </c>
      <c r="AA95" s="0" t="n">
        <f aca="false">(W95/Y95)/O95</f>
        <v>0.999999910954521</v>
      </c>
    </row>
    <row r="96" customFormat="false" ht="12.75" hidden="false" customHeight="false" outlineLevel="0" collapsed="false">
      <c r="C96" s="0" t="n">
        <v>72</v>
      </c>
      <c r="D96" s="0" t="s">
        <v>51</v>
      </c>
      <c r="E96" s="0" t="s">
        <v>52</v>
      </c>
      <c r="F96" s="0" t="s">
        <v>53</v>
      </c>
      <c r="G96" s="13" t="s">
        <v>162</v>
      </c>
      <c r="H96" s="0" t="s">
        <v>55</v>
      </c>
      <c r="I96" s="0" t="s">
        <v>56</v>
      </c>
      <c r="J96" s="0" t="s">
        <v>57</v>
      </c>
      <c r="K96" s="0" t="n">
        <v>527309.679439</v>
      </c>
      <c r="L96" s="0" t="n">
        <f aca="false">LOG10(K96)</f>
        <v>5.72206574343153</v>
      </c>
      <c r="M96" s="20" t="s">
        <v>162</v>
      </c>
      <c r="N96" s="0" t="n">
        <v>1</v>
      </c>
      <c r="O96" s="0" t="n">
        <f aca="false">K96/N96</f>
        <v>527309.679439</v>
      </c>
      <c r="V96" s="0" t="n">
        <f aca="false">INDEX($S$10:$S$53, MATCH(M96,$R$10:$R$53,0))</f>
        <v>527309.6</v>
      </c>
      <c r="W96" s="0" t="n">
        <v>527309.6</v>
      </c>
      <c r="Y96" s="0" t="n">
        <v>1</v>
      </c>
      <c r="AA96" s="0" t="n">
        <f aca="false">(W96/Y96)/O96</f>
        <v>0.999999849350385</v>
      </c>
    </row>
    <row r="97" customFormat="false" ht="12.75" hidden="false" customHeight="false" outlineLevel="0" collapsed="false">
      <c r="C97" s="0" t="n">
        <v>82</v>
      </c>
      <c r="D97" s="0" t="s">
        <v>51</v>
      </c>
      <c r="E97" s="0" t="s">
        <v>52</v>
      </c>
      <c r="F97" s="0" t="s">
        <v>53</v>
      </c>
      <c r="G97" s="13" t="s">
        <v>123</v>
      </c>
      <c r="H97" s="0" t="s">
        <v>55</v>
      </c>
      <c r="I97" s="0" t="s">
        <v>56</v>
      </c>
      <c r="J97" s="0" t="s">
        <v>57</v>
      </c>
      <c r="K97" s="0" t="n">
        <v>562723.720864</v>
      </c>
      <c r="L97" s="0" t="n">
        <f aca="false">LOG10(K97)</f>
        <v>5.75029522264148</v>
      </c>
      <c r="M97" s="20" t="s">
        <v>123</v>
      </c>
      <c r="N97" s="0" t="n">
        <v>30</v>
      </c>
      <c r="O97" s="0" t="n">
        <f aca="false">K97/N97</f>
        <v>18757.4573621333</v>
      </c>
      <c r="V97" s="0" t="n">
        <f aca="false">INDEX($S$10:$S$53, MATCH(M97,$R$10:$R$53,0))</f>
        <v>562723.7</v>
      </c>
      <c r="W97" s="0" t="n">
        <v>562723.7</v>
      </c>
      <c r="Y97" s="0" t="n">
        <v>1</v>
      </c>
      <c r="AA97" s="0" t="n">
        <f aca="false">(W97/Y97)/O97</f>
        <v>29.9999988876957</v>
      </c>
    </row>
    <row r="98" customFormat="false" ht="12.75" hidden="false" customHeight="false" outlineLevel="0" collapsed="false">
      <c r="C98" s="0" t="n">
        <v>83</v>
      </c>
      <c r="D98" s="0" t="s">
        <v>51</v>
      </c>
      <c r="E98" s="0" t="s">
        <v>52</v>
      </c>
      <c r="F98" s="0" t="s">
        <v>53</v>
      </c>
      <c r="G98" s="13" t="s">
        <v>134</v>
      </c>
      <c r="H98" s="0" t="s">
        <v>55</v>
      </c>
      <c r="I98" s="0" t="s">
        <v>56</v>
      </c>
      <c r="J98" s="0" t="s">
        <v>57</v>
      </c>
      <c r="K98" s="0" t="n">
        <v>2228999.914508</v>
      </c>
      <c r="L98" s="0" t="n">
        <f aca="false">LOG10(K98)</f>
        <v>6.34811005182312</v>
      </c>
      <c r="M98" s="20" t="s">
        <v>134</v>
      </c>
      <c r="N98" s="0" t="n">
        <v>30</v>
      </c>
      <c r="O98" s="0" t="n">
        <f aca="false">K98/N98</f>
        <v>74299.9971502667</v>
      </c>
      <c r="V98" s="0" t="n">
        <f aca="false">INDEX($S$10:$S$53, MATCH(M98,$R$10:$R$53,0))</f>
        <v>2228999.9</v>
      </c>
      <c r="W98" s="0" t="n">
        <v>2228999.9</v>
      </c>
      <c r="Y98" s="0" t="n">
        <v>1</v>
      </c>
      <c r="AA98" s="0" t="n">
        <f aca="false">(W98/Y98)/O98</f>
        <v>29.9999998047375</v>
      </c>
    </row>
    <row r="99" customFormat="false" ht="12.75" hidden="false" customHeight="false" outlineLevel="0" collapsed="false">
      <c r="C99" s="0" t="n">
        <v>67</v>
      </c>
      <c r="D99" s="0" t="s">
        <v>51</v>
      </c>
      <c r="E99" s="0" t="s">
        <v>52</v>
      </c>
      <c r="F99" s="0" t="s">
        <v>53</v>
      </c>
      <c r="G99" s="13" t="s">
        <v>147</v>
      </c>
      <c r="H99" s="0" t="s">
        <v>55</v>
      </c>
      <c r="I99" s="0" t="s">
        <v>56</v>
      </c>
      <c r="J99" s="0" t="s">
        <v>57</v>
      </c>
      <c r="K99" s="0" t="n">
        <v>20570.604788</v>
      </c>
      <c r="L99" s="0" t="n">
        <f aca="false">LOG10(K99)</f>
        <v>4.31324706039817</v>
      </c>
      <c r="N99" s="0" t="n">
        <v>1</v>
      </c>
      <c r="O99" s="0" t="n">
        <f aca="false">K99/N99</f>
        <v>20570.604788</v>
      </c>
      <c r="V99" s="0" t="e">
        <f aca="false">INDEX($S$10:$S$53, MATCH(M99,$R$10:$R$53,0))</f>
        <v>#N/A</v>
      </c>
      <c r="W99" s="0" t="e">
        <f aca="false">#N/A</f>
        <v>#N/A</v>
      </c>
      <c r="Y99" s="0" t="n">
        <v>1</v>
      </c>
      <c r="AA99" s="0" t="e">
        <f aca="false">(W99/Y99)/O99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S99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O10" activeCellId="0" sqref="O10"/>
    </sheetView>
  </sheetViews>
  <sheetFormatPr defaultRowHeight="12.75"/>
  <cols>
    <col collapsed="false" hidden="false" max="1" min="1" style="0" width="8.36734693877551"/>
    <col collapsed="false" hidden="false" max="3" min="2" style="0" width="8.23469387755102"/>
    <col collapsed="false" hidden="false" max="15" min="4" style="0" width="8.36734693877551"/>
    <col collapsed="false" hidden="false" max="16" min="16" style="0" width="8.23469387755102"/>
    <col collapsed="false" hidden="false" max="1025" min="17" style="0" width="8.36734693877551"/>
  </cols>
  <sheetData>
    <row r="2" customFormat="false" ht="12.75" hidden="false" customHeight="false" outlineLevel="0" collapsed="false">
      <c r="M2" s="0" t="s">
        <v>0</v>
      </c>
      <c r="N2" s="0" t="n">
        <v>20</v>
      </c>
    </row>
    <row r="3" customFormat="false" ht="12.75" hidden="false" customHeight="false" outlineLevel="0" collapsed="false">
      <c r="M3" s="0" t="s">
        <v>2</v>
      </c>
      <c r="N3" s="0" t="n">
        <v>5.7</v>
      </c>
    </row>
    <row r="4" customFormat="false" ht="12.75" hidden="false" customHeight="false" outlineLevel="0" collapsed="false">
      <c r="M4" s="0" t="s">
        <v>5</v>
      </c>
      <c r="N4" s="2" t="n">
        <v>1000000000</v>
      </c>
    </row>
    <row r="8" customFormat="false" ht="12.75" hidden="false" customHeight="false" outlineLevel="0" collapsed="false">
      <c r="N8" s="0" t="s">
        <v>22</v>
      </c>
      <c r="R8" s="0" t="s">
        <v>23</v>
      </c>
      <c r="S8" s="0" t="s">
        <v>23</v>
      </c>
    </row>
    <row r="9" customFormat="false" ht="15" hidden="false" customHeight="false" outlineLevel="0" collapsed="false">
      <c r="C9" s="0" t="s">
        <v>36</v>
      </c>
      <c r="K9" s="0" t="s">
        <v>37</v>
      </c>
      <c r="L9" s="0" t="s">
        <v>38</v>
      </c>
      <c r="M9" s="0" t="s">
        <v>28</v>
      </c>
      <c r="N9" s="0" t="s">
        <v>39</v>
      </c>
      <c r="O9" s="0" t="s">
        <v>40</v>
      </c>
      <c r="R9" s="12" t="s">
        <v>41</v>
      </c>
      <c r="S9" s="12" t="s">
        <v>42</v>
      </c>
    </row>
    <row r="10" customFormat="false" ht="15" hidden="false" customHeight="false" outlineLevel="0" collapsed="false">
      <c r="C10" s="0" t="n">
        <v>19</v>
      </c>
      <c r="D10" s="0" t="s">
        <v>51</v>
      </c>
      <c r="E10" s="0" t="s">
        <v>52</v>
      </c>
      <c r="F10" s="0" t="s">
        <v>53</v>
      </c>
      <c r="G10" s="13" t="s">
        <v>54</v>
      </c>
      <c r="H10" s="0" t="s">
        <v>55</v>
      </c>
      <c r="I10" s="0" t="s">
        <v>56</v>
      </c>
      <c r="J10" s="0" t="s">
        <v>57</v>
      </c>
      <c r="K10" s="0" t="n">
        <v>1631411.645557</v>
      </c>
      <c r="L10" s="0" t="n">
        <f aca="false">LOG10(K10)</f>
        <v>6.21256355812015</v>
      </c>
      <c r="M10" s="0" t="s">
        <v>58</v>
      </c>
      <c r="N10" s="0" t="n">
        <v>26.51888</v>
      </c>
      <c r="O10" s="0" t="n">
        <f aca="false">K10/N10</f>
        <v>61518.8743098125</v>
      </c>
      <c r="R10" s="14" t="s">
        <v>59</v>
      </c>
      <c r="S10" s="12" t="n">
        <v>138910.7</v>
      </c>
    </row>
    <row r="11" customFormat="false" ht="15" hidden="false" customHeight="true" outlineLevel="0" collapsed="false">
      <c r="C11" s="0" t="n">
        <v>85</v>
      </c>
      <c r="D11" s="0" t="s">
        <v>51</v>
      </c>
      <c r="E11" s="0" t="s">
        <v>52</v>
      </c>
      <c r="F11" s="0" t="s">
        <v>53</v>
      </c>
      <c r="G11" s="13" t="s">
        <v>62</v>
      </c>
      <c r="H11" s="0" t="s">
        <v>55</v>
      </c>
      <c r="I11" s="0" t="s">
        <v>56</v>
      </c>
      <c r="J11" s="0" t="s">
        <v>57</v>
      </c>
      <c r="K11" s="0" t="n">
        <v>1506.259334</v>
      </c>
      <c r="L11" s="0" t="n">
        <f aca="false">LOG10(K11)</f>
        <v>3.17789975116683</v>
      </c>
      <c r="N11" s="0" t="n">
        <v>1</v>
      </c>
      <c r="O11" s="0" t="n">
        <f aca="false">K11/N11</f>
        <v>1506.259334</v>
      </c>
    </row>
    <row r="12" customFormat="false" ht="15" hidden="false" customHeight="true" outlineLevel="0" collapsed="false">
      <c r="C12" s="0" t="n">
        <v>77</v>
      </c>
      <c r="D12" s="0" t="s">
        <v>51</v>
      </c>
      <c r="E12" s="0" t="s">
        <v>52</v>
      </c>
      <c r="F12" s="0" t="s">
        <v>53</v>
      </c>
      <c r="G12" s="13" t="s">
        <v>64</v>
      </c>
      <c r="H12" s="0" t="s">
        <v>55</v>
      </c>
      <c r="I12" s="0" t="s">
        <v>56</v>
      </c>
      <c r="J12" s="0" t="s">
        <v>57</v>
      </c>
      <c r="K12" s="0" t="n">
        <v>602.503734</v>
      </c>
      <c r="L12" s="0" t="n">
        <f aca="false">LOG10(K12)</f>
        <v>2.77995974278312</v>
      </c>
      <c r="N12" s="0" t="n">
        <v>1</v>
      </c>
      <c r="O12" s="0" t="n">
        <f aca="false">K12/N12</f>
        <v>602.503734</v>
      </c>
    </row>
    <row r="13" customFormat="false" ht="15" hidden="false" customHeight="true" outlineLevel="0" collapsed="false">
      <c r="C13" s="0" t="n">
        <v>73</v>
      </c>
      <c r="D13" s="0" t="s">
        <v>51</v>
      </c>
      <c r="E13" s="0" t="s">
        <v>52</v>
      </c>
      <c r="F13" s="0" t="s">
        <v>53</v>
      </c>
      <c r="G13" s="13" t="s">
        <v>66</v>
      </c>
      <c r="H13" s="0" t="s">
        <v>55</v>
      </c>
      <c r="I13" s="0" t="s">
        <v>56</v>
      </c>
      <c r="J13" s="0" t="s">
        <v>57</v>
      </c>
      <c r="K13" s="0" t="n">
        <v>37523.013832</v>
      </c>
      <c r="L13" s="0" t="n">
        <f aca="false">LOG10(K13)</f>
        <v>4.57429771345012</v>
      </c>
      <c r="N13" s="0" t="n">
        <v>1</v>
      </c>
      <c r="O13" s="0" t="n">
        <f aca="false">K13/N13</f>
        <v>37523.013832</v>
      </c>
    </row>
    <row r="14" customFormat="false" ht="15" hidden="false" customHeight="true" outlineLevel="0" collapsed="false">
      <c r="C14" s="0" t="n">
        <v>65</v>
      </c>
      <c r="D14" s="0" t="s">
        <v>51</v>
      </c>
      <c r="E14" s="0" t="s">
        <v>52</v>
      </c>
      <c r="F14" s="0" t="s">
        <v>53</v>
      </c>
      <c r="G14" s="13" t="s">
        <v>68</v>
      </c>
      <c r="H14" s="0" t="s">
        <v>55</v>
      </c>
      <c r="I14" s="0" t="s">
        <v>56</v>
      </c>
      <c r="J14" s="0" t="s">
        <v>57</v>
      </c>
      <c r="K14" s="0" t="n">
        <v>18028.103526</v>
      </c>
      <c r="L14" s="0" t="n">
        <f aca="false">LOG10(K14)</f>
        <v>4.2559500433329</v>
      </c>
      <c r="M14" s="0" t="s">
        <v>68</v>
      </c>
      <c r="N14" s="0" t="n">
        <v>1</v>
      </c>
      <c r="O14" s="0" t="n">
        <f aca="false">K14/N14</f>
        <v>18028.103526</v>
      </c>
    </row>
    <row r="15" customFormat="false" ht="15" hidden="false" customHeight="false" outlineLevel="0" collapsed="false">
      <c r="C15" s="0" t="n">
        <v>13</v>
      </c>
      <c r="D15" s="0" t="s">
        <v>51</v>
      </c>
      <c r="E15" s="0" t="s">
        <v>52</v>
      </c>
      <c r="F15" s="0" t="s">
        <v>53</v>
      </c>
      <c r="G15" s="13" t="s">
        <v>70</v>
      </c>
      <c r="H15" s="0" t="s">
        <v>55</v>
      </c>
      <c r="I15" s="0" t="s">
        <v>56</v>
      </c>
      <c r="J15" s="0" t="s">
        <v>57</v>
      </c>
      <c r="K15" s="0" t="n">
        <v>15477.301676</v>
      </c>
      <c r="L15" s="0" t="n">
        <f aca="false">LOG10(K15)</f>
        <v>4.18969524773126</v>
      </c>
      <c r="M15" s="0" t="s">
        <v>71</v>
      </c>
      <c r="N15" s="0" t="n">
        <v>1</v>
      </c>
      <c r="O15" s="0" t="n">
        <f aca="false">K15/N15</f>
        <v>15477.301676</v>
      </c>
      <c r="R15" s="14" t="s">
        <v>72</v>
      </c>
      <c r="S15" s="12" t="n">
        <v>261600.6</v>
      </c>
    </row>
    <row r="16" customFormat="false" ht="15" hidden="false" customHeight="true" outlineLevel="0" collapsed="false">
      <c r="C16" s="0" t="n">
        <v>66</v>
      </c>
      <c r="D16" s="0" t="s">
        <v>51</v>
      </c>
      <c r="E16" s="0" t="s">
        <v>52</v>
      </c>
      <c r="F16" s="0" t="s">
        <v>53</v>
      </c>
      <c r="G16" s="13" t="s">
        <v>74</v>
      </c>
      <c r="H16" s="0" t="s">
        <v>55</v>
      </c>
      <c r="I16" s="0" t="s">
        <v>56</v>
      </c>
      <c r="J16" s="0" t="s">
        <v>57</v>
      </c>
      <c r="K16" s="0" t="n">
        <v>50360.18709</v>
      </c>
      <c r="L16" s="0" t="n">
        <f aca="false">LOG10(K16)</f>
        <v>4.70208733485925</v>
      </c>
      <c r="N16" s="0" t="n">
        <v>1</v>
      </c>
      <c r="O16" s="0" t="n">
        <f aca="false">K16/N16</f>
        <v>50360.18709</v>
      </c>
    </row>
    <row r="17" customFormat="false" ht="15" hidden="false" customHeight="false" outlineLevel="0" collapsed="false">
      <c r="C17" s="0" t="n">
        <v>15</v>
      </c>
      <c r="D17" s="0" t="s">
        <v>51</v>
      </c>
      <c r="E17" s="0" t="s">
        <v>52</v>
      </c>
      <c r="F17" s="0" t="s">
        <v>53</v>
      </c>
      <c r="G17" s="13" t="s">
        <v>76</v>
      </c>
      <c r="H17" s="0" t="s">
        <v>55</v>
      </c>
      <c r="I17" s="0" t="s">
        <v>56</v>
      </c>
      <c r="J17" s="0" t="s">
        <v>57</v>
      </c>
      <c r="K17" s="0" t="n">
        <v>24603.60095</v>
      </c>
      <c r="L17" s="0" t="n">
        <f aca="false">LOG10(K17)</f>
        <v>4.39099867451256</v>
      </c>
      <c r="M17" s="0" t="s">
        <v>71</v>
      </c>
      <c r="N17" s="0" t="n">
        <v>15.89657</v>
      </c>
      <c r="O17" s="0" t="n">
        <f aca="false">K17/N17</f>
        <v>1547.73016757703</v>
      </c>
      <c r="R17" s="12" t="s">
        <v>75</v>
      </c>
      <c r="S17" s="12" t="n">
        <v>30212.8</v>
      </c>
    </row>
    <row r="18" customFormat="false" ht="15" hidden="false" customHeight="false" outlineLevel="0" collapsed="false">
      <c r="C18" s="0" t="n">
        <v>4</v>
      </c>
      <c r="D18" s="0" t="s">
        <v>51</v>
      </c>
      <c r="E18" s="0" t="s">
        <v>52</v>
      </c>
      <c r="F18" s="0" t="s">
        <v>53</v>
      </c>
      <c r="G18" s="13" t="s">
        <v>80</v>
      </c>
      <c r="H18" s="0" t="s">
        <v>55</v>
      </c>
      <c r="I18" s="0" t="s">
        <v>56</v>
      </c>
      <c r="J18" s="0" t="s">
        <v>57</v>
      </c>
      <c r="K18" s="0" t="n">
        <v>2732863.496839</v>
      </c>
      <c r="L18" s="0" t="n">
        <f aca="false">LOG10(K18)</f>
        <v>6.43661793976068</v>
      </c>
      <c r="N18" s="0" t="n">
        <v>325.4248</v>
      </c>
      <c r="O18" s="0" t="n">
        <f aca="false">K18/N18</f>
        <v>8397.83414429079</v>
      </c>
      <c r="R18" s="12" t="s">
        <v>81</v>
      </c>
      <c r="S18" s="12" t="n">
        <v>2697</v>
      </c>
    </row>
    <row r="19" customFormat="false" ht="15" hidden="false" customHeight="true" outlineLevel="0" collapsed="false">
      <c r="C19" s="0" t="n">
        <v>46</v>
      </c>
      <c r="D19" s="0" t="s">
        <v>51</v>
      </c>
      <c r="E19" s="0" t="s">
        <v>52</v>
      </c>
      <c r="F19" s="0" t="s">
        <v>53</v>
      </c>
      <c r="G19" s="13" t="s">
        <v>84</v>
      </c>
      <c r="H19" s="0" t="s">
        <v>55</v>
      </c>
      <c r="I19" s="0" t="s">
        <v>56</v>
      </c>
      <c r="J19" s="0" t="s">
        <v>57</v>
      </c>
      <c r="K19" s="0" t="n">
        <v>3824.557624</v>
      </c>
      <c r="L19" s="0" t="n">
        <f aca="false">LOG10(K19)</f>
        <v>3.58258120875333</v>
      </c>
      <c r="M19" s="0" t="s">
        <v>85</v>
      </c>
      <c r="N19" s="0" t="n">
        <v>1</v>
      </c>
      <c r="O19" s="0" t="n">
        <f aca="false">K19/N19</f>
        <v>3824.557624</v>
      </c>
    </row>
    <row r="20" customFormat="false" ht="15" hidden="false" customHeight="true" outlineLevel="0" collapsed="false">
      <c r="C20" s="0" t="n">
        <v>69</v>
      </c>
      <c r="D20" s="0" t="s">
        <v>51</v>
      </c>
      <c r="E20" s="0" t="s">
        <v>52</v>
      </c>
      <c r="F20" s="0" t="s">
        <v>53</v>
      </c>
      <c r="G20" s="13" t="s">
        <v>87</v>
      </c>
      <c r="H20" s="0" t="s">
        <v>55</v>
      </c>
      <c r="I20" s="0" t="s">
        <v>56</v>
      </c>
      <c r="J20" s="0" t="s">
        <v>57</v>
      </c>
      <c r="K20" s="0" t="n">
        <v>803480.247045</v>
      </c>
      <c r="L20" s="0" t="n">
        <f aca="false">LOG10(K20)</f>
        <v>5.90497520442879</v>
      </c>
      <c r="M20" s="0" t="s">
        <v>87</v>
      </c>
      <c r="N20" s="0" t="n">
        <v>1</v>
      </c>
      <c r="O20" s="0" t="n">
        <f aca="false">K20/N20</f>
        <v>803480.247045</v>
      </c>
    </row>
    <row r="21" customFormat="false" ht="15" hidden="false" customHeight="true" outlineLevel="0" collapsed="false">
      <c r="C21" s="0" t="n">
        <v>86</v>
      </c>
      <c r="D21" s="0" t="s">
        <v>51</v>
      </c>
      <c r="E21" s="0" t="s">
        <v>52</v>
      </c>
      <c r="F21" s="0" t="s">
        <v>53</v>
      </c>
      <c r="G21" s="13" t="s">
        <v>90</v>
      </c>
      <c r="H21" s="0" t="s">
        <v>55</v>
      </c>
      <c r="I21" s="0" t="s">
        <v>56</v>
      </c>
      <c r="J21" s="0" t="s">
        <v>57</v>
      </c>
      <c r="K21" s="0" t="n">
        <v>6025.037336</v>
      </c>
      <c r="L21" s="0" t="n">
        <f aca="false">LOG10(K21)</f>
        <v>3.7799597424948</v>
      </c>
      <c r="N21" s="0" t="n">
        <v>1</v>
      </c>
      <c r="O21" s="0" t="n">
        <f aca="false">K21/N21</f>
        <v>6025.037336</v>
      </c>
    </row>
    <row r="22" customFormat="false" ht="15" hidden="false" customHeight="false" outlineLevel="0" collapsed="false">
      <c r="C22" s="0" t="n">
        <v>18</v>
      </c>
      <c r="D22" s="0" t="s">
        <v>51</v>
      </c>
      <c r="E22" s="0" t="s">
        <v>52</v>
      </c>
      <c r="F22" s="0" t="s">
        <v>53</v>
      </c>
      <c r="G22" s="13" t="s">
        <v>60</v>
      </c>
      <c r="H22" s="0" t="s">
        <v>55</v>
      </c>
      <c r="I22" s="0" t="s">
        <v>56</v>
      </c>
      <c r="J22" s="0" t="s">
        <v>57</v>
      </c>
      <c r="K22" s="0" t="n">
        <v>1265624.110043</v>
      </c>
      <c r="L22" s="0" t="n">
        <f aca="false">LOG10(K22)</f>
        <v>6.10230473950924</v>
      </c>
      <c r="M22" s="0" t="s">
        <v>58</v>
      </c>
      <c r="N22" s="0" t="n">
        <v>20.57294</v>
      </c>
      <c r="O22" s="0" t="n">
        <f aca="false">K22/N22</f>
        <v>61518.8743097972</v>
      </c>
      <c r="R22" s="14" t="s">
        <v>85</v>
      </c>
      <c r="S22" s="12" t="n">
        <v>7183.5</v>
      </c>
    </row>
    <row r="23" customFormat="false" ht="15" hidden="false" customHeight="false" outlineLevel="0" collapsed="false">
      <c r="C23" s="0" t="n">
        <v>28</v>
      </c>
      <c r="D23" s="0" t="s">
        <v>51</v>
      </c>
      <c r="E23" s="0" t="s">
        <v>52</v>
      </c>
      <c r="F23" s="0" t="s">
        <v>53</v>
      </c>
      <c r="G23" s="13" t="s">
        <v>63</v>
      </c>
      <c r="H23" s="0" t="s">
        <v>55</v>
      </c>
      <c r="I23" s="0" t="s">
        <v>56</v>
      </c>
      <c r="J23" s="0" t="s">
        <v>57</v>
      </c>
      <c r="K23" s="0" t="n">
        <v>1026415.182142</v>
      </c>
      <c r="L23" s="0" t="n">
        <f aca="false">LOG10(K23)</f>
        <v>6.01132306724814</v>
      </c>
      <c r="M23" s="0" t="s">
        <v>72</v>
      </c>
      <c r="N23" s="0" t="n">
        <v>2.967255</v>
      </c>
      <c r="O23" s="0" t="n">
        <f aca="false">K23/N23</f>
        <v>345914.045857872</v>
      </c>
      <c r="R23" s="12" t="s">
        <v>74</v>
      </c>
      <c r="S23" s="12" t="n">
        <v>5035438.6</v>
      </c>
    </row>
    <row r="24" customFormat="false" ht="15" hidden="false" customHeight="false" outlineLevel="0" collapsed="false">
      <c r="C24" s="0" t="n">
        <v>17</v>
      </c>
      <c r="D24" s="0" t="s">
        <v>51</v>
      </c>
      <c r="E24" s="0" t="s">
        <v>52</v>
      </c>
      <c r="F24" s="0" t="s">
        <v>53</v>
      </c>
      <c r="G24" s="13" t="s">
        <v>95</v>
      </c>
      <c r="H24" s="0" t="s">
        <v>55</v>
      </c>
      <c r="I24" s="0" t="s">
        <v>56</v>
      </c>
      <c r="J24" s="0" t="s">
        <v>57</v>
      </c>
      <c r="K24" s="0" t="n">
        <v>12084287.822197</v>
      </c>
      <c r="L24" s="0" t="n">
        <f aca="false">LOG10(K24)</f>
        <v>7.08222106070115</v>
      </c>
      <c r="M24" s="0" t="s">
        <v>58</v>
      </c>
      <c r="N24" s="0" t="n">
        <v>196.4322</v>
      </c>
      <c r="O24" s="0" t="n">
        <f aca="false">K24/N24</f>
        <v>61518.8743097975</v>
      </c>
      <c r="R24" s="14" t="s">
        <v>96</v>
      </c>
      <c r="S24" s="12" t="n">
        <v>18788.6</v>
      </c>
    </row>
    <row r="25" customFormat="false" ht="15" hidden="false" customHeight="true" outlineLevel="0" collapsed="false">
      <c r="C25" s="0" t="n">
        <v>56</v>
      </c>
      <c r="D25" s="0" t="s">
        <v>51</v>
      </c>
      <c r="E25" s="0" t="s">
        <v>52</v>
      </c>
      <c r="F25" s="0" t="s">
        <v>53</v>
      </c>
      <c r="G25" s="13" t="s">
        <v>98</v>
      </c>
      <c r="H25" s="0" t="s">
        <v>55</v>
      </c>
      <c r="I25" s="0" t="s">
        <v>56</v>
      </c>
      <c r="J25" s="0" t="s">
        <v>57</v>
      </c>
      <c r="K25" s="0" t="n">
        <v>10307032.658293</v>
      </c>
      <c r="L25" s="0" t="n">
        <f aca="false">LOG10(K25)</f>
        <v>7.01313365212963</v>
      </c>
      <c r="M25" s="0" t="s">
        <v>99</v>
      </c>
      <c r="N25" s="0" t="n">
        <v>1</v>
      </c>
      <c r="O25" s="0" t="n">
        <f aca="false">K25/N25</f>
        <v>10307032.658293</v>
      </c>
    </row>
    <row r="26" customFormat="false" ht="15" hidden="false" customHeight="true" outlineLevel="0" collapsed="false">
      <c r="C26" s="0" t="n">
        <v>64</v>
      </c>
      <c r="D26" s="0" t="s">
        <v>51</v>
      </c>
      <c r="E26" s="0" t="s">
        <v>52</v>
      </c>
      <c r="F26" s="0" t="s">
        <v>53</v>
      </c>
      <c r="G26" s="13" t="s">
        <v>101</v>
      </c>
      <c r="H26" s="0" t="s">
        <v>55</v>
      </c>
      <c r="I26" s="0" t="s">
        <v>56</v>
      </c>
      <c r="J26" s="0" t="s">
        <v>57</v>
      </c>
      <c r="K26" s="0" t="n">
        <v>18122.380147</v>
      </c>
      <c r="L26" s="0" t="n">
        <f aca="false">LOG10(K26)</f>
        <v>4.2582152362119</v>
      </c>
      <c r="M26" s="0" t="s">
        <v>68</v>
      </c>
      <c r="N26" s="0" t="n">
        <v>1</v>
      </c>
      <c r="O26" s="0" t="n">
        <f aca="false">K26/N26</f>
        <v>18122.380147</v>
      </c>
    </row>
    <row r="27" customFormat="false" ht="15" hidden="false" customHeight="false" outlineLevel="0" collapsed="false">
      <c r="C27" s="0" t="n">
        <v>23</v>
      </c>
      <c r="D27" s="0" t="s">
        <v>51</v>
      </c>
      <c r="E27" s="0" t="s">
        <v>52</v>
      </c>
      <c r="F27" s="0" t="s">
        <v>53</v>
      </c>
      <c r="G27" s="13" t="s">
        <v>65</v>
      </c>
      <c r="H27" s="0" t="s">
        <v>55</v>
      </c>
      <c r="I27" s="0" t="s">
        <v>56</v>
      </c>
      <c r="J27" s="0" t="s">
        <v>57</v>
      </c>
      <c r="K27" s="0" t="n">
        <v>13926521.903409</v>
      </c>
      <c r="L27" s="0" t="n">
        <f aca="false">LOG10(K27)</f>
        <v>7.14384266654856</v>
      </c>
      <c r="N27" s="0" t="n">
        <v>74.74327</v>
      </c>
      <c r="O27" s="0" t="n">
        <f aca="false">K27/N27</f>
        <v>186324.760789955</v>
      </c>
      <c r="R27" s="14" t="s">
        <v>99</v>
      </c>
      <c r="S27" s="12" t="n">
        <v>90230.7</v>
      </c>
    </row>
    <row r="28" customFormat="false" ht="15" hidden="false" customHeight="true" outlineLevel="0" collapsed="false">
      <c r="C28" s="0" t="n">
        <v>89</v>
      </c>
      <c r="D28" s="0" t="s">
        <v>51</v>
      </c>
      <c r="E28" s="0" t="s">
        <v>52</v>
      </c>
      <c r="F28" s="0" t="s">
        <v>53</v>
      </c>
      <c r="G28" s="13" t="s">
        <v>106</v>
      </c>
      <c r="H28" s="0" t="s">
        <v>55</v>
      </c>
      <c r="I28" s="0" t="s">
        <v>56</v>
      </c>
      <c r="J28" s="0" t="s">
        <v>57</v>
      </c>
      <c r="K28" s="0" t="n">
        <v>0</v>
      </c>
      <c r="L28" s="0" t="n">
        <v>0</v>
      </c>
      <c r="N28" s="0" t="n">
        <v>1</v>
      </c>
      <c r="O28" s="0" t="n">
        <f aca="false">K28/N28</f>
        <v>0</v>
      </c>
    </row>
    <row r="29" customFormat="false" ht="15" hidden="false" customHeight="true" outlineLevel="0" collapsed="false">
      <c r="C29" s="0" t="n">
        <v>80</v>
      </c>
      <c r="D29" s="0" t="s">
        <v>51</v>
      </c>
      <c r="E29" s="0" t="s">
        <v>52</v>
      </c>
      <c r="F29" s="0" t="s">
        <v>53</v>
      </c>
      <c r="G29" s="13" t="s">
        <v>108</v>
      </c>
      <c r="H29" s="0" t="s">
        <v>55</v>
      </c>
      <c r="I29" s="0" t="s">
        <v>56</v>
      </c>
      <c r="J29" s="0" t="s">
        <v>57</v>
      </c>
      <c r="K29" s="0" t="n">
        <v>914946.360139</v>
      </c>
      <c r="L29" s="0" t="n">
        <f aca="false">LOG10(K29)</f>
        <v>5.96139563376209</v>
      </c>
      <c r="N29" s="0" t="n">
        <v>10</v>
      </c>
      <c r="O29" s="0" t="n">
        <f aca="false">K29/N29</f>
        <v>91494.6360139</v>
      </c>
    </row>
    <row r="30" customFormat="false" ht="15" hidden="false" customHeight="true" outlineLevel="0" collapsed="false">
      <c r="C30" s="0" t="n">
        <v>90</v>
      </c>
      <c r="D30" s="0" t="s">
        <v>51</v>
      </c>
      <c r="E30" s="0" t="s">
        <v>52</v>
      </c>
      <c r="F30" s="0" t="s">
        <v>53</v>
      </c>
      <c r="G30" s="13" t="s">
        <v>110</v>
      </c>
      <c r="H30" s="0" t="s">
        <v>55</v>
      </c>
      <c r="I30" s="0" t="s">
        <v>56</v>
      </c>
      <c r="J30" s="0" t="s">
        <v>57</v>
      </c>
      <c r="K30" s="0" t="n">
        <v>322819471.668193</v>
      </c>
      <c r="L30" s="0" t="n">
        <f aca="false">LOG10(K30)</f>
        <v>8.50895972240384</v>
      </c>
    </row>
    <row r="31" customFormat="false" ht="15" hidden="false" customHeight="true" outlineLevel="0" collapsed="false">
      <c r="C31" s="0" t="n">
        <v>87</v>
      </c>
      <c r="D31" s="0" t="s">
        <v>51</v>
      </c>
      <c r="E31" s="0" t="s">
        <v>52</v>
      </c>
      <c r="F31" s="0" t="s">
        <v>53</v>
      </c>
      <c r="G31" s="13" t="s">
        <v>112</v>
      </c>
      <c r="H31" s="0" t="s">
        <v>55</v>
      </c>
      <c r="I31" s="0" t="s">
        <v>56</v>
      </c>
      <c r="J31" s="0" t="s">
        <v>57</v>
      </c>
      <c r="K31" s="0" t="n">
        <v>15062593.338816</v>
      </c>
      <c r="L31" s="0" t="n">
        <f aca="false">LOG10(K31)</f>
        <v>7.1778997511327</v>
      </c>
      <c r="N31" s="0" t="n">
        <v>1</v>
      </c>
      <c r="O31" s="0" t="n">
        <f aca="false">K31/N31</f>
        <v>15062593.338816</v>
      </c>
    </row>
    <row r="32" customFormat="false" ht="15" hidden="false" customHeight="false" outlineLevel="0" collapsed="false">
      <c r="C32" s="0" t="n">
        <v>42</v>
      </c>
      <c r="D32" s="0" t="s">
        <v>51</v>
      </c>
      <c r="E32" s="0" t="s">
        <v>52</v>
      </c>
      <c r="F32" s="0" t="s">
        <v>53</v>
      </c>
      <c r="G32" s="13" t="s">
        <v>67</v>
      </c>
      <c r="H32" s="0" t="s">
        <v>55</v>
      </c>
      <c r="I32" s="0" t="s">
        <v>56</v>
      </c>
      <c r="J32" s="0" t="s">
        <v>57</v>
      </c>
      <c r="K32" s="0" t="n">
        <v>535494293.24554</v>
      </c>
      <c r="L32" s="0" t="n">
        <f aca="false">LOG10(K32)</f>
        <v>8.72875484692291</v>
      </c>
      <c r="N32" s="0" t="n">
        <v>743.1235</v>
      </c>
      <c r="O32" s="0" t="n">
        <f aca="false">K32/N32</f>
        <v>720599.326014505</v>
      </c>
      <c r="R32" s="12" t="s">
        <v>62</v>
      </c>
      <c r="S32" s="12" t="n">
        <v>15062593.3</v>
      </c>
    </row>
    <row r="33" customFormat="false" ht="15" hidden="false" customHeight="true" outlineLevel="0" collapsed="false">
      <c r="C33" s="0" t="n">
        <v>88</v>
      </c>
      <c r="D33" s="0" t="s">
        <v>51</v>
      </c>
      <c r="E33" s="0" t="s">
        <v>52</v>
      </c>
      <c r="F33" s="0" t="s">
        <v>53</v>
      </c>
      <c r="G33" s="13" t="s">
        <v>115</v>
      </c>
      <c r="H33" s="0" t="s">
        <v>55</v>
      </c>
      <c r="I33" s="0" t="s">
        <v>56</v>
      </c>
      <c r="J33" s="0" t="s">
        <v>57</v>
      </c>
      <c r="K33" s="0" t="n">
        <v>60250.373355</v>
      </c>
      <c r="L33" s="0" t="n">
        <f aca="false">LOG10(K33)</f>
        <v>4.77995974245876</v>
      </c>
      <c r="N33" s="0" t="n">
        <v>1</v>
      </c>
      <c r="O33" s="0" t="n">
        <f aca="false">K33/N33</f>
        <v>60250.373355</v>
      </c>
    </row>
    <row r="34" customFormat="false" ht="15" hidden="false" customHeight="false" outlineLevel="0" collapsed="false">
      <c r="C34" s="0" t="n">
        <v>34</v>
      </c>
      <c r="D34" s="0" t="s">
        <v>51</v>
      </c>
      <c r="E34" s="0" t="s">
        <v>52</v>
      </c>
      <c r="F34" s="0" t="s">
        <v>53</v>
      </c>
      <c r="G34" s="13" t="s">
        <v>69</v>
      </c>
      <c r="H34" s="0" t="s">
        <v>55</v>
      </c>
      <c r="I34" s="0" t="s">
        <v>56</v>
      </c>
      <c r="J34" s="0" t="s">
        <v>57</v>
      </c>
      <c r="K34" s="0" t="n">
        <v>26747945.42072</v>
      </c>
      <c r="L34" s="0" t="n">
        <f aca="false">LOG10(K34)</f>
        <v>7.4272904283493</v>
      </c>
      <c r="M34" s="0" t="s">
        <v>72</v>
      </c>
      <c r="N34" s="0" t="n">
        <v>77.32541</v>
      </c>
      <c r="O34" s="0" t="n">
        <f aca="false">K34/N34</f>
        <v>345914.045857888</v>
      </c>
      <c r="R34" s="12" t="s">
        <v>64</v>
      </c>
      <c r="S34" s="12" t="n">
        <v>6025037.3</v>
      </c>
    </row>
    <row r="35" customFormat="false" ht="15" hidden="false" customHeight="true" outlineLevel="0" collapsed="false">
      <c r="C35" s="0" t="n">
        <v>45</v>
      </c>
      <c r="D35" s="0" t="s">
        <v>51</v>
      </c>
      <c r="E35" s="0" t="s">
        <v>52</v>
      </c>
      <c r="F35" s="0" t="s">
        <v>53</v>
      </c>
      <c r="G35" s="13" t="s">
        <v>73</v>
      </c>
      <c r="H35" s="0" t="s">
        <v>55</v>
      </c>
      <c r="I35" s="0" t="s">
        <v>56</v>
      </c>
      <c r="J35" s="0" t="s">
        <v>57</v>
      </c>
      <c r="K35" s="0" t="n">
        <v>2939227.918688</v>
      </c>
      <c r="L35" s="0" t="n">
        <f aca="false">LOG10(K35)</f>
        <v>6.46823326419124</v>
      </c>
      <c r="M35" s="0" t="s">
        <v>96</v>
      </c>
      <c r="N35" s="0" t="n">
        <v>268.9907</v>
      </c>
      <c r="O35" s="0" t="n">
        <f aca="false">K35/N35</f>
        <v>10926.8756082943</v>
      </c>
    </row>
    <row r="36" customFormat="false" ht="15" hidden="false" customHeight="false" outlineLevel="0" collapsed="false">
      <c r="C36" s="0" t="n">
        <v>22</v>
      </c>
      <c r="D36" s="0" t="s">
        <v>51</v>
      </c>
      <c r="E36" s="0" t="s">
        <v>52</v>
      </c>
      <c r="F36" s="0" t="s">
        <v>53</v>
      </c>
      <c r="G36" s="13" t="s">
        <v>120</v>
      </c>
      <c r="H36" s="0" t="s">
        <v>55</v>
      </c>
      <c r="I36" s="0" t="s">
        <v>56</v>
      </c>
      <c r="J36" s="0" t="s">
        <v>57</v>
      </c>
      <c r="K36" s="0" t="n">
        <v>10797838.324952</v>
      </c>
      <c r="L36" s="0" t="n">
        <f aca="false">LOG10(K36)</f>
        <v>7.03333682053225</v>
      </c>
      <c r="M36" s="0" t="s">
        <v>120</v>
      </c>
      <c r="N36" s="0" t="n">
        <v>3496.025</v>
      </c>
      <c r="O36" s="0" t="n">
        <f aca="false">K36/N36</f>
        <v>3088.6044364534</v>
      </c>
      <c r="R36" s="12" t="s">
        <v>121</v>
      </c>
      <c r="S36" s="12" t="n">
        <v>803.2</v>
      </c>
    </row>
    <row r="37" customFormat="false" ht="15" hidden="false" customHeight="false" outlineLevel="0" collapsed="false">
      <c r="C37" s="0" t="n">
        <v>39</v>
      </c>
      <c r="D37" s="0" t="s">
        <v>51</v>
      </c>
      <c r="E37" s="0" t="s">
        <v>52</v>
      </c>
      <c r="F37" s="0" t="s">
        <v>53</v>
      </c>
      <c r="G37" s="13" t="s">
        <v>75</v>
      </c>
      <c r="H37" s="0" t="s">
        <v>55</v>
      </c>
      <c r="I37" s="0" t="s">
        <v>56</v>
      </c>
      <c r="J37" s="0" t="s">
        <v>57</v>
      </c>
      <c r="K37" s="0" t="n">
        <v>23527440.684957</v>
      </c>
      <c r="L37" s="0" t="n">
        <f aca="false">LOG10(K37)</f>
        <v>7.37157468719078</v>
      </c>
      <c r="M37" s="0" t="s">
        <v>72</v>
      </c>
      <c r="N37" s="0" t="n">
        <v>68.01528</v>
      </c>
      <c r="O37" s="0" t="n">
        <f aca="false">K37/N37</f>
        <v>345914.045857887</v>
      </c>
      <c r="R37" s="12" t="s">
        <v>123</v>
      </c>
      <c r="S37" s="12" t="n">
        <v>562723.7</v>
      </c>
    </row>
    <row r="38" customFormat="false" ht="15" hidden="false" customHeight="false" outlineLevel="0" collapsed="false">
      <c r="C38" s="0" t="n">
        <v>12</v>
      </c>
      <c r="D38" s="0" t="s">
        <v>51</v>
      </c>
      <c r="E38" s="0" t="s">
        <v>52</v>
      </c>
      <c r="F38" s="0" t="s">
        <v>53</v>
      </c>
      <c r="G38" s="13" t="s">
        <v>77</v>
      </c>
      <c r="H38" s="0" t="s">
        <v>55</v>
      </c>
      <c r="I38" s="0" t="s">
        <v>56</v>
      </c>
      <c r="J38" s="0" t="s">
        <v>57</v>
      </c>
      <c r="K38" s="0" t="n">
        <v>1679296.620131</v>
      </c>
      <c r="L38" s="0" t="n">
        <f aca="false">LOG10(K38)</f>
        <v>6.22512741389173</v>
      </c>
      <c r="M38" s="0" t="s">
        <v>126</v>
      </c>
      <c r="N38" s="0" t="n">
        <v>1.257593</v>
      </c>
      <c r="O38" s="0" t="n">
        <f aca="false">K38/N38</f>
        <v>1335325.99189961</v>
      </c>
      <c r="R38" s="12" t="s">
        <v>127</v>
      </c>
      <c r="S38" s="12" t="n">
        <v>36660.8</v>
      </c>
    </row>
    <row r="39" customFormat="false" ht="15" hidden="false" customHeight="false" outlineLevel="0" collapsed="false">
      <c r="C39" s="0" t="n">
        <v>9</v>
      </c>
      <c r="D39" s="0" t="s">
        <v>51</v>
      </c>
      <c r="E39" s="0" t="s">
        <v>52</v>
      </c>
      <c r="F39" s="0" t="s">
        <v>53</v>
      </c>
      <c r="G39" s="13" t="s">
        <v>82</v>
      </c>
      <c r="H39" s="0" t="s">
        <v>55</v>
      </c>
      <c r="I39" s="0" t="s">
        <v>56</v>
      </c>
      <c r="J39" s="0" t="s">
        <v>57</v>
      </c>
      <c r="K39" s="0" t="n">
        <v>6375701.436947</v>
      </c>
      <c r="L39" s="0" t="n">
        <f aca="false">LOG10(K39)</f>
        <v>6.80452797160601</v>
      </c>
      <c r="M39" s="0" t="s">
        <v>126</v>
      </c>
      <c r="N39" s="0" t="n">
        <v>38.94449</v>
      </c>
      <c r="O39" s="0" t="n">
        <f aca="false">K39/N39</f>
        <v>163712.541541743</v>
      </c>
      <c r="R39" s="12" t="s">
        <v>130</v>
      </c>
      <c r="S39" s="12" t="n">
        <v>38974.7</v>
      </c>
    </row>
    <row r="40" customFormat="false" ht="15" hidden="false" customHeight="false" outlineLevel="0" collapsed="false">
      <c r="C40" s="0" t="n">
        <v>20</v>
      </c>
      <c r="D40" s="0" t="s">
        <v>51</v>
      </c>
      <c r="E40" s="0" t="s">
        <v>52</v>
      </c>
      <c r="F40" s="0" t="s">
        <v>53</v>
      </c>
      <c r="G40" s="13" t="s">
        <v>86</v>
      </c>
      <c r="H40" s="0" t="s">
        <v>55</v>
      </c>
      <c r="I40" s="0" t="s">
        <v>56</v>
      </c>
      <c r="J40" s="0" t="s">
        <v>57</v>
      </c>
      <c r="K40" s="0" t="n">
        <v>6050031.470495</v>
      </c>
      <c r="L40" s="0" t="n">
        <f aca="false">LOG10(K40)</f>
        <v>6.78175763373127</v>
      </c>
      <c r="N40" s="0" t="n">
        <v>1147.759</v>
      </c>
      <c r="O40" s="0" t="n">
        <f aca="false">K40/N40</f>
        <v>5271.16883465518</v>
      </c>
      <c r="R40" s="12" t="s">
        <v>132</v>
      </c>
      <c r="S40" s="12" t="n">
        <v>1808.5</v>
      </c>
    </row>
    <row r="41" customFormat="false" ht="15" hidden="false" customHeight="false" outlineLevel="0" collapsed="false">
      <c r="C41" s="0" t="n">
        <v>40</v>
      </c>
      <c r="D41" s="0" t="s">
        <v>51</v>
      </c>
      <c r="E41" s="0" t="s">
        <v>52</v>
      </c>
      <c r="F41" s="0" t="s">
        <v>53</v>
      </c>
      <c r="G41" s="13" t="s">
        <v>88</v>
      </c>
      <c r="H41" s="0" t="s">
        <v>55</v>
      </c>
      <c r="I41" s="0" t="s">
        <v>56</v>
      </c>
      <c r="J41" s="0" t="s">
        <v>57</v>
      </c>
      <c r="K41" s="0" t="n">
        <v>70863848.753869</v>
      </c>
      <c r="L41" s="0" t="n">
        <f aca="false">LOG10(K41)</f>
        <v>7.85042473601827</v>
      </c>
      <c r="N41" s="0" t="n">
        <v>211.1525</v>
      </c>
      <c r="O41" s="0" t="n">
        <f aca="false">K41/N41</f>
        <v>335605.066261915</v>
      </c>
      <c r="R41" s="12" t="s">
        <v>134</v>
      </c>
      <c r="S41" s="12" t="n">
        <v>2228999.9</v>
      </c>
    </row>
    <row r="42" customFormat="false" ht="15" hidden="false" customHeight="false" outlineLevel="0" collapsed="false">
      <c r="C42" s="0" t="n">
        <v>10</v>
      </c>
      <c r="D42" s="0" t="s">
        <v>51</v>
      </c>
      <c r="E42" s="0" t="s">
        <v>52</v>
      </c>
      <c r="F42" s="0" t="s">
        <v>53</v>
      </c>
      <c r="G42" s="13" t="s">
        <v>91</v>
      </c>
      <c r="H42" s="0" t="s">
        <v>55</v>
      </c>
      <c r="I42" s="0" t="s">
        <v>56</v>
      </c>
      <c r="J42" s="0" t="s">
        <v>57</v>
      </c>
      <c r="K42" s="0" t="n">
        <v>1080329.075169</v>
      </c>
      <c r="L42" s="0" t="n">
        <f aca="false">LOG10(K42)</f>
        <v>6.03355606452521</v>
      </c>
      <c r="M42" s="0" t="s">
        <v>126</v>
      </c>
      <c r="N42" s="0" t="n">
        <v>6.598939</v>
      </c>
      <c r="O42" s="0" t="n">
        <f aca="false">K42/N42</f>
        <v>163712.541541754</v>
      </c>
      <c r="R42" s="14" t="s">
        <v>120</v>
      </c>
      <c r="S42" s="12" t="n">
        <v>6329.9</v>
      </c>
    </row>
    <row r="43" customFormat="false" ht="15" hidden="false" customHeight="false" outlineLevel="0" collapsed="false">
      <c r="C43" s="0" t="n">
        <v>2</v>
      </c>
      <c r="D43" s="0" t="s">
        <v>51</v>
      </c>
      <c r="E43" s="0" t="s">
        <v>52</v>
      </c>
      <c r="F43" s="0" t="s">
        <v>53</v>
      </c>
      <c r="G43" s="13" t="s">
        <v>139</v>
      </c>
      <c r="H43" s="0" t="s">
        <v>55</v>
      </c>
      <c r="I43" s="0" t="s">
        <v>56</v>
      </c>
      <c r="J43" s="0" t="s">
        <v>57</v>
      </c>
      <c r="K43" s="0" t="n">
        <v>17583843.800783</v>
      </c>
      <c r="L43" s="0" t="n">
        <f aca="false">LOG10(K43)</f>
        <v>7.24511381721094</v>
      </c>
      <c r="N43" s="0" t="n">
        <v>10665.45</v>
      </c>
      <c r="O43" s="0" t="n">
        <f aca="false">K43/N43</f>
        <v>1648.67340813402</v>
      </c>
      <c r="R43" s="12" t="s">
        <v>140</v>
      </c>
      <c r="S43" s="12" t="n">
        <v>4886.5</v>
      </c>
    </row>
    <row r="44" customFormat="false" ht="15" hidden="false" customHeight="true" outlineLevel="0" collapsed="false">
      <c r="C44" s="0" t="n">
        <v>59</v>
      </c>
      <c r="D44" s="0" t="s">
        <v>51</v>
      </c>
      <c r="E44" s="0" t="s">
        <v>52</v>
      </c>
      <c r="F44" s="0" t="s">
        <v>53</v>
      </c>
      <c r="G44" s="13" t="s">
        <v>142</v>
      </c>
      <c r="H44" s="0" t="s">
        <v>55</v>
      </c>
      <c r="I44" s="0" t="s">
        <v>56</v>
      </c>
      <c r="J44" s="0" t="s">
        <v>57</v>
      </c>
      <c r="K44" s="0" t="n">
        <v>3459140.458579</v>
      </c>
      <c r="L44" s="0" t="n">
        <f aca="false">LOG10(K44)</f>
        <v>6.53896819692252</v>
      </c>
      <c r="M44" s="0" t="s">
        <v>72</v>
      </c>
      <c r="N44" s="0" t="n">
        <v>1</v>
      </c>
      <c r="O44" s="0" t="n">
        <f aca="false">K44/N44</f>
        <v>3459140.458579</v>
      </c>
    </row>
    <row r="45" customFormat="false" ht="15" hidden="false" customHeight="true" outlineLevel="0" collapsed="false">
      <c r="C45" s="0" t="n">
        <v>61</v>
      </c>
      <c r="D45" s="0" t="s">
        <v>51</v>
      </c>
      <c r="E45" s="0" t="s">
        <v>52</v>
      </c>
      <c r="F45" s="0" t="s">
        <v>53</v>
      </c>
      <c r="G45" s="13" t="s">
        <v>144</v>
      </c>
      <c r="H45" s="0" t="s">
        <v>55</v>
      </c>
      <c r="I45" s="0" t="s">
        <v>56</v>
      </c>
      <c r="J45" s="0" t="s">
        <v>57</v>
      </c>
      <c r="K45" s="0" t="n">
        <v>37182.854138</v>
      </c>
      <c r="L45" s="0" t="n">
        <f aca="false">LOG10(K45)</f>
        <v>4.57034272295093</v>
      </c>
      <c r="M45" s="0" t="s">
        <v>145</v>
      </c>
      <c r="N45" s="0" t="n">
        <v>1</v>
      </c>
      <c r="O45" s="0" t="n">
        <f aca="false">K45/N45</f>
        <v>37182.854138</v>
      </c>
    </row>
    <row r="46" customFormat="false" ht="15" hidden="false" customHeight="true" outlineLevel="0" collapsed="false">
      <c r="C46" s="0" t="n">
        <v>67</v>
      </c>
      <c r="D46" s="0" t="s">
        <v>51</v>
      </c>
      <c r="E46" s="0" t="s">
        <v>52</v>
      </c>
      <c r="F46" s="0" t="s">
        <v>53</v>
      </c>
      <c r="G46" s="13" t="s">
        <v>147</v>
      </c>
      <c r="H46" s="0" t="s">
        <v>55</v>
      </c>
      <c r="I46" s="0" t="s">
        <v>56</v>
      </c>
      <c r="J46" s="0" t="s">
        <v>57</v>
      </c>
      <c r="K46" s="0" t="n">
        <v>20570.604788</v>
      </c>
      <c r="L46" s="0" t="n">
        <f aca="false">LOG10(K46)</f>
        <v>4.31324706039817</v>
      </c>
      <c r="N46" s="0" t="n">
        <v>1</v>
      </c>
      <c r="O46" s="0" t="n">
        <f aca="false">K46/N46</f>
        <v>20570.604788</v>
      </c>
    </row>
    <row r="47" customFormat="false" ht="15" hidden="false" customHeight="true" outlineLevel="0" collapsed="false">
      <c r="C47" s="0" t="n">
        <v>50</v>
      </c>
      <c r="D47" s="0" t="s">
        <v>51</v>
      </c>
      <c r="E47" s="0" t="s">
        <v>52</v>
      </c>
      <c r="F47" s="0" t="s">
        <v>53</v>
      </c>
      <c r="G47" s="13" t="s">
        <v>92</v>
      </c>
      <c r="H47" s="0" t="s">
        <v>55</v>
      </c>
      <c r="I47" s="0" t="s">
        <v>56</v>
      </c>
      <c r="J47" s="0" t="s">
        <v>57</v>
      </c>
      <c r="K47" s="0" t="n">
        <v>46624955.15738</v>
      </c>
      <c r="L47" s="0" t="n">
        <f aca="false">LOG10(K47)</f>
        <v>7.66861842712427</v>
      </c>
      <c r="M47" s="0" t="s">
        <v>59</v>
      </c>
      <c r="N47" s="0" t="n">
        <v>179.1273</v>
      </c>
      <c r="O47" s="0" t="n">
        <f aca="false">K47/N47</f>
        <v>260289.498905974</v>
      </c>
    </row>
    <row r="48" customFormat="false" ht="15" hidden="false" customHeight="true" outlineLevel="0" collapsed="false">
      <c r="C48" s="0" t="n">
        <v>60</v>
      </c>
      <c r="D48" s="0" t="s">
        <v>51</v>
      </c>
      <c r="E48" s="0" t="s">
        <v>52</v>
      </c>
      <c r="F48" s="0" t="s">
        <v>53</v>
      </c>
      <c r="G48" s="13" t="s">
        <v>150</v>
      </c>
      <c r="H48" s="0" t="s">
        <v>55</v>
      </c>
      <c r="I48" s="0" t="s">
        <v>56</v>
      </c>
      <c r="J48" s="0" t="s">
        <v>57</v>
      </c>
      <c r="K48" s="0" t="n">
        <v>37182.854138</v>
      </c>
      <c r="L48" s="0" t="n">
        <f aca="false">LOG10(K48)</f>
        <v>4.57034272295093</v>
      </c>
      <c r="M48" s="0" t="s">
        <v>145</v>
      </c>
      <c r="N48" s="0" t="n">
        <v>1</v>
      </c>
      <c r="O48" s="0" t="n">
        <f aca="false">K48/N48</f>
        <v>37182.854138</v>
      </c>
    </row>
    <row r="49" customFormat="false" ht="15" hidden="false" customHeight="true" outlineLevel="0" collapsed="false">
      <c r="C49" s="0" t="n">
        <v>74</v>
      </c>
      <c r="D49" s="0" t="s">
        <v>51</v>
      </c>
      <c r="E49" s="0" t="s">
        <v>52</v>
      </c>
      <c r="F49" s="0" t="s">
        <v>53</v>
      </c>
      <c r="G49" s="13" t="s">
        <v>151</v>
      </c>
      <c r="H49" s="0" t="s">
        <v>55</v>
      </c>
      <c r="I49" s="0" t="s">
        <v>56</v>
      </c>
      <c r="J49" s="0" t="s">
        <v>57</v>
      </c>
      <c r="K49" s="0" t="n">
        <v>0</v>
      </c>
      <c r="L49" s="0" t="n">
        <v>0</v>
      </c>
      <c r="N49" s="0" t="n">
        <v>1</v>
      </c>
      <c r="O49" s="0" t="n">
        <f aca="false">K49/N49</f>
        <v>0</v>
      </c>
    </row>
    <row r="50" customFormat="false" ht="15" hidden="false" customHeight="false" outlineLevel="0" collapsed="false">
      <c r="C50" s="0" t="n">
        <v>1</v>
      </c>
      <c r="D50" s="0" t="s">
        <v>51</v>
      </c>
      <c r="E50" s="0" t="s">
        <v>52</v>
      </c>
      <c r="F50" s="0" t="s">
        <v>53</v>
      </c>
      <c r="G50" s="13" t="s">
        <v>152</v>
      </c>
      <c r="H50" s="0" t="s">
        <v>55</v>
      </c>
      <c r="I50" s="0" t="s">
        <v>56</v>
      </c>
      <c r="J50" s="0" t="s">
        <v>57</v>
      </c>
      <c r="K50" s="0" t="n">
        <v>19395238.486231</v>
      </c>
      <c r="L50" s="0" t="n">
        <f aca="false">LOG10(K50)</f>
        <v>7.28769512410712</v>
      </c>
      <c r="N50" s="0" t="n">
        <v>3570.724</v>
      </c>
      <c r="O50" s="0" t="n">
        <f aca="false">K50/N50</f>
        <v>5431.73834948627</v>
      </c>
      <c r="R50" s="12" t="s">
        <v>153</v>
      </c>
      <c r="S50" s="12" t="n">
        <v>6637.5</v>
      </c>
    </row>
    <row r="51" customFormat="false" ht="15" hidden="false" customHeight="true" outlineLevel="0" collapsed="false">
      <c r="C51" s="0" t="n">
        <v>75</v>
      </c>
      <c r="D51" s="0" t="s">
        <v>51</v>
      </c>
      <c r="E51" s="0" t="s">
        <v>52</v>
      </c>
      <c r="F51" s="0" t="s">
        <v>53</v>
      </c>
      <c r="G51" s="13" t="s">
        <v>154</v>
      </c>
      <c r="H51" s="0" t="s">
        <v>55</v>
      </c>
      <c r="I51" s="0" t="s">
        <v>56</v>
      </c>
      <c r="J51" s="0" t="s">
        <v>57</v>
      </c>
      <c r="K51" s="0" t="n">
        <v>0</v>
      </c>
      <c r="L51" s="0" t="n">
        <v>0</v>
      </c>
      <c r="N51" s="0" t="n">
        <v>1</v>
      </c>
      <c r="O51" s="0" t="n">
        <f aca="false">K51/N51</f>
        <v>0</v>
      </c>
    </row>
    <row r="52" customFormat="false" ht="15" hidden="false" customHeight="false" outlineLevel="0" collapsed="false">
      <c r="C52" s="0" t="n">
        <v>21</v>
      </c>
      <c r="D52" s="0" t="s">
        <v>51</v>
      </c>
      <c r="E52" s="0" t="s">
        <v>52</v>
      </c>
      <c r="F52" s="0" t="s">
        <v>53</v>
      </c>
      <c r="G52" s="13" t="s">
        <v>155</v>
      </c>
      <c r="H52" s="0" t="s">
        <v>55</v>
      </c>
      <c r="I52" s="0" t="s">
        <v>56</v>
      </c>
      <c r="J52" s="0" t="s">
        <v>57</v>
      </c>
      <c r="K52" s="0" t="n">
        <v>266848.103317</v>
      </c>
      <c r="L52" s="0" t="n">
        <f aca="false">LOG10(K52)</f>
        <v>5.42626412030472</v>
      </c>
      <c r="M52" s="0" t="s">
        <v>120</v>
      </c>
      <c r="N52" s="0" t="n">
        <v>86.39763</v>
      </c>
      <c r="O52" s="0" t="n">
        <f aca="false">K52/N52</f>
        <v>3088.60443645271</v>
      </c>
      <c r="R52" s="12" t="s">
        <v>156</v>
      </c>
      <c r="S52" s="12" t="n">
        <v>7660.8</v>
      </c>
    </row>
    <row r="53" customFormat="false" ht="12.75" hidden="false" customHeight="true" outlineLevel="0" collapsed="false">
      <c r="C53" s="0" t="n">
        <v>16</v>
      </c>
      <c r="D53" s="0" t="s">
        <v>51</v>
      </c>
      <c r="E53" s="0" t="s">
        <v>52</v>
      </c>
      <c r="F53" s="0" t="s">
        <v>53</v>
      </c>
      <c r="G53" s="13" t="s">
        <v>157</v>
      </c>
      <c r="H53" s="0" t="s">
        <v>55</v>
      </c>
      <c r="I53" s="0" t="s">
        <v>56</v>
      </c>
      <c r="J53" s="0" t="s">
        <v>57</v>
      </c>
      <c r="K53" s="0" t="n">
        <v>14537.269766</v>
      </c>
      <c r="L53" s="0" t="n">
        <f aca="false">LOG10(K53)</f>
        <v>4.16248284965241</v>
      </c>
      <c r="N53" s="0" t="n">
        <v>440.4535</v>
      </c>
      <c r="O53" s="0" t="n">
        <f aca="false">K53/N53</f>
        <v>33.0052315760915</v>
      </c>
      <c r="R53" s="12" t="s">
        <v>158</v>
      </c>
      <c r="S53" s="12" t="n">
        <v>306781.5</v>
      </c>
    </row>
    <row r="54" customFormat="false" ht="12.75" hidden="false" customHeight="false" outlineLevel="0" collapsed="false">
      <c r="C54" s="0" t="n">
        <v>70</v>
      </c>
      <c r="D54" s="0" t="s">
        <v>51</v>
      </c>
      <c r="E54" s="0" t="s">
        <v>52</v>
      </c>
      <c r="F54" s="0" t="s">
        <v>53</v>
      </c>
      <c r="G54" s="13" t="s">
        <v>160</v>
      </c>
      <c r="H54" s="0" t="s">
        <v>55</v>
      </c>
      <c r="I54" s="0" t="s">
        <v>56</v>
      </c>
      <c r="J54" s="0" t="s">
        <v>57</v>
      </c>
      <c r="K54" s="0" t="n">
        <v>19488.888086</v>
      </c>
      <c r="L54" s="0" t="n">
        <f aca="false">LOG10(K54)</f>
        <v>4.28978706169895</v>
      </c>
      <c r="M54" s="0" t="s">
        <v>161</v>
      </c>
      <c r="N54" s="0" t="n">
        <v>1</v>
      </c>
      <c r="O54" s="0" t="n">
        <f aca="false">K54/N54</f>
        <v>19488.888086</v>
      </c>
    </row>
    <row r="55" customFormat="false" ht="12.75" hidden="false" customHeight="true" outlineLevel="0" collapsed="false">
      <c r="C55" s="0" t="n">
        <v>25</v>
      </c>
      <c r="D55" s="0" t="s">
        <v>51</v>
      </c>
      <c r="E55" s="0" t="s">
        <v>52</v>
      </c>
      <c r="F55" s="0" t="s">
        <v>53</v>
      </c>
      <c r="G55" s="13" t="s">
        <v>94</v>
      </c>
      <c r="H55" s="0" t="s">
        <v>55</v>
      </c>
      <c r="I55" s="0" t="s">
        <v>56</v>
      </c>
      <c r="J55" s="0" t="s">
        <v>57</v>
      </c>
      <c r="K55" s="0" t="n">
        <v>198372.434803</v>
      </c>
      <c r="L55" s="0" t="n">
        <f aca="false">LOG10(K55)</f>
        <v>5.29748132384303</v>
      </c>
      <c r="M55" s="0" t="s">
        <v>72</v>
      </c>
      <c r="N55" s="0" t="n">
        <v>0.5734732</v>
      </c>
      <c r="O55" s="0" t="n">
        <f aca="false">K55/N55</f>
        <v>345914.045857766</v>
      </c>
      <c r="R55" s="14" t="s">
        <v>145</v>
      </c>
      <c r="S55" s="12" t="n">
        <v>74365.7</v>
      </c>
    </row>
    <row r="56" customFormat="false" ht="12.75" hidden="false" customHeight="true" outlineLevel="0" collapsed="false">
      <c r="C56" s="0" t="n">
        <v>32</v>
      </c>
      <c r="D56" s="0" t="s">
        <v>51</v>
      </c>
      <c r="E56" s="0" t="s">
        <v>52</v>
      </c>
      <c r="F56" s="0" t="s">
        <v>53</v>
      </c>
      <c r="G56" s="13" t="s">
        <v>97</v>
      </c>
      <c r="H56" s="0" t="s">
        <v>55</v>
      </c>
      <c r="I56" s="0" t="s">
        <v>56</v>
      </c>
      <c r="J56" s="0" t="s">
        <v>57</v>
      </c>
      <c r="K56" s="0" t="n">
        <v>2054280.781878</v>
      </c>
      <c r="L56" s="0" t="n">
        <f aca="false">LOG10(K56)</f>
        <v>6.31265980327599</v>
      </c>
      <c r="M56" s="0" t="s">
        <v>72</v>
      </c>
      <c r="N56" s="0" t="n">
        <v>5.938703</v>
      </c>
      <c r="O56" s="0" t="n">
        <f aca="false">K56/N56</f>
        <v>345914.045857824</v>
      </c>
      <c r="R56" s="12" t="s">
        <v>162</v>
      </c>
      <c r="S56" s="12" t="n">
        <v>527309.6</v>
      </c>
    </row>
    <row r="57" customFormat="false" ht="12.75" hidden="false" customHeight="false" outlineLevel="0" collapsed="false">
      <c r="C57" s="0" t="n">
        <v>71</v>
      </c>
      <c r="D57" s="0" t="s">
        <v>51</v>
      </c>
      <c r="E57" s="0" t="s">
        <v>52</v>
      </c>
      <c r="F57" s="0" t="s">
        <v>53</v>
      </c>
      <c r="G57" s="13" t="s">
        <v>163</v>
      </c>
      <c r="H57" s="0" t="s">
        <v>55</v>
      </c>
      <c r="I57" s="0" t="s">
        <v>56</v>
      </c>
      <c r="J57" s="0" t="s">
        <v>57</v>
      </c>
      <c r="K57" s="0" t="n">
        <v>19488.888086</v>
      </c>
      <c r="L57" s="0" t="n">
        <f aca="false">LOG10(K57)</f>
        <v>4.28978706169895</v>
      </c>
      <c r="M57" s="0" t="s">
        <v>161</v>
      </c>
      <c r="N57" s="0" t="n">
        <v>1</v>
      </c>
      <c r="O57" s="0" t="n">
        <f aca="false">K57/N57</f>
        <v>19488.888086</v>
      </c>
    </row>
    <row r="58" customFormat="false" ht="12.75" hidden="false" customHeight="false" outlineLevel="0" collapsed="false">
      <c r="C58" s="0" t="n">
        <v>84</v>
      </c>
      <c r="D58" s="0" t="s">
        <v>51</v>
      </c>
      <c r="E58" s="0" t="s">
        <v>52</v>
      </c>
      <c r="F58" s="0" t="s">
        <v>53</v>
      </c>
      <c r="G58" s="13" t="s">
        <v>164</v>
      </c>
      <c r="H58" s="0" t="s">
        <v>55</v>
      </c>
      <c r="I58" s="0" t="s">
        <v>56</v>
      </c>
      <c r="J58" s="0" t="s">
        <v>57</v>
      </c>
      <c r="K58" s="0" t="n">
        <v>31842.855922</v>
      </c>
      <c r="L58" s="0" t="n">
        <f aca="false">LOG10(K58)</f>
        <v>4.5030120118151</v>
      </c>
      <c r="N58" s="0" t="n">
        <v>1</v>
      </c>
      <c r="O58" s="0" t="n">
        <f aca="false">K58/N58</f>
        <v>31842.855922</v>
      </c>
    </row>
    <row r="59" customFormat="false" ht="12.75" hidden="false" customHeight="false" outlineLevel="0" collapsed="false">
      <c r="C59" s="0" t="n">
        <v>53</v>
      </c>
      <c r="D59" s="0" t="s">
        <v>51</v>
      </c>
      <c r="E59" s="0" t="s">
        <v>52</v>
      </c>
      <c r="F59" s="0" t="s">
        <v>53</v>
      </c>
      <c r="G59" s="13" t="s">
        <v>156</v>
      </c>
      <c r="H59" s="0" t="s">
        <v>55</v>
      </c>
      <c r="I59" s="0" t="s">
        <v>56</v>
      </c>
      <c r="J59" s="0" t="s">
        <v>57</v>
      </c>
      <c r="K59" s="0" t="n">
        <v>33554.258472</v>
      </c>
      <c r="L59" s="0" t="n">
        <f aca="false">LOG10(K59)</f>
        <v>4.52574764562357</v>
      </c>
      <c r="N59" s="0" t="n">
        <v>1</v>
      </c>
      <c r="O59" s="0" t="n">
        <f aca="false">K59/N59</f>
        <v>33554.258472</v>
      </c>
    </row>
    <row r="60" customFormat="false" ht="12.75" hidden="false" customHeight="false" outlineLevel="0" collapsed="false">
      <c r="C60" s="0" t="n">
        <v>79</v>
      </c>
      <c r="D60" s="0" t="s">
        <v>51</v>
      </c>
      <c r="E60" s="0" t="s">
        <v>52</v>
      </c>
      <c r="F60" s="0" t="s">
        <v>53</v>
      </c>
      <c r="G60" s="13" t="s">
        <v>165</v>
      </c>
      <c r="H60" s="0" t="s">
        <v>55</v>
      </c>
      <c r="I60" s="0" t="s">
        <v>56</v>
      </c>
      <c r="J60" s="0" t="s">
        <v>57</v>
      </c>
      <c r="K60" s="0" t="n">
        <v>2494086.809665</v>
      </c>
      <c r="L60" s="0" t="n">
        <f aca="false">LOG10(K60)</f>
        <v>6.39691156554283</v>
      </c>
      <c r="N60" s="0" t="n">
        <v>30</v>
      </c>
      <c r="O60" s="0" t="n">
        <f aca="false">K60/N60</f>
        <v>83136.2269888333</v>
      </c>
    </row>
    <row r="61" customFormat="false" ht="12.75" hidden="false" customHeight="true" outlineLevel="0" collapsed="false">
      <c r="C61" s="0" t="n">
        <v>11</v>
      </c>
      <c r="D61" s="0" t="s">
        <v>51</v>
      </c>
      <c r="E61" s="0" t="s">
        <v>52</v>
      </c>
      <c r="F61" s="0" t="s">
        <v>53</v>
      </c>
      <c r="G61" s="13" t="s">
        <v>100</v>
      </c>
      <c r="H61" s="0" t="s">
        <v>55</v>
      </c>
      <c r="I61" s="0" t="s">
        <v>56</v>
      </c>
      <c r="J61" s="0" t="s">
        <v>57</v>
      </c>
      <c r="K61" s="0" t="n">
        <v>4308287.074345</v>
      </c>
      <c r="L61" s="0" t="n">
        <f aca="false">LOG10(K61)</f>
        <v>6.63430463395977</v>
      </c>
      <c r="M61" s="0" t="s">
        <v>126</v>
      </c>
      <c r="N61" s="0" t="n">
        <v>26.31617</v>
      </c>
      <c r="O61" s="0" t="n">
        <f aca="false">K61/N61</f>
        <v>163712.541541759</v>
      </c>
      <c r="R61" s="12" t="s">
        <v>105</v>
      </c>
      <c r="S61" s="12" t="n">
        <v>93206</v>
      </c>
    </row>
    <row r="62" customFormat="false" ht="12.75" hidden="false" customHeight="true" outlineLevel="0" collapsed="false">
      <c r="C62" s="0" t="n">
        <v>26</v>
      </c>
      <c r="D62" s="0" t="s">
        <v>51</v>
      </c>
      <c r="E62" s="0" t="s">
        <v>52</v>
      </c>
      <c r="F62" s="0" t="s">
        <v>53</v>
      </c>
      <c r="G62" s="13" t="s">
        <v>102</v>
      </c>
      <c r="H62" s="0" t="s">
        <v>55</v>
      </c>
      <c r="I62" s="0" t="s">
        <v>56</v>
      </c>
      <c r="J62" s="0" t="s">
        <v>57</v>
      </c>
      <c r="K62" s="0" t="n">
        <v>8881668.286604</v>
      </c>
      <c r="L62" s="0" t="n">
        <f aca="false">LOG10(K62)</f>
        <v>6.94849454906873</v>
      </c>
      <c r="M62" s="0" t="s">
        <v>72</v>
      </c>
      <c r="N62" s="0" t="n">
        <v>25.67594</v>
      </c>
      <c r="O62" s="0" t="n">
        <f aca="false">K62/N62</f>
        <v>345914.045857873</v>
      </c>
      <c r="R62" s="12" t="s">
        <v>166</v>
      </c>
      <c r="S62" s="12" t="n">
        <v>56370</v>
      </c>
    </row>
    <row r="63" customFormat="false" ht="12.75" hidden="false" customHeight="false" outlineLevel="0" collapsed="false">
      <c r="C63" s="0" t="n">
        <v>47</v>
      </c>
      <c r="D63" s="0" t="s">
        <v>51</v>
      </c>
      <c r="E63" s="0" t="s">
        <v>52</v>
      </c>
      <c r="F63" s="0" t="s">
        <v>53</v>
      </c>
      <c r="G63" s="13" t="s">
        <v>167</v>
      </c>
      <c r="H63" s="0" t="s">
        <v>55</v>
      </c>
      <c r="I63" s="0" t="s">
        <v>56</v>
      </c>
      <c r="J63" s="0" t="s">
        <v>57</v>
      </c>
      <c r="K63" s="0" t="n">
        <v>3824.557624</v>
      </c>
      <c r="L63" s="0" t="n">
        <f aca="false">LOG10(K63)</f>
        <v>3.58258120875333</v>
      </c>
      <c r="M63" s="0" t="s">
        <v>85</v>
      </c>
      <c r="N63" s="0" t="n">
        <v>1</v>
      </c>
      <c r="O63" s="0" t="n">
        <f aca="false">K63/N63</f>
        <v>3824.557624</v>
      </c>
    </row>
    <row r="64" customFormat="false" ht="12.75" hidden="false" customHeight="false" outlineLevel="0" collapsed="false">
      <c r="C64" s="0" t="n">
        <v>81</v>
      </c>
      <c r="D64" s="0" t="s">
        <v>51</v>
      </c>
      <c r="E64" s="0" t="s">
        <v>52</v>
      </c>
      <c r="F64" s="0" t="s">
        <v>53</v>
      </c>
      <c r="G64" s="13" t="s">
        <v>168</v>
      </c>
      <c r="H64" s="0" t="s">
        <v>55</v>
      </c>
      <c r="I64" s="0" t="s">
        <v>56</v>
      </c>
      <c r="J64" s="0" t="s">
        <v>57</v>
      </c>
      <c r="K64" s="0" t="n">
        <v>742789.123928</v>
      </c>
      <c r="L64" s="0" t="n">
        <f aca="false">LOG10(K64)</f>
        <v>5.87086553608466</v>
      </c>
      <c r="N64" s="0" t="n">
        <v>1</v>
      </c>
      <c r="O64" s="0" t="n">
        <f aca="false">K64/N64</f>
        <v>742789.123928</v>
      </c>
    </row>
    <row r="65" customFormat="false" ht="12.75" hidden="false" customHeight="false" outlineLevel="0" collapsed="false">
      <c r="C65" s="0" t="n">
        <v>48</v>
      </c>
      <c r="D65" s="0" t="s">
        <v>51</v>
      </c>
      <c r="E65" s="0" t="s">
        <v>52</v>
      </c>
      <c r="F65" s="0" t="s">
        <v>53</v>
      </c>
      <c r="G65" s="13" t="s">
        <v>104</v>
      </c>
      <c r="H65" s="0" t="s">
        <v>55</v>
      </c>
      <c r="I65" s="0" t="s">
        <v>56</v>
      </c>
      <c r="J65" s="0" t="s">
        <v>57</v>
      </c>
      <c r="K65" s="0" t="n">
        <v>127196.410805</v>
      </c>
      <c r="L65" s="0" t="n">
        <f aca="false">LOG10(K65)</f>
        <v>5.10447485667737</v>
      </c>
      <c r="M65" s="0" t="s">
        <v>85</v>
      </c>
      <c r="N65" s="0" t="n">
        <v>332.5781</v>
      </c>
      <c r="O65" s="0" t="n">
        <f aca="false">K65/N65</f>
        <v>382.455762435951</v>
      </c>
    </row>
    <row r="66" customFormat="false" ht="12.75" hidden="false" customHeight="false" outlineLevel="0" collapsed="false">
      <c r="C66" s="0" t="n">
        <v>63</v>
      </c>
      <c r="D66" s="0" t="s">
        <v>51</v>
      </c>
      <c r="E66" s="0" t="s">
        <v>52</v>
      </c>
      <c r="F66" s="0" t="s">
        <v>53</v>
      </c>
      <c r="G66" s="13" t="s">
        <v>169</v>
      </c>
      <c r="H66" s="0" t="s">
        <v>55</v>
      </c>
      <c r="I66" s="0" t="s">
        <v>56</v>
      </c>
      <c r="J66" s="0" t="s">
        <v>57</v>
      </c>
      <c r="K66" s="0" t="n">
        <v>18122.380147</v>
      </c>
      <c r="L66" s="0" t="n">
        <f aca="false">LOG10(K66)</f>
        <v>4.2582152362119</v>
      </c>
      <c r="M66" s="0" t="s">
        <v>68</v>
      </c>
      <c r="N66" s="0" t="n">
        <v>1</v>
      </c>
      <c r="O66" s="0" t="n">
        <f aca="false">K66/N66</f>
        <v>18122.380147</v>
      </c>
    </row>
    <row r="67" customFormat="false" ht="12.75" hidden="false" customHeight="false" outlineLevel="0" collapsed="false">
      <c r="C67" s="0" t="n">
        <v>68</v>
      </c>
      <c r="D67" s="0" t="s">
        <v>51</v>
      </c>
      <c r="E67" s="0" t="s">
        <v>52</v>
      </c>
      <c r="F67" s="0" t="s">
        <v>53</v>
      </c>
      <c r="G67" s="13" t="s">
        <v>170</v>
      </c>
      <c r="H67" s="0" t="s">
        <v>55</v>
      </c>
      <c r="I67" s="0" t="s">
        <v>56</v>
      </c>
      <c r="J67" s="0" t="s">
        <v>57</v>
      </c>
      <c r="K67" s="0" t="n">
        <v>8416.360085</v>
      </c>
      <c r="L67" s="0" t="n">
        <f aca="false">LOG10(K67)</f>
        <v>3.9251243080339</v>
      </c>
      <c r="M67" s="0" t="s">
        <v>87</v>
      </c>
      <c r="N67" s="0" t="n">
        <v>1</v>
      </c>
      <c r="O67" s="0" t="n">
        <f aca="false">K67/N67</f>
        <v>8416.360085</v>
      </c>
    </row>
    <row r="68" customFormat="false" ht="12.75" hidden="false" customHeight="true" outlineLevel="0" collapsed="false">
      <c r="C68" s="0" t="n">
        <v>31</v>
      </c>
      <c r="D68" s="0" t="s">
        <v>51</v>
      </c>
      <c r="E68" s="0" t="s">
        <v>52</v>
      </c>
      <c r="F68" s="0" t="s">
        <v>53</v>
      </c>
      <c r="G68" s="13" t="s">
        <v>107</v>
      </c>
      <c r="H68" s="0" t="s">
        <v>55</v>
      </c>
      <c r="I68" s="0" t="s">
        <v>56</v>
      </c>
      <c r="J68" s="0" t="s">
        <v>57</v>
      </c>
      <c r="K68" s="0" t="n">
        <v>91189065.166752</v>
      </c>
      <c r="L68" s="0" t="n">
        <f aca="false">LOG10(K68)</f>
        <v>7.95994276352074</v>
      </c>
      <c r="M68" s="0" t="s">
        <v>72</v>
      </c>
      <c r="N68" s="0" t="n">
        <v>263.6177</v>
      </c>
      <c r="O68" s="0" t="n">
        <f aca="false">K68/N68</f>
        <v>345914.045857892</v>
      </c>
      <c r="R68" s="14" t="s">
        <v>161</v>
      </c>
      <c r="S68" s="12" t="n">
        <v>19488.8</v>
      </c>
    </row>
    <row r="69" customFormat="false" ht="12.75" hidden="false" customHeight="false" outlineLevel="0" collapsed="false">
      <c r="C69" s="0" t="n">
        <v>54</v>
      </c>
      <c r="D69" s="0" t="s">
        <v>51</v>
      </c>
      <c r="E69" s="0" t="s">
        <v>52</v>
      </c>
      <c r="F69" s="0" t="s">
        <v>53</v>
      </c>
      <c r="G69" s="13" t="s">
        <v>121</v>
      </c>
      <c r="H69" s="0" t="s">
        <v>55</v>
      </c>
      <c r="I69" s="0" t="s">
        <v>56</v>
      </c>
      <c r="J69" s="0" t="s">
        <v>57</v>
      </c>
      <c r="K69" s="0" t="n">
        <v>1957313.821478</v>
      </c>
      <c r="L69" s="0" t="n">
        <f aca="false">LOG10(K69)</f>
        <v>6.29166046286274</v>
      </c>
      <c r="N69" s="0" t="n">
        <v>21411.68</v>
      </c>
      <c r="O69" s="0" t="n">
        <f aca="false">K69/N69</f>
        <v>91.4133697812596</v>
      </c>
    </row>
    <row r="70" customFormat="false" ht="12.75" hidden="false" customHeight="true" outlineLevel="0" collapsed="false">
      <c r="C70" s="0" t="n">
        <v>27</v>
      </c>
      <c r="D70" s="0" t="s">
        <v>51</v>
      </c>
      <c r="E70" s="0" t="s">
        <v>52</v>
      </c>
      <c r="F70" s="0" t="s">
        <v>53</v>
      </c>
      <c r="G70" s="13" t="s">
        <v>109</v>
      </c>
      <c r="H70" s="0" t="s">
        <v>55</v>
      </c>
      <c r="I70" s="0" t="s">
        <v>56</v>
      </c>
      <c r="J70" s="0" t="s">
        <v>57</v>
      </c>
      <c r="K70" s="0" t="n">
        <v>7295856.475633</v>
      </c>
      <c r="L70" s="0" t="n">
        <f aca="false">LOG10(K70)</f>
        <v>6.86307628194677</v>
      </c>
      <c r="M70" s="0" t="s">
        <v>72</v>
      </c>
      <c r="N70" s="0" t="n">
        <v>21.09153</v>
      </c>
      <c r="O70" s="0" t="n">
        <f aca="false">K70/N70</f>
        <v>345914.045857887</v>
      </c>
      <c r="R70" s="14" t="s">
        <v>68</v>
      </c>
      <c r="S70" s="12" t="n">
        <v>1812530.5</v>
      </c>
    </row>
    <row r="71" customFormat="false" ht="12.75" hidden="false" customHeight="false" outlineLevel="0" collapsed="false">
      <c r="C71" s="0" t="n">
        <v>55</v>
      </c>
      <c r="D71" s="0" t="s">
        <v>51</v>
      </c>
      <c r="E71" s="0" t="s">
        <v>52</v>
      </c>
      <c r="F71" s="0" t="s">
        <v>53</v>
      </c>
      <c r="G71" s="13" t="s">
        <v>171</v>
      </c>
      <c r="H71" s="0" t="s">
        <v>55</v>
      </c>
      <c r="I71" s="0" t="s">
        <v>56</v>
      </c>
      <c r="J71" s="0" t="s">
        <v>57</v>
      </c>
      <c r="K71" s="0" t="n">
        <v>10307032.658293</v>
      </c>
      <c r="L71" s="0" t="n">
        <f aca="false">LOG10(K71)</f>
        <v>7.01313365212963</v>
      </c>
      <c r="M71" s="0" t="s">
        <v>99</v>
      </c>
      <c r="N71" s="0" t="n">
        <v>1</v>
      </c>
      <c r="O71" s="0" t="n">
        <f aca="false">K71/N71</f>
        <v>10307032.658293</v>
      </c>
    </row>
    <row r="72" customFormat="false" ht="12.75" hidden="false" customHeight="true" outlineLevel="0" collapsed="false">
      <c r="C72" s="0" t="n">
        <v>33</v>
      </c>
      <c r="D72" s="0" t="s">
        <v>51</v>
      </c>
      <c r="E72" s="0" t="s">
        <v>52</v>
      </c>
      <c r="F72" s="0" t="s">
        <v>53</v>
      </c>
      <c r="G72" s="13" t="s">
        <v>172</v>
      </c>
      <c r="H72" s="0" t="s">
        <v>55</v>
      </c>
      <c r="I72" s="0" t="s">
        <v>56</v>
      </c>
      <c r="J72" s="0" t="s">
        <v>57</v>
      </c>
      <c r="K72" s="0" t="n">
        <v>3459140.458579</v>
      </c>
      <c r="L72" s="0" t="n">
        <f aca="false">LOG10(K72)</f>
        <v>6.53896819692252</v>
      </c>
      <c r="M72" s="0" t="s">
        <v>72</v>
      </c>
      <c r="N72" s="0" t="n">
        <v>1</v>
      </c>
      <c r="O72" s="0" t="n">
        <f aca="false">K72/N72</f>
        <v>3459140.458579</v>
      </c>
      <c r="R72" s="12" t="s">
        <v>66</v>
      </c>
      <c r="S72" s="12" t="n">
        <v>375230138.3</v>
      </c>
    </row>
    <row r="73" customFormat="false" ht="12.75" hidden="false" customHeight="false" outlineLevel="0" collapsed="false">
      <c r="C73" s="0" t="n">
        <v>52</v>
      </c>
      <c r="D73" s="0" t="s">
        <v>51</v>
      </c>
      <c r="E73" s="0" t="s">
        <v>52</v>
      </c>
      <c r="F73" s="0" t="s">
        <v>53</v>
      </c>
      <c r="G73" s="13" t="s">
        <v>132</v>
      </c>
      <c r="H73" s="0" t="s">
        <v>55</v>
      </c>
      <c r="I73" s="0" t="s">
        <v>56</v>
      </c>
      <c r="J73" s="0" t="s">
        <v>57</v>
      </c>
      <c r="K73" s="0" t="n">
        <v>92498.351463</v>
      </c>
      <c r="L73" s="0" t="n">
        <f aca="false">LOG10(K73)</f>
        <v>4.96613399266441</v>
      </c>
      <c r="N73" s="0" t="n">
        <v>1</v>
      </c>
      <c r="O73" s="0" t="n">
        <f aca="false">K73/N73</f>
        <v>92498.351463</v>
      </c>
    </row>
    <row r="74" customFormat="false" ht="12.75" hidden="false" customHeight="false" outlineLevel="0" collapsed="false">
      <c r="C74" s="0" t="n">
        <v>62</v>
      </c>
      <c r="D74" s="0" t="s">
        <v>51</v>
      </c>
      <c r="E74" s="0" t="s">
        <v>52</v>
      </c>
      <c r="F74" s="0" t="s">
        <v>53</v>
      </c>
      <c r="G74" s="13" t="s">
        <v>149</v>
      </c>
      <c r="H74" s="0" t="s">
        <v>55</v>
      </c>
      <c r="I74" s="0" t="s">
        <v>56</v>
      </c>
      <c r="J74" s="0" t="s">
        <v>57</v>
      </c>
      <c r="K74" s="0" t="n">
        <v>56370.081442</v>
      </c>
      <c r="L74" s="0" t="n">
        <f aca="false">LOG10(K74)</f>
        <v>4.7510486622778</v>
      </c>
      <c r="N74" s="0" t="n">
        <v>1</v>
      </c>
      <c r="O74" s="0" t="n">
        <f aca="false">K74/N74</f>
        <v>56370.081442</v>
      </c>
    </row>
    <row r="75" customFormat="false" ht="12.75" hidden="false" customHeight="true" outlineLevel="0" collapsed="false">
      <c r="C75" s="0" t="n">
        <v>29</v>
      </c>
      <c r="D75" s="0" t="s">
        <v>51</v>
      </c>
      <c r="E75" s="0" t="s">
        <v>52</v>
      </c>
      <c r="F75" s="0" t="s">
        <v>53</v>
      </c>
      <c r="G75" s="13" t="s">
        <v>111</v>
      </c>
      <c r="H75" s="0" t="s">
        <v>55</v>
      </c>
      <c r="I75" s="0" t="s">
        <v>56</v>
      </c>
      <c r="J75" s="0" t="s">
        <v>57</v>
      </c>
      <c r="K75" s="0" t="n">
        <v>9000157.683873</v>
      </c>
      <c r="L75" s="0" t="n">
        <f aca="false">LOG10(K75)</f>
        <v>6.95425011839888</v>
      </c>
      <c r="M75" s="0" t="s">
        <v>72</v>
      </c>
      <c r="N75" s="0" t="n">
        <v>26.01848</v>
      </c>
      <c r="O75" s="0" t="n">
        <f aca="false">K75/N75</f>
        <v>345914.045857906</v>
      </c>
      <c r="R75" s="12" t="s">
        <v>173</v>
      </c>
      <c r="S75" s="12" t="n">
        <v>20570.6</v>
      </c>
    </row>
    <row r="76" customFormat="false" ht="12.75" hidden="false" customHeight="true" outlineLevel="0" collapsed="false">
      <c r="C76" s="0" t="n">
        <v>38</v>
      </c>
      <c r="D76" s="0" t="s">
        <v>51</v>
      </c>
      <c r="E76" s="0" t="s">
        <v>52</v>
      </c>
      <c r="F76" s="0" t="s">
        <v>53</v>
      </c>
      <c r="G76" s="13" t="s">
        <v>113</v>
      </c>
      <c r="H76" s="0" t="s">
        <v>55</v>
      </c>
      <c r="I76" s="0" t="s">
        <v>56</v>
      </c>
      <c r="J76" s="0" t="s">
        <v>57</v>
      </c>
      <c r="K76" s="0" t="n">
        <v>333594.074975</v>
      </c>
      <c r="L76" s="0" t="n">
        <f aca="false">LOG10(K76)</f>
        <v>5.52321832845097</v>
      </c>
      <c r="M76" s="0" t="s">
        <v>72</v>
      </c>
      <c r="N76" s="0" t="n">
        <v>0.9643843</v>
      </c>
      <c r="O76" s="0" t="n">
        <f aca="false">K76/N76</f>
        <v>345914.045858067</v>
      </c>
      <c r="R76" s="12" t="s">
        <v>168</v>
      </c>
      <c r="S76" s="12" t="n">
        <v>742789.1</v>
      </c>
    </row>
    <row r="77" customFormat="false" ht="12.75" hidden="false" customHeight="false" outlineLevel="0" collapsed="false">
      <c r="C77" s="0" t="n">
        <v>76</v>
      </c>
      <c r="D77" s="0" t="s">
        <v>51</v>
      </c>
      <c r="E77" s="0" t="s">
        <v>52</v>
      </c>
      <c r="F77" s="0" t="s">
        <v>53</v>
      </c>
      <c r="G77" s="13" t="s">
        <v>174</v>
      </c>
      <c r="H77" s="0" t="s">
        <v>55</v>
      </c>
      <c r="I77" s="0" t="s">
        <v>56</v>
      </c>
      <c r="J77" s="0" t="s">
        <v>57</v>
      </c>
      <c r="K77" s="0" t="n">
        <v>0</v>
      </c>
      <c r="L77" s="0" t="n">
        <v>0</v>
      </c>
      <c r="N77" s="0" t="n">
        <v>1</v>
      </c>
      <c r="O77" s="0" t="n">
        <f aca="false">K77/N77</f>
        <v>0</v>
      </c>
    </row>
    <row r="78" customFormat="false" ht="12.75" hidden="false" customHeight="true" outlineLevel="0" collapsed="false">
      <c r="C78" s="0" t="n">
        <v>24</v>
      </c>
      <c r="D78" s="0" t="s">
        <v>51</v>
      </c>
      <c r="E78" s="0" t="s">
        <v>52</v>
      </c>
      <c r="F78" s="0" t="s">
        <v>53</v>
      </c>
      <c r="G78" s="13" t="s">
        <v>114</v>
      </c>
      <c r="H78" s="0" t="s">
        <v>55</v>
      </c>
      <c r="I78" s="0" t="s">
        <v>56</v>
      </c>
      <c r="J78" s="0" t="s">
        <v>57</v>
      </c>
      <c r="K78" s="0" t="n">
        <v>21606304.946125</v>
      </c>
      <c r="L78" s="0" t="n">
        <f aca="false">LOG10(K78)</f>
        <v>7.33458050132471</v>
      </c>
      <c r="M78" s="0" t="s">
        <v>58</v>
      </c>
      <c r="N78" s="0" t="n">
        <v>188.6222</v>
      </c>
      <c r="O78" s="0" t="n">
        <f aca="false">K78/N78</f>
        <v>114548.048671498</v>
      </c>
      <c r="R78" s="12" t="s">
        <v>175</v>
      </c>
      <c r="S78" s="12" t="n">
        <v>19997.4</v>
      </c>
    </row>
    <row r="79" customFormat="false" ht="12.75" hidden="false" customHeight="false" outlineLevel="0" collapsed="false">
      <c r="C79" s="0" t="n">
        <v>51</v>
      </c>
      <c r="D79" s="0" t="s">
        <v>51</v>
      </c>
      <c r="E79" s="0" t="s">
        <v>52</v>
      </c>
      <c r="F79" s="0" t="s">
        <v>53</v>
      </c>
      <c r="G79" s="13" t="s">
        <v>116</v>
      </c>
      <c r="H79" s="0" t="s">
        <v>55</v>
      </c>
      <c r="I79" s="0" t="s">
        <v>56</v>
      </c>
      <c r="J79" s="0" t="s">
        <v>57</v>
      </c>
      <c r="K79" s="0" t="n">
        <v>16387233.391062</v>
      </c>
      <c r="L79" s="0" t="n">
        <f aca="false">LOG10(K79)</f>
        <v>7.21450563908518</v>
      </c>
      <c r="M79" s="0" t="s">
        <v>59</v>
      </c>
      <c r="N79" s="0" t="n">
        <v>62.95772</v>
      </c>
      <c r="O79" s="0" t="n">
        <f aca="false">K79/N79</f>
        <v>260289.498905964</v>
      </c>
    </row>
    <row r="80" customFormat="false" ht="12.75" hidden="false" customHeight="true" outlineLevel="0" collapsed="false">
      <c r="C80" s="0" t="n">
        <v>43</v>
      </c>
      <c r="D80" s="0" t="s">
        <v>51</v>
      </c>
      <c r="E80" s="0" t="s">
        <v>52</v>
      </c>
      <c r="F80" s="0" t="s">
        <v>53</v>
      </c>
      <c r="G80" s="13" t="s">
        <v>117</v>
      </c>
      <c r="H80" s="0" t="s">
        <v>55</v>
      </c>
      <c r="I80" s="0" t="s">
        <v>56</v>
      </c>
      <c r="J80" s="0" t="s">
        <v>57</v>
      </c>
      <c r="K80" s="0" t="n">
        <v>20712613.889311</v>
      </c>
      <c r="L80" s="0" t="n">
        <f aca="false">LOG10(K80)</f>
        <v>7.31623490942321</v>
      </c>
      <c r="M80" s="0" t="s">
        <v>96</v>
      </c>
      <c r="N80" s="0" t="n">
        <v>1895.566</v>
      </c>
      <c r="O80" s="0" t="n">
        <f aca="false">K80/N80</f>
        <v>10926.8756082938</v>
      </c>
      <c r="R80" s="12" t="s">
        <v>90</v>
      </c>
      <c r="S80" s="12" t="n">
        <v>60250373.3</v>
      </c>
    </row>
    <row r="81" customFormat="false" ht="12.75" hidden="false" customHeight="false" outlineLevel="0" collapsed="false">
      <c r="C81" s="0" t="n">
        <v>44</v>
      </c>
      <c r="D81" s="0" t="s">
        <v>51</v>
      </c>
      <c r="E81" s="0" t="s">
        <v>52</v>
      </c>
      <c r="F81" s="0" t="s">
        <v>53</v>
      </c>
      <c r="G81" s="13" t="s">
        <v>119</v>
      </c>
      <c r="H81" s="0" t="s">
        <v>55</v>
      </c>
      <c r="I81" s="0" t="s">
        <v>56</v>
      </c>
      <c r="J81" s="0" t="s">
        <v>57</v>
      </c>
      <c r="K81" s="0" t="n">
        <v>763607.874497</v>
      </c>
      <c r="L81" s="0" t="n">
        <f aca="false">LOG10(K81)</f>
        <v>5.88287039828758</v>
      </c>
      <c r="M81" s="0" t="s">
        <v>96</v>
      </c>
      <c r="N81" s="0" t="n">
        <v>69.88346</v>
      </c>
      <c r="O81" s="0" t="n">
        <f aca="false">K81/N81</f>
        <v>10926.8756082913</v>
      </c>
    </row>
    <row r="82" customFormat="false" ht="12.75" hidden="false" customHeight="true" outlineLevel="0" collapsed="false">
      <c r="C82" s="0" t="n">
        <v>35</v>
      </c>
      <c r="D82" s="0" t="s">
        <v>51</v>
      </c>
      <c r="E82" s="0" t="s">
        <v>52</v>
      </c>
      <c r="F82" s="0" t="s">
        <v>53</v>
      </c>
      <c r="G82" s="13" t="s">
        <v>176</v>
      </c>
      <c r="H82" s="0" t="s">
        <v>55</v>
      </c>
      <c r="I82" s="0" t="s">
        <v>56</v>
      </c>
      <c r="J82" s="0" t="s">
        <v>57</v>
      </c>
      <c r="K82" s="0" t="n">
        <v>4890598.504008</v>
      </c>
      <c r="L82" s="0" t="n">
        <f aca="false">LOG10(K82)</f>
        <v>6.68936201067427</v>
      </c>
      <c r="M82" s="0" t="s">
        <v>72</v>
      </c>
      <c r="N82" s="0" t="n">
        <v>14.13819</v>
      </c>
      <c r="O82" s="0" t="n">
        <f aca="false">K82/N82</f>
        <v>345914.045857921</v>
      </c>
      <c r="R82" s="12" t="s">
        <v>177</v>
      </c>
      <c r="S82" s="12" t="n">
        <v>903571.9</v>
      </c>
    </row>
    <row r="83" customFormat="false" ht="12.75" hidden="false" customHeight="true" outlineLevel="0" collapsed="false">
      <c r="C83" s="0" t="n">
        <v>6</v>
      </c>
      <c r="D83" s="0" t="s">
        <v>51</v>
      </c>
      <c r="E83" s="0" t="s">
        <v>52</v>
      </c>
      <c r="F83" s="0" t="s">
        <v>53</v>
      </c>
      <c r="G83" s="13" t="s">
        <v>122</v>
      </c>
      <c r="H83" s="0" t="s">
        <v>55</v>
      </c>
      <c r="I83" s="0" t="s">
        <v>56</v>
      </c>
      <c r="J83" s="0" t="s">
        <v>57</v>
      </c>
      <c r="K83" s="0" t="n">
        <v>9746221.79071</v>
      </c>
      <c r="L83" s="0" t="n">
        <f aca="false">LOG10(K83)</f>
        <v>6.98883629021637</v>
      </c>
      <c r="M83" s="0" t="s">
        <v>126</v>
      </c>
      <c r="N83" s="0" t="n">
        <v>59.53253</v>
      </c>
      <c r="O83" s="0" t="n">
        <f aca="false">K83/N83</f>
        <v>163712.541541742</v>
      </c>
      <c r="R83" s="14" t="s">
        <v>71</v>
      </c>
      <c r="S83" s="12" t="n">
        <v>4837.6</v>
      </c>
    </row>
    <row r="84" customFormat="false" ht="12.75" hidden="false" customHeight="false" outlineLevel="0" collapsed="false">
      <c r="C84" s="0" t="n">
        <v>57</v>
      </c>
      <c r="D84" s="0" t="s">
        <v>51</v>
      </c>
      <c r="E84" s="0" t="s">
        <v>52</v>
      </c>
      <c r="F84" s="0" t="s">
        <v>53</v>
      </c>
      <c r="G84" s="13" t="s">
        <v>179</v>
      </c>
      <c r="H84" s="0" t="s">
        <v>55</v>
      </c>
      <c r="I84" s="0" t="s">
        <v>56</v>
      </c>
      <c r="J84" s="0" t="s">
        <v>57</v>
      </c>
      <c r="K84" s="0" t="n">
        <v>1316900.338047</v>
      </c>
      <c r="L84" s="0" t="n">
        <f aca="false">LOG10(K84)</f>
        <v>6.11955290915009</v>
      </c>
      <c r="N84" s="0" t="n">
        <v>1</v>
      </c>
      <c r="O84" s="0" t="n">
        <f aca="false">K84/N84</f>
        <v>1316900.338047</v>
      </c>
    </row>
    <row r="85" customFormat="false" ht="12.75" hidden="false" customHeight="true" outlineLevel="0" collapsed="false">
      <c r="C85" s="0" t="n">
        <v>36</v>
      </c>
      <c r="D85" s="0" t="s">
        <v>51</v>
      </c>
      <c r="E85" s="0" t="s">
        <v>52</v>
      </c>
      <c r="F85" s="0" t="s">
        <v>53</v>
      </c>
      <c r="G85" s="13" t="s">
        <v>124</v>
      </c>
      <c r="H85" s="0" t="s">
        <v>55</v>
      </c>
      <c r="I85" s="0" t="s">
        <v>56</v>
      </c>
      <c r="J85" s="0" t="s">
        <v>57</v>
      </c>
      <c r="K85" s="0" t="n">
        <v>24638.222573</v>
      </c>
      <c r="L85" s="0" t="n">
        <f aca="false">LOG10(K85)</f>
        <v>4.39160937416685</v>
      </c>
      <c r="M85" s="0" t="s">
        <v>72</v>
      </c>
      <c r="N85" s="0" t="n">
        <v>0.07122643</v>
      </c>
      <c r="O85" s="0" t="n">
        <f aca="false">K85/N85</f>
        <v>345914.045853484</v>
      </c>
      <c r="R85" s="12" t="s">
        <v>165</v>
      </c>
      <c r="S85" s="12" t="n">
        <v>2494086.8</v>
      </c>
    </row>
    <row r="86" customFormat="false" ht="12.75" hidden="false" customHeight="true" outlineLevel="0" collapsed="false">
      <c r="C86" s="0" t="n">
        <v>14</v>
      </c>
      <c r="D86" s="0" t="s">
        <v>51</v>
      </c>
      <c r="E86" s="0" t="s">
        <v>52</v>
      </c>
      <c r="F86" s="0" t="s">
        <v>53</v>
      </c>
      <c r="G86" s="13" t="s">
        <v>128</v>
      </c>
      <c r="H86" s="0" t="s">
        <v>55</v>
      </c>
      <c r="I86" s="0" t="s">
        <v>56</v>
      </c>
      <c r="J86" s="0" t="s">
        <v>57</v>
      </c>
      <c r="K86" s="0" t="n">
        <v>5003.225042</v>
      </c>
      <c r="L86" s="0" t="n">
        <f aca="false">LOG10(K86)</f>
        <v>3.69925003762271</v>
      </c>
      <c r="M86" s="0" t="s">
        <v>71</v>
      </c>
      <c r="N86" s="0" t="n">
        <v>3.232621</v>
      </c>
      <c r="O86" s="0" t="n">
        <f aca="false">K86/N86</f>
        <v>1547.73016756372</v>
      </c>
      <c r="R86" s="12" t="s">
        <v>136</v>
      </c>
      <c r="S86" s="12" t="n">
        <v>126222.4</v>
      </c>
    </row>
    <row r="87" customFormat="false" ht="12.75" hidden="false" customHeight="false" outlineLevel="0" collapsed="false">
      <c r="C87" s="0" t="n">
        <v>58</v>
      </c>
      <c r="D87" s="0" t="s">
        <v>51</v>
      </c>
      <c r="E87" s="0" t="s">
        <v>52</v>
      </c>
      <c r="F87" s="0" t="s">
        <v>53</v>
      </c>
      <c r="G87" s="13" t="s">
        <v>180</v>
      </c>
      <c r="H87" s="0" t="s">
        <v>55</v>
      </c>
      <c r="I87" s="0" t="s">
        <v>56</v>
      </c>
      <c r="J87" s="0" t="s">
        <v>57</v>
      </c>
      <c r="K87" s="0" t="n">
        <v>1316900.338047</v>
      </c>
      <c r="L87" s="0" t="n">
        <f aca="false">LOG10(K87)</f>
        <v>6.11955290915009</v>
      </c>
      <c r="N87" s="0" t="n">
        <v>1</v>
      </c>
      <c r="O87" s="0" t="n">
        <f aca="false">K87/N87</f>
        <v>1316900.338047</v>
      </c>
    </row>
    <row r="88" customFormat="false" ht="12.75" hidden="false" customHeight="true" outlineLevel="0" collapsed="false">
      <c r="C88" s="0" t="n">
        <v>30</v>
      </c>
      <c r="D88" s="0" t="s">
        <v>51</v>
      </c>
      <c r="E88" s="0" t="s">
        <v>52</v>
      </c>
      <c r="F88" s="0" t="s">
        <v>53</v>
      </c>
      <c r="G88" s="13" t="s">
        <v>131</v>
      </c>
      <c r="H88" s="0" t="s">
        <v>55</v>
      </c>
      <c r="I88" s="0" t="s">
        <v>56</v>
      </c>
      <c r="J88" s="0" t="s">
        <v>57</v>
      </c>
      <c r="K88" s="0" t="n">
        <v>101577.486609</v>
      </c>
      <c r="L88" s="0" t="n">
        <f aca="false">LOG10(K88)</f>
        <v>5.00679746262384</v>
      </c>
      <c r="M88" s="0" t="s">
        <v>72</v>
      </c>
      <c r="N88" s="0" t="n">
        <v>0.2936495</v>
      </c>
      <c r="O88" s="0" t="n">
        <f aca="false">K88/N88</f>
        <v>345914.045857391</v>
      </c>
      <c r="R88" s="14" t="s">
        <v>87</v>
      </c>
      <c r="S88" s="12" t="n">
        <v>803480.2</v>
      </c>
    </row>
    <row r="89" customFormat="false" ht="12.75" hidden="false" customHeight="true" outlineLevel="0" collapsed="false">
      <c r="C89" s="0" t="n">
        <v>3</v>
      </c>
      <c r="D89" s="0" t="s">
        <v>51</v>
      </c>
      <c r="E89" s="0" t="s">
        <v>52</v>
      </c>
      <c r="F89" s="0" t="s">
        <v>53</v>
      </c>
      <c r="G89" s="13" t="s">
        <v>133</v>
      </c>
      <c r="H89" s="0" t="s">
        <v>55</v>
      </c>
      <c r="I89" s="0" t="s">
        <v>56</v>
      </c>
      <c r="J89" s="0" t="s">
        <v>57</v>
      </c>
      <c r="K89" s="0" t="n">
        <v>11166037.770858</v>
      </c>
      <c r="L89" s="0" t="n">
        <f aca="false">LOG10(K89)</f>
        <v>7.04789909258547</v>
      </c>
      <c r="N89" s="0" t="n">
        <v>360.9118</v>
      </c>
      <c r="O89" s="0" t="n">
        <f aca="false">K89/N89</f>
        <v>30938.4114646792</v>
      </c>
      <c r="R89" s="12" t="s">
        <v>181</v>
      </c>
      <c r="S89" s="12" t="n">
        <v>32303.9</v>
      </c>
    </row>
    <row r="90" customFormat="false" ht="12.75" hidden="false" customHeight="true" outlineLevel="0" collapsed="false">
      <c r="C90" s="0" t="n">
        <v>7</v>
      </c>
      <c r="D90" s="0" t="s">
        <v>51</v>
      </c>
      <c r="E90" s="0" t="s">
        <v>52</v>
      </c>
      <c r="F90" s="0" t="s">
        <v>53</v>
      </c>
      <c r="G90" s="13" t="s">
        <v>135</v>
      </c>
      <c r="H90" s="0" t="s">
        <v>55</v>
      </c>
      <c r="I90" s="0" t="s">
        <v>56</v>
      </c>
      <c r="J90" s="0" t="s">
        <v>57</v>
      </c>
      <c r="K90" s="0" t="n">
        <v>6899902.446462</v>
      </c>
      <c r="L90" s="0" t="n">
        <f aca="false">LOG10(K90)</f>
        <v>6.83884295055425</v>
      </c>
      <c r="M90" s="0" t="s">
        <v>126</v>
      </c>
      <c r="N90" s="0" t="n">
        <v>42.14645</v>
      </c>
      <c r="O90" s="0" t="n">
        <f aca="false">K90/N90</f>
        <v>163712.541541743</v>
      </c>
      <c r="R90" s="12" t="s">
        <v>159</v>
      </c>
      <c r="S90" s="12" t="n">
        <v>20.8</v>
      </c>
    </row>
    <row r="91" customFormat="false" ht="12.75" hidden="false" customHeight="true" outlineLevel="0" collapsed="false">
      <c r="C91" s="0" t="n">
        <v>37</v>
      </c>
      <c r="D91" s="0" t="s">
        <v>51</v>
      </c>
      <c r="E91" s="0" t="s">
        <v>52</v>
      </c>
      <c r="F91" s="0" t="s">
        <v>53</v>
      </c>
      <c r="G91" s="13" t="s">
        <v>137</v>
      </c>
      <c r="H91" s="0" t="s">
        <v>55</v>
      </c>
      <c r="I91" s="0" t="s">
        <v>56</v>
      </c>
      <c r="J91" s="0" t="s">
        <v>57</v>
      </c>
      <c r="K91" s="0" t="n">
        <v>207067.053529</v>
      </c>
      <c r="L91" s="0" t="n">
        <f aca="false">LOG10(K91)</f>
        <v>5.31611100372781</v>
      </c>
      <c r="M91" s="0" t="s">
        <v>72</v>
      </c>
      <c r="N91" s="0" t="n">
        <v>0.5986084</v>
      </c>
      <c r="O91" s="0" t="n">
        <f aca="false">K91/N91</f>
        <v>345914.045858695</v>
      </c>
      <c r="R91" s="12" t="s">
        <v>108</v>
      </c>
      <c r="S91" s="12" t="n">
        <v>914795.7</v>
      </c>
    </row>
    <row r="92" customFormat="false" ht="12.75" hidden="false" customHeight="true" outlineLevel="0" collapsed="false">
      <c r="C92" s="0" t="n">
        <v>5</v>
      </c>
      <c r="D92" s="0" t="s">
        <v>51</v>
      </c>
      <c r="E92" s="0" t="s">
        <v>52</v>
      </c>
      <c r="F92" s="0" t="s">
        <v>53</v>
      </c>
      <c r="G92" s="13" t="s">
        <v>141</v>
      </c>
      <c r="H92" s="0" t="s">
        <v>55</v>
      </c>
      <c r="I92" s="0" t="s">
        <v>56</v>
      </c>
      <c r="J92" s="0" t="s">
        <v>57</v>
      </c>
      <c r="K92" s="0" t="n">
        <v>2521223.890631</v>
      </c>
      <c r="L92" s="0" t="n">
        <f aca="false">LOG10(K92)</f>
        <v>6.40161141376377</v>
      </c>
      <c r="M92" s="0" t="s">
        <v>126</v>
      </c>
      <c r="N92" s="0" t="n">
        <v>15.40031</v>
      </c>
      <c r="O92" s="0" t="n">
        <f aca="false">K92/N92</f>
        <v>163712.541541761</v>
      </c>
      <c r="R92" s="14" t="s">
        <v>126</v>
      </c>
      <c r="S92" s="12" t="n">
        <v>94801.7</v>
      </c>
    </row>
    <row r="93" customFormat="false" ht="12.75" hidden="false" customHeight="false" outlineLevel="0" collapsed="false">
      <c r="C93" s="0" t="n">
        <v>49</v>
      </c>
      <c r="D93" s="0" t="s">
        <v>51</v>
      </c>
      <c r="E93" s="0" t="s">
        <v>52</v>
      </c>
      <c r="F93" s="0" t="s">
        <v>53</v>
      </c>
      <c r="G93" s="13" t="s">
        <v>143</v>
      </c>
      <c r="H93" s="0" t="s">
        <v>55</v>
      </c>
      <c r="I93" s="0" t="s">
        <v>56</v>
      </c>
      <c r="J93" s="0" t="s">
        <v>57</v>
      </c>
      <c r="K93" s="0" t="n">
        <v>35454058.674932</v>
      </c>
      <c r="L93" s="0" t="n">
        <f aca="false">LOG10(K93)</f>
        <v>7.54966595910247</v>
      </c>
      <c r="M93" s="0" t="s">
        <v>59</v>
      </c>
      <c r="N93" s="0" t="n">
        <v>136.2101</v>
      </c>
      <c r="O93" s="0" t="n">
        <f aca="false">K93/N93</f>
        <v>260289.498905969</v>
      </c>
    </row>
    <row r="94" customFormat="false" ht="12.75" hidden="false" customHeight="true" outlineLevel="0" collapsed="false">
      <c r="C94" s="0" t="n">
        <v>8</v>
      </c>
      <c r="D94" s="0" t="s">
        <v>51</v>
      </c>
      <c r="E94" s="0" t="s">
        <v>52</v>
      </c>
      <c r="F94" s="0" t="s">
        <v>53</v>
      </c>
      <c r="G94" s="13" t="s">
        <v>146</v>
      </c>
      <c r="H94" s="0" t="s">
        <v>55</v>
      </c>
      <c r="I94" s="0" t="s">
        <v>56</v>
      </c>
      <c r="J94" s="0" t="s">
        <v>57</v>
      </c>
      <c r="K94" s="0" t="n">
        <v>1724708.350891</v>
      </c>
      <c r="L94" s="0" t="n">
        <f aca="false">LOG10(K94)</f>
        <v>6.23671566618764</v>
      </c>
      <c r="M94" s="0" t="s">
        <v>126</v>
      </c>
      <c r="N94" s="0" t="n">
        <v>10.53498</v>
      </c>
      <c r="O94" s="0" t="n">
        <f aca="false">K94/N94</f>
        <v>163712.541541702</v>
      </c>
      <c r="R94" s="14" t="s">
        <v>58</v>
      </c>
      <c r="S94" s="12" t="n">
        <v>23718.1</v>
      </c>
    </row>
    <row r="95" customFormat="false" ht="12.75" hidden="false" customHeight="true" outlineLevel="0" collapsed="false">
      <c r="C95" s="0" t="n">
        <v>41</v>
      </c>
      <c r="D95" s="0" t="s">
        <v>51</v>
      </c>
      <c r="E95" s="0" t="s">
        <v>52</v>
      </c>
      <c r="F95" s="0" t="s">
        <v>53</v>
      </c>
      <c r="G95" s="13" t="s">
        <v>148</v>
      </c>
      <c r="H95" s="0" t="s">
        <v>55</v>
      </c>
      <c r="I95" s="0" t="s">
        <v>56</v>
      </c>
      <c r="J95" s="0" t="s">
        <v>57</v>
      </c>
      <c r="K95" s="0" t="n">
        <v>6560423.824364</v>
      </c>
      <c r="L95" s="0" t="n">
        <f aca="false">LOG10(K95)</f>
        <v>6.8169318970947</v>
      </c>
      <c r="N95" s="0" t="n">
        <v>224.5294</v>
      </c>
      <c r="O95" s="0" t="n">
        <f aca="false">K95/N95</f>
        <v>29218.5514429914</v>
      </c>
      <c r="R95" s="12" t="s">
        <v>164</v>
      </c>
      <c r="S95" s="12" t="n">
        <v>31842.8</v>
      </c>
    </row>
    <row r="96" customFormat="false" ht="12.75" hidden="false" customHeight="false" outlineLevel="0" collapsed="false">
      <c r="C96" s="0" t="n">
        <v>78</v>
      </c>
      <c r="D96" s="0" t="s">
        <v>51</v>
      </c>
      <c r="E96" s="0" t="s">
        <v>52</v>
      </c>
      <c r="F96" s="0" t="s">
        <v>53</v>
      </c>
      <c r="G96" s="13" t="s">
        <v>177</v>
      </c>
      <c r="H96" s="0" t="s">
        <v>55</v>
      </c>
      <c r="I96" s="0" t="s">
        <v>56</v>
      </c>
      <c r="J96" s="0" t="s">
        <v>57</v>
      </c>
      <c r="K96" s="0" t="n">
        <v>903571.980459</v>
      </c>
      <c r="L96" s="0" t="n">
        <f aca="false">LOG10(K96)</f>
        <v>5.95596275509393</v>
      </c>
      <c r="N96" s="0" t="n">
        <v>1</v>
      </c>
      <c r="O96" s="0" t="n">
        <f aca="false">K96/N96</f>
        <v>903571.980459</v>
      </c>
    </row>
    <row r="97" customFormat="false" ht="12.75" hidden="false" customHeight="false" outlineLevel="0" collapsed="false">
      <c r="C97" s="0" t="n">
        <v>72</v>
      </c>
      <c r="D97" s="0" t="s">
        <v>51</v>
      </c>
      <c r="E97" s="0" t="s">
        <v>52</v>
      </c>
      <c r="F97" s="0" t="s">
        <v>53</v>
      </c>
      <c r="G97" s="13" t="s">
        <v>162</v>
      </c>
      <c r="H97" s="0" t="s">
        <v>55</v>
      </c>
      <c r="I97" s="0" t="s">
        <v>56</v>
      </c>
      <c r="J97" s="0" t="s">
        <v>57</v>
      </c>
      <c r="K97" s="0" t="n">
        <v>527309.679439</v>
      </c>
      <c r="L97" s="0" t="n">
        <f aca="false">LOG10(K97)</f>
        <v>5.72206574343153</v>
      </c>
      <c r="N97" s="0" t="n">
        <v>1</v>
      </c>
      <c r="O97" s="0" t="n">
        <f aca="false">K97/N97</f>
        <v>527309.679439</v>
      </c>
    </row>
    <row r="98" customFormat="false" ht="12.75" hidden="false" customHeight="false" outlineLevel="0" collapsed="false">
      <c r="C98" s="0" t="n">
        <v>82</v>
      </c>
      <c r="D98" s="0" t="s">
        <v>51</v>
      </c>
      <c r="E98" s="0" t="s">
        <v>52</v>
      </c>
      <c r="F98" s="0" t="s">
        <v>53</v>
      </c>
      <c r="G98" s="13" t="s">
        <v>123</v>
      </c>
      <c r="H98" s="0" t="s">
        <v>55</v>
      </c>
      <c r="I98" s="0" t="s">
        <v>56</v>
      </c>
      <c r="J98" s="0" t="s">
        <v>57</v>
      </c>
      <c r="K98" s="0" t="n">
        <v>562723.720864</v>
      </c>
      <c r="L98" s="0" t="n">
        <f aca="false">LOG10(K98)</f>
        <v>5.75029522264148</v>
      </c>
      <c r="N98" s="0" t="n">
        <v>30</v>
      </c>
      <c r="O98" s="0" t="n">
        <f aca="false">K98/N98</f>
        <v>18757.4573621333</v>
      </c>
    </row>
    <row r="99" customFormat="false" ht="12.75" hidden="false" customHeight="false" outlineLevel="0" collapsed="false">
      <c r="C99" s="0" t="n">
        <v>83</v>
      </c>
      <c r="D99" s="0" t="s">
        <v>51</v>
      </c>
      <c r="E99" s="0" t="s">
        <v>52</v>
      </c>
      <c r="F99" s="0" t="s">
        <v>53</v>
      </c>
      <c r="G99" s="13" t="s">
        <v>134</v>
      </c>
      <c r="H99" s="0" t="s">
        <v>55</v>
      </c>
      <c r="I99" s="0" t="s">
        <v>56</v>
      </c>
      <c r="J99" s="0" t="s">
        <v>57</v>
      </c>
      <c r="K99" s="0" t="n">
        <v>2228999.914508</v>
      </c>
      <c r="L99" s="0" t="n">
        <f aca="false">LOG10(K99)</f>
        <v>6.34811005182312</v>
      </c>
      <c r="N99" s="0" t="n">
        <v>30</v>
      </c>
      <c r="O99" s="0" t="n">
        <f aca="false">K99/N99</f>
        <v>74299.9971502667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2017-04-03T09:57:54Z</dcterms:created>
  <dc:creator>Ryan Morse</dc:creator>
  <dc:description/>
  <dc:language>en-US</dc:language>
  <cp:lastModifiedBy>Ryan Morse</cp:lastModifiedBy>
  <dcterms:modified xsi:type="dcterms:W3CDTF">2017-06-29T19:18:26Z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