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ortatil Lenovo\Desktop\Universidade\2º ano\1º semestre\Lab mec newt\"/>
    </mc:Choice>
  </mc:AlternateContent>
  <xr:revisionPtr revIDLastSave="0" documentId="13_ncr:1_{087FFE7C-59D0-4089-9BFE-23E7194DBAB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arte 1" sheetId="1" r:id="rId1"/>
    <sheet name="Parte 2" sheetId="2" r:id="rId2"/>
  </sheets>
  <definedNames>
    <definedName name="_Toc22076301" localSheetId="0">'Parte 1'!$C$4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11" i="2" l="1"/>
  <c r="Z14" i="2"/>
  <c r="Z13" i="2"/>
  <c r="Z12" i="2"/>
  <c r="Z10" i="2"/>
  <c r="L17" i="1"/>
  <c r="J18" i="1"/>
  <c r="J17" i="1"/>
  <c r="I18" i="1"/>
  <c r="I17" i="1"/>
  <c r="H18" i="1"/>
  <c r="H17" i="1"/>
  <c r="D17" i="1"/>
  <c r="D4" i="2" l="1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Y5" i="2"/>
  <c r="Y6" i="2"/>
  <c r="Y7" i="2"/>
  <c r="Y8" i="2"/>
  <c r="Y9" i="2"/>
  <c r="Y10" i="2"/>
  <c r="Y11" i="2"/>
  <c r="Y12" i="2"/>
  <c r="Y13" i="2"/>
  <c r="Y14" i="2"/>
  <c r="U76" i="2"/>
  <c r="V76" i="2" s="1"/>
  <c r="V75" i="2"/>
  <c r="U75" i="2"/>
  <c r="V74" i="2"/>
  <c r="U74" i="2"/>
  <c r="U73" i="2"/>
  <c r="V73" i="2" s="1"/>
  <c r="U72" i="2"/>
  <c r="V72" i="2" s="1"/>
  <c r="V71" i="2"/>
  <c r="U71" i="2"/>
  <c r="V70" i="2"/>
  <c r="U70" i="2"/>
  <c r="U69" i="2"/>
  <c r="V69" i="2" s="1"/>
  <c r="U68" i="2"/>
  <c r="V68" i="2" s="1"/>
  <c r="V67" i="2"/>
  <c r="U67" i="2"/>
  <c r="R76" i="2"/>
  <c r="Q76" i="2"/>
  <c r="R75" i="2"/>
  <c r="Q75" i="2"/>
  <c r="Q74" i="2"/>
  <c r="R74" i="2" s="1"/>
  <c r="Q73" i="2"/>
  <c r="R73" i="2" s="1"/>
  <c r="R72" i="2"/>
  <c r="Q72" i="2"/>
  <c r="R71" i="2"/>
  <c r="Q71" i="2"/>
  <c r="Q70" i="2"/>
  <c r="R70" i="2" s="1"/>
  <c r="Q69" i="2"/>
  <c r="R69" i="2" s="1"/>
  <c r="R68" i="2"/>
  <c r="Q68" i="2"/>
  <c r="R67" i="2"/>
  <c r="Q67" i="2"/>
  <c r="M76" i="2"/>
  <c r="N76" i="2" s="1"/>
  <c r="M75" i="2"/>
  <c r="N75" i="2" s="1"/>
  <c r="M74" i="2"/>
  <c r="N74" i="2" s="1"/>
  <c r="M73" i="2"/>
  <c r="N73" i="2" s="1"/>
  <c r="M72" i="2"/>
  <c r="N72" i="2" s="1"/>
  <c r="M71" i="2"/>
  <c r="N71" i="2" s="1"/>
  <c r="M70" i="2"/>
  <c r="N70" i="2" s="1"/>
  <c r="M69" i="2"/>
  <c r="N69" i="2" s="1"/>
  <c r="M68" i="2"/>
  <c r="N68" i="2" s="1"/>
  <c r="M67" i="2"/>
  <c r="N67" i="2" s="1"/>
  <c r="I76" i="2"/>
  <c r="J76" i="2" s="1"/>
  <c r="I75" i="2"/>
  <c r="J75" i="2" s="1"/>
  <c r="I74" i="2"/>
  <c r="J74" i="2" s="1"/>
  <c r="I73" i="2"/>
  <c r="J73" i="2" s="1"/>
  <c r="I72" i="2"/>
  <c r="J72" i="2" s="1"/>
  <c r="I71" i="2"/>
  <c r="J71" i="2" s="1"/>
  <c r="I70" i="2"/>
  <c r="J70" i="2" s="1"/>
  <c r="I69" i="2"/>
  <c r="J69" i="2" s="1"/>
  <c r="I68" i="2"/>
  <c r="J68" i="2" s="1"/>
  <c r="I67" i="2"/>
  <c r="J6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U64" i="2"/>
  <c r="V64" i="2" s="1"/>
  <c r="U63" i="2"/>
  <c r="V63" i="2" s="1"/>
  <c r="U62" i="2"/>
  <c r="V62" i="2" s="1"/>
  <c r="U61" i="2"/>
  <c r="V61" i="2" s="1"/>
  <c r="U60" i="2"/>
  <c r="V60" i="2" s="1"/>
  <c r="U59" i="2"/>
  <c r="V59" i="2" s="1"/>
  <c r="U58" i="2"/>
  <c r="V58" i="2" s="1"/>
  <c r="U57" i="2"/>
  <c r="V57" i="2" s="1"/>
  <c r="U56" i="2"/>
  <c r="V56" i="2" s="1"/>
  <c r="U55" i="2"/>
  <c r="V55" i="2" s="1"/>
  <c r="Q64" i="2"/>
  <c r="R64" i="2" s="1"/>
  <c r="Q63" i="2"/>
  <c r="R63" i="2" s="1"/>
  <c r="Q62" i="2"/>
  <c r="R62" i="2" s="1"/>
  <c r="Q61" i="2"/>
  <c r="R61" i="2" s="1"/>
  <c r="Q60" i="2"/>
  <c r="R60" i="2" s="1"/>
  <c r="Q59" i="2"/>
  <c r="R59" i="2" s="1"/>
  <c r="Q58" i="2"/>
  <c r="R58" i="2" s="1"/>
  <c r="Q57" i="2"/>
  <c r="R57" i="2" s="1"/>
  <c r="Q56" i="2"/>
  <c r="R56" i="2" s="1"/>
  <c r="Q55" i="2"/>
  <c r="R55" i="2" s="1"/>
  <c r="M64" i="2"/>
  <c r="N64" i="2" s="1"/>
  <c r="M63" i="2"/>
  <c r="N63" i="2" s="1"/>
  <c r="M62" i="2"/>
  <c r="N62" i="2" s="1"/>
  <c r="M61" i="2"/>
  <c r="N61" i="2" s="1"/>
  <c r="M60" i="2"/>
  <c r="N60" i="2" s="1"/>
  <c r="M59" i="2"/>
  <c r="N59" i="2" s="1"/>
  <c r="M58" i="2"/>
  <c r="N58" i="2" s="1"/>
  <c r="M57" i="2"/>
  <c r="N57" i="2" s="1"/>
  <c r="M56" i="2"/>
  <c r="N56" i="2" s="1"/>
  <c r="M55" i="2"/>
  <c r="N55" i="2" s="1"/>
  <c r="I64" i="2"/>
  <c r="J64" i="2" s="1"/>
  <c r="I63" i="2"/>
  <c r="J63" i="2" s="1"/>
  <c r="I62" i="2"/>
  <c r="J62" i="2" s="1"/>
  <c r="I61" i="2"/>
  <c r="J61" i="2" s="1"/>
  <c r="I60" i="2"/>
  <c r="J60" i="2" s="1"/>
  <c r="I59" i="2"/>
  <c r="J59" i="2" s="1"/>
  <c r="I58" i="2"/>
  <c r="J58" i="2" s="1"/>
  <c r="I57" i="2"/>
  <c r="J57" i="2" s="1"/>
  <c r="I56" i="2"/>
  <c r="J56" i="2" s="1"/>
  <c r="I55" i="2"/>
  <c r="J5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U52" i="2"/>
  <c r="V52" i="2" s="1"/>
  <c r="U51" i="2"/>
  <c r="V51" i="2" s="1"/>
  <c r="U50" i="2"/>
  <c r="V50" i="2" s="1"/>
  <c r="U49" i="2"/>
  <c r="V49" i="2" s="1"/>
  <c r="U48" i="2"/>
  <c r="V48" i="2" s="1"/>
  <c r="U47" i="2"/>
  <c r="V47" i="2" s="1"/>
  <c r="U46" i="2"/>
  <c r="V46" i="2" s="1"/>
  <c r="U45" i="2"/>
  <c r="V45" i="2" s="1"/>
  <c r="U44" i="2"/>
  <c r="V44" i="2" s="1"/>
  <c r="U43" i="2"/>
  <c r="V43" i="2" s="1"/>
  <c r="Q52" i="2"/>
  <c r="R52" i="2" s="1"/>
  <c r="Q51" i="2"/>
  <c r="R51" i="2" s="1"/>
  <c r="Q50" i="2"/>
  <c r="R50" i="2" s="1"/>
  <c r="Q49" i="2"/>
  <c r="R49" i="2" s="1"/>
  <c r="Q48" i="2"/>
  <c r="R48" i="2" s="1"/>
  <c r="Q47" i="2"/>
  <c r="R47" i="2" s="1"/>
  <c r="Q46" i="2"/>
  <c r="R46" i="2" s="1"/>
  <c r="Q45" i="2"/>
  <c r="R45" i="2" s="1"/>
  <c r="Q44" i="2"/>
  <c r="R44" i="2" s="1"/>
  <c r="Q43" i="2"/>
  <c r="R43" i="2" s="1"/>
  <c r="M52" i="2"/>
  <c r="N52" i="2" s="1"/>
  <c r="M51" i="2"/>
  <c r="N51" i="2" s="1"/>
  <c r="M50" i="2"/>
  <c r="N50" i="2" s="1"/>
  <c r="M49" i="2"/>
  <c r="N49" i="2" s="1"/>
  <c r="M48" i="2"/>
  <c r="N48" i="2" s="1"/>
  <c r="M47" i="2"/>
  <c r="N47" i="2" s="1"/>
  <c r="M46" i="2"/>
  <c r="N46" i="2" s="1"/>
  <c r="M45" i="2"/>
  <c r="N45" i="2" s="1"/>
  <c r="M44" i="2"/>
  <c r="N44" i="2" s="1"/>
  <c r="M43" i="2"/>
  <c r="N43" i="2" s="1"/>
  <c r="I52" i="2"/>
  <c r="J52" i="2" s="1"/>
  <c r="I51" i="2"/>
  <c r="J51" i="2" s="1"/>
  <c r="J50" i="2"/>
  <c r="I50" i="2"/>
  <c r="I49" i="2"/>
  <c r="J49" i="2" s="1"/>
  <c r="I48" i="2"/>
  <c r="J48" i="2" s="1"/>
  <c r="I47" i="2"/>
  <c r="J47" i="2" s="1"/>
  <c r="I46" i="2"/>
  <c r="J46" i="2" s="1"/>
  <c r="I45" i="2"/>
  <c r="J45" i="2" s="1"/>
  <c r="I44" i="2"/>
  <c r="J44" i="2" s="1"/>
  <c r="I43" i="2"/>
  <c r="J4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T37" i="2"/>
  <c r="U37" i="2" s="1"/>
  <c r="U36" i="2"/>
  <c r="T36" i="2"/>
  <c r="U35" i="2"/>
  <c r="T35" i="2"/>
  <c r="T34" i="2"/>
  <c r="U34" i="2" s="1"/>
  <c r="T33" i="2"/>
  <c r="U33" i="2" s="1"/>
  <c r="U32" i="2"/>
  <c r="T32" i="2"/>
  <c r="U31" i="2"/>
  <c r="T31" i="2"/>
  <c r="T30" i="2"/>
  <c r="U30" i="2" s="1"/>
  <c r="T29" i="2"/>
  <c r="U29" i="2" s="1"/>
  <c r="U28" i="2"/>
  <c r="T28" i="2"/>
  <c r="P37" i="2"/>
  <c r="Q37" i="2" s="1"/>
  <c r="Q36" i="2"/>
  <c r="P36" i="2"/>
  <c r="Q35" i="2"/>
  <c r="P35" i="2"/>
  <c r="P34" i="2"/>
  <c r="Q34" i="2" s="1"/>
  <c r="P33" i="2"/>
  <c r="Q33" i="2" s="1"/>
  <c r="Q32" i="2"/>
  <c r="P32" i="2"/>
  <c r="Q31" i="2"/>
  <c r="P31" i="2"/>
  <c r="P30" i="2"/>
  <c r="Q30" i="2" s="1"/>
  <c r="P29" i="2"/>
  <c r="Q29" i="2" s="1"/>
  <c r="Q28" i="2"/>
  <c r="P28" i="2"/>
  <c r="L37" i="2"/>
  <c r="M37" i="2" s="1"/>
  <c r="M36" i="2"/>
  <c r="L36" i="2"/>
  <c r="M35" i="2"/>
  <c r="L35" i="2"/>
  <c r="L34" i="2"/>
  <c r="M34" i="2" s="1"/>
  <c r="L33" i="2"/>
  <c r="M33" i="2" s="1"/>
  <c r="M32" i="2"/>
  <c r="L32" i="2"/>
  <c r="M31" i="2"/>
  <c r="L31" i="2"/>
  <c r="L30" i="2"/>
  <c r="M30" i="2" s="1"/>
  <c r="L29" i="2"/>
  <c r="M29" i="2" s="1"/>
  <c r="M28" i="2"/>
  <c r="L28" i="2"/>
  <c r="H37" i="2"/>
  <c r="I37" i="2" s="1"/>
  <c r="I36" i="2"/>
  <c r="H36" i="2"/>
  <c r="I35" i="2"/>
  <c r="H35" i="2"/>
  <c r="H34" i="2"/>
  <c r="I34" i="2" s="1"/>
  <c r="H33" i="2"/>
  <c r="I33" i="2" s="1"/>
  <c r="I32" i="2"/>
  <c r="H32" i="2"/>
  <c r="I31" i="2"/>
  <c r="H31" i="2"/>
  <c r="H30" i="2"/>
  <c r="I30" i="2" s="1"/>
  <c r="H29" i="2"/>
  <c r="I29" i="2" s="1"/>
  <c r="I28" i="2"/>
  <c r="H28" i="2"/>
  <c r="D37" i="2"/>
  <c r="E37" i="2" s="1"/>
  <c r="D36" i="2"/>
  <c r="E36" i="2" s="1"/>
  <c r="D35" i="2"/>
  <c r="E35" i="2" s="1"/>
  <c r="D34" i="2"/>
  <c r="E34" i="2" s="1"/>
  <c r="D33" i="2"/>
  <c r="E33" i="2" s="1"/>
  <c r="D32" i="2"/>
  <c r="E32" i="2" s="1"/>
  <c r="D31" i="2"/>
  <c r="E31" i="2" s="1"/>
  <c r="D30" i="2"/>
  <c r="E30" i="2" s="1"/>
  <c r="D29" i="2"/>
  <c r="E29" i="2" s="1"/>
  <c r="D28" i="2"/>
  <c r="E28" i="2" s="1"/>
  <c r="T25" i="2"/>
  <c r="U25" i="2" s="1"/>
  <c r="T24" i="2"/>
  <c r="U24" i="2" s="1"/>
  <c r="T23" i="2"/>
  <c r="U23" i="2" s="1"/>
  <c r="T22" i="2"/>
  <c r="U22" i="2" s="1"/>
  <c r="T21" i="2"/>
  <c r="U21" i="2" s="1"/>
  <c r="T20" i="2"/>
  <c r="U20" i="2" s="1"/>
  <c r="T19" i="2"/>
  <c r="U19" i="2" s="1"/>
  <c r="T18" i="2"/>
  <c r="U18" i="2" s="1"/>
  <c r="T17" i="2"/>
  <c r="U17" i="2" s="1"/>
  <c r="T16" i="2"/>
  <c r="U1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L25" i="2"/>
  <c r="M25" i="2" s="1"/>
  <c r="L24" i="2"/>
  <c r="M24" i="2" s="1"/>
  <c r="L23" i="2"/>
  <c r="M23" i="2" s="1"/>
  <c r="L22" i="2"/>
  <c r="M22" i="2" s="1"/>
  <c r="L21" i="2"/>
  <c r="M21" i="2" s="1"/>
  <c r="L20" i="2"/>
  <c r="M20" i="2" s="1"/>
  <c r="L19" i="2"/>
  <c r="M19" i="2" s="1"/>
  <c r="L18" i="2"/>
  <c r="M18" i="2" s="1"/>
  <c r="L17" i="2"/>
  <c r="M17" i="2" s="1"/>
  <c r="L16" i="2"/>
  <c r="M16" i="2" s="1"/>
  <c r="H25" i="2"/>
  <c r="I25" i="2" s="1"/>
  <c r="H24" i="2"/>
  <c r="I24" i="2" s="1"/>
  <c r="H23" i="2"/>
  <c r="I23" i="2" s="1"/>
  <c r="H22" i="2"/>
  <c r="I22" i="2" s="1"/>
  <c r="H21" i="2"/>
  <c r="I21" i="2" s="1"/>
  <c r="H20" i="2"/>
  <c r="I20" i="2" s="1"/>
  <c r="H19" i="2"/>
  <c r="I19" i="2" s="1"/>
  <c r="H18" i="2"/>
  <c r="I18" i="2" s="1"/>
  <c r="H17" i="2"/>
  <c r="I17" i="2" s="1"/>
  <c r="H16" i="2"/>
  <c r="I1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D19" i="2"/>
  <c r="E19" i="2" s="1"/>
  <c r="D18" i="2"/>
  <c r="E18" i="2" s="1"/>
  <c r="D17" i="2"/>
  <c r="E17" i="2" s="1"/>
  <c r="D16" i="2"/>
  <c r="E16" i="2" s="1"/>
  <c r="T13" i="2"/>
  <c r="U13" i="2" s="1"/>
  <c r="T12" i="2"/>
  <c r="U12" i="2" s="1"/>
  <c r="T11" i="2"/>
  <c r="U11" i="2" s="1"/>
  <c r="T10" i="2"/>
  <c r="U10" i="2" s="1"/>
  <c r="T9" i="2"/>
  <c r="U9" i="2" s="1"/>
  <c r="T8" i="2"/>
  <c r="U8" i="2" s="1"/>
  <c r="T7" i="2"/>
  <c r="U7" i="2" s="1"/>
  <c r="T6" i="2"/>
  <c r="U6" i="2" s="1"/>
  <c r="T5" i="2"/>
  <c r="U5" i="2" s="1"/>
  <c r="T4" i="2"/>
  <c r="U4" i="2" s="1"/>
  <c r="P13" i="2"/>
  <c r="Q13" i="2" s="1"/>
  <c r="P12" i="2"/>
  <c r="Q12" i="2" s="1"/>
  <c r="P11" i="2"/>
  <c r="Q11" i="2" s="1"/>
  <c r="P10" i="2"/>
  <c r="Q10" i="2" s="1"/>
  <c r="P9" i="2"/>
  <c r="Q9" i="2" s="1"/>
  <c r="P8" i="2"/>
  <c r="Q8" i="2" s="1"/>
  <c r="P7" i="2"/>
  <c r="Q7" i="2" s="1"/>
  <c r="P6" i="2"/>
  <c r="Q6" i="2" s="1"/>
  <c r="P5" i="2"/>
  <c r="Q5" i="2" s="1"/>
  <c r="P4" i="2"/>
  <c r="Q4" i="2" s="1"/>
  <c r="Z5" i="2" l="1"/>
  <c r="Z8" i="2"/>
  <c r="Z9" i="2"/>
  <c r="L13" i="2"/>
  <c r="M13" i="2" s="1"/>
  <c r="L12" i="2"/>
  <c r="M12" i="2" s="1"/>
  <c r="L11" i="2"/>
  <c r="M11" i="2" s="1"/>
  <c r="L10" i="2"/>
  <c r="M10" i="2" s="1"/>
  <c r="L9" i="2"/>
  <c r="M9" i="2" s="1"/>
  <c r="L8" i="2"/>
  <c r="M8" i="2" s="1"/>
  <c r="L7" i="2"/>
  <c r="M7" i="2" s="1"/>
  <c r="L6" i="2"/>
  <c r="M6" i="2" s="1"/>
  <c r="L5" i="2"/>
  <c r="M5" i="2" s="1"/>
  <c r="L4" i="2"/>
  <c r="M4" i="2" s="1"/>
  <c r="H13" i="2"/>
  <c r="I13" i="2" s="1"/>
  <c r="H12" i="2"/>
  <c r="I12" i="2" s="1"/>
  <c r="H11" i="2"/>
  <c r="I11" i="2" s="1"/>
  <c r="H10" i="2"/>
  <c r="I10" i="2" s="1"/>
  <c r="H9" i="2"/>
  <c r="I9" i="2" s="1"/>
  <c r="H8" i="2"/>
  <c r="I8" i="2" s="1"/>
  <c r="H7" i="2"/>
  <c r="I7" i="2" s="1"/>
  <c r="H6" i="2"/>
  <c r="I6" i="2" s="1"/>
  <c r="H5" i="2"/>
  <c r="I5" i="2" s="1"/>
  <c r="H4" i="2"/>
  <c r="I4" i="2" s="1"/>
  <c r="M14" i="1"/>
  <c r="N14" i="1" s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M5" i="1"/>
  <c r="N5" i="1" s="1"/>
  <c r="H14" i="1"/>
  <c r="I14" i="1" s="1"/>
  <c r="I13" i="1"/>
  <c r="H13" i="1"/>
  <c r="H12" i="1"/>
  <c r="I12" i="1" s="1"/>
  <c r="H11" i="1"/>
  <c r="I11" i="1" s="1"/>
  <c r="H10" i="1"/>
  <c r="I10" i="1" s="1"/>
  <c r="H9" i="1"/>
  <c r="I9" i="1" s="1"/>
  <c r="I8" i="1"/>
  <c r="H8" i="1"/>
  <c r="H7" i="1"/>
  <c r="I7" i="1" s="1"/>
  <c r="H6" i="1"/>
  <c r="I6" i="1" s="1"/>
  <c r="H5" i="1"/>
  <c r="I5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Z6" i="2" l="1"/>
  <c r="Z7" i="2"/>
</calcChain>
</file>

<file path=xl/sharedStrings.xml><?xml version="1.0" encoding="utf-8"?>
<sst xmlns="http://schemas.openxmlformats.org/spreadsheetml/2006/main" count="109" uniqueCount="13">
  <si>
    <t>Período</t>
  </si>
  <si>
    <t>Frequência</t>
  </si>
  <si>
    <t>Tempo</t>
  </si>
  <si>
    <t>Pêndulo da Direita</t>
  </si>
  <si>
    <t>Pêndulo da Esquerda com M na parte inferior</t>
  </si>
  <si>
    <t>Pêndulo da Esquerda com M na parte superior</t>
  </si>
  <si>
    <t>Amplitude Máxima</t>
  </si>
  <si>
    <t>L</t>
  </si>
  <si>
    <t>Pêndulo de Resonância</t>
  </si>
  <si>
    <t>Af</t>
  </si>
  <si>
    <t>Ai</t>
  </si>
  <si>
    <t>Pêndulo de Excitação</t>
  </si>
  <si>
    <t>Frequência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</si>
</sst>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numFmt numFmtId="2" formatCode="0.00"/>
    </dxf>
    <dxf>
      <numFmt numFmtId="2" formatCode="0.00"/>
    </dxf>
    <dxf>
      <numFmt numFmtId="164" formatCode="0.000"/>
    </dxf>
    <dxf>
      <numFmt numFmtId="2" formatCode="0.00"/>
    </dxf>
    <dxf>
      <numFmt numFmtId="2" formatCode="0.00"/>
    </dxf>
    <dxf>
      <numFmt numFmtId="164" formatCode="0.000"/>
    </dxf>
    <dxf>
      <numFmt numFmtId="2" formatCode="0.00"/>
    </dxf>
    <dxf>
      <numFmt numFmtId="2" formatCode="0.00"/>
    </dxf>
    <dxf>
      <numFmt numFmtId="164" formatCode="0.0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Amplitude em função da Frequência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2'!$Z$5:$Z$14</c:f>
              <c:numCache>
                <c:formatCode>General</c:formatCode>
                <c:ptCount val="10"/>
                <c:pt idx="0">
                  <c:v>0.52929240484617934</c:v>
                </c:pt>
                <c:pt idx="1">
                  <c:v>0.53624392048786906</c:v>
                </c:pt>
                <c:pt idx="2">
                  <c:v>0.55329814111913433</c:v>
                </c:pt>
                <c:pt idx="3">
                  <c:v>0.572070087062299</c:v>
                </c:pt>
                <c:pt idx="4">
                  <c:v>0.58334774505316267</c:v>
                </c:pt>
                <c:pt idx="5">
                  <c:v>0.60022872879822009</c:v>
                </c:pt>
                <c:pt idx="6">
                  <c:v>0.62056991897646196</c:v>
                </c:pt>
                <c:pt idx="7">
                  <c:v>0.64769315900060231</c:v>
                </c:pt>
                <c:pt idx="8">
                  <c:v>0.67321375659484084</c:v>
                </c:pt>
                <c:pt idx="9">
                  <c:v>0.70025827106397709</c:v>
                </c:pt>
              </c:numCache>
            </c:numRef>
          </c:xVal>
          <c:yVal>
            <c:numRef>
              <c:f>'Parte 2'!$Y$5:$Y$14</c:f>
              <c:numCache>
                <c:formatCode>0.00</c:formatCode>
                <c:ptCount val="10"/>
                <c:pt idx="0">
                  <c:v>7.6848361408039925E-2</c:v>
                </c:pt>
                <c:pt idx="1">
                  <c:v>8.0823547105355151E-2</c:v>
                </c:pt>
                <c:pt idx="2">
                  <c:v>9.9668652491162024E-2</c:v>
                </c:pt>
                <c:pt idx="3">
                  <c:v>0.11942892601833846</c:v>
                </c:pt>
                <c:pt idx="4">
                  <c:v>0.12435499454676144</c:v>
                </c:pt>
                <c:pt idx="5">
                  <c:v>0.15279961393666455</c:v>
                </c:pt>
                <c:pt idx="6">
                  <c:v>0.31694289912995116</c:v>
                </c:pt>
                <c:pt idx="7">
                  <c:v>0.31784549764719677</c:v>
                </c:pt>
                <c:pt idx="8">
                  <c:v>0.16352661882099315</c:v>
                </c:pt>
                <c:pt idx="9">
                  <c:v>0.10955952677394434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80-4DA5-AB33-E041ADC46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199032"/>
        <c:axId val="652195192"/>
      </c:scatterChart>
      <c:valAx>
        <c:axId val="652199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52195192"/>
        <c:crosses val="autoZero"/>
        <c:crossBetween val="midCat"/>
      </c:valAx>
      <c:valAx>
        <c:axId val="65219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52199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304800</xdr:colOff>
      <xdr:row>2</xdr:row>
      <xdr:rowOff>80962</xdr:rowOff>
    </xdr:from>
    <xdr:to>
      <xdr:col>34</xdr:col>
      <xdr:colOff>0</xdr:colOff>
      <xdr:row>16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812D147-C879-4911-A7CF-2E991C0AD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A54F90-7530-4026-8B71-97F6E629598D}" name="Tabela1" displayName="Tabela1" ref="C4:E14" totalsRowShown="0">
  <autoFilter ref="C4:E14" xr:uid="{716B03AE-45DE-4D8C-85F3-3490F76DFB09}"/>
  <tableColumns count="3">
    <tableColumn id="1" xr3:uid="{ACAE2189-BF1A-43CC-8886-63D6666AD475}" name="Tempo" dataDxfId="70"/>
    <tableColumn id="2" xr3:uid="{E34C4E6E-41C0-4243-A032-9CB7BD908893}" name="Período" dataDxfId="69">
      <calculatedColumnFormula>Tabela1[[#This Row],[Tempo]]/10</calculatedColumnFormula>
    </tableColumn>
    <tableColumn id="3" xr3:uid="{29C19EAE-7950-4A38-A7AE-405E421D3AE7}" name="Frequência" dataDxfId="68">
      <calculatedColumnFormula>1/Tabela1[[#This Row],[Período]]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B43EC3-B3D7-479B-B7CB-2D2BD3D218A5}" name="Tabela13" displayName="Tabela13" ref="G4:I14" totalsRowShown="0">
  <autoFilter ref="G4:I14" xr:uid="{1D1B4896-55F5-4A5C-8A01-59A7F18CABA0}"/>
  <tableColumns count="3">
    <tableColumn id="1" xr3:uid="{9075D7A7-E0E7-4AE9-AA94-0C1748445BA6}" name="Tempo" dataDxfId="67"/>
    <tableColumn id="2" xr3:uid="{8BACDEDA-220D-4269-8EE0-D47915C552D9}" name="Período" dataDxfId="66">
      <calculatedColumnFormula>Tabela13[[#This Row],[Tempo]]/10</calculatedColumnFormula>
    </tableColumn>
    <tableColumn id="3" xr3:uid="{34AF4A4A-6DEB-44BB-ADD6-FD1CD1CDCC34}" name="Frequência" dataDxfId="65">
      <calculatedColumnFormula>1/Tabela13[[#This Row],[Período]]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D025B1-1D4E-43C3-8937-8DAABBBE8104}" name="Tabela134" displayName="Tabela134" ref="L4:N14" totalsRowShown="0">
  <autoFilter ref="L4:N14" xr:uid="{9A87BAE7-EA81-4BAB-836A-26EB5932EC81}"/>
  <tableColumns count="3">
    <tableColumn id="1" xr3:uid="{C80931BC-1B7B-49D1-87DD-E34B79E7F486}" name="Tempo" dataDxfId="64"/>
    <tableColumn id="2" xr3:uid="{C6E9979D-67F1-478C-9D66-4544AF3324D7}" name="Período" dataDxfId="63">
      <calculatedColumnFormula>Tabela134[[#This Row],[Tempo]]/10</calculatedColumnFormula>
    </tableColumn>
    <tableColumn id="3" xr3:uid="{58A33926-CB64-40F3-A0D8-08727BE59D4D}" name="Frequência" dataDxfId="62">
      <calculatedColumnFormula>1/Tabela134[[#This Row],[Período]]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26210A-0237-4B9F-BB62-EF7598894ACD}" name="Tabela15" displayName="Tabela15" ref="C3:E13" totalsRowShown="0">
  <autoFilter ref="C3:E13" xr:uid="{01A9E679-10C7-4E05-8007-B6D387625775}"/>
  <tableColumns count="3">
    <tableColumn id="1" xr3:uid="{37239808-EE26-4AB3-82D6-22EFB6FA48A3}" name="Tempo" dataDxfId="61"/>
    <tableColumn id="2" xr3:uid="{E55D1468-0565-406B-AE32-CAF02D0BED6D}" name="Período" dataDxfId="60">
      <calculatedColumnFormula>Tabela15[[#This Row],[Tempo]]/10</calculatedColumnFormula>
    </tableColumn>
    <tableColumn id="3" xr3:uid="{A3B9DA50-8D52-4C71-9B47-88C9687BF837}" name="Frequência" dataDxfId="59">
      <calculatedColumnFormula>1/Tabela15[[#This Row],[Período]]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5A587D-8A63-4EFC-8E57-4983E5EEA9A0}" name="Tabela159" displayName="Tabela159" ref="G3:I13" totalsRowShown="0">
  <autoFilter ref="G3:I13" xr:uid="{F4D1C2BB-87EA-4FDC-B4BC-2E5058F539BA}"/>
  <tableColumns count="3">
    <tableColumn id="1" xr3:uid="{E5FA5DB2-641A-4B67-8FF2-54AEA4063A8B}" name="Tempo"/>
    <tableColumn id="2" xr3:uid="{2BEF82BF-18D5-4E18-834E-DD10F14BEABC}" name="Período" dataDxfId="58">
      <calculatedColumnFormula>Tabela159[[#This Row],[Tempo]]/10</calculatedColumnFormula>
    </tableColumn>
    <tableColumn id="3" xr3:uid="{8D37F8A1-4373-40E4-840D-33399D5949D3}" name="Frequência" dataDxfId="57">
      <calculatedColumnFormula>1/Tabela159[[#This Row],[Período]]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688AD9-F8D3-40D8-9D5F-BF65DE975289}" name="Tabela1510" displayName="Tabela1510" ref="K3:M13" totalsRowShown="0">
  <autoFilter ref="K3:M13" xr:uid="{67C1BE8F-4350-4C0C-A78A-85E099E265AB}"/>
  <tableColumns count="3">
    <tableColumn id="1" xr3:uid="{5C471717-D532-41FB-9C83-221E6FA69703}" name="Tempo"/>
    <tableColumn id="2" xr3:uid="{AE49A7C4-0DDE-4118-AC4D-96CFDF3D1A1E}" name="Período" dataDxfId="56">
      <calculatedColumnFormula>Tabela1510[[#This Row],[Tempo]]/10</calculatedColumnFormula>
    </tableColumn>
    <tableColumn id="3" xr3:uid="{A4925361-3282-4EB8-BEA5-DB8DEF0655DF}" name="Frequência" dataDxfId="55">
      <calculatedColumnFormula>1/Tabela1510[[#This Row],[Período]]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45BB480-C488-4A63-9D97-0F6EF01B2CD3}" name="Tabela34" displayName="Tabela34" ref="W4:Z14" totalsRowShown="0">
  <autoFilter ref="W4:Z14" xr:uid="{F8684939-591E-4BD4-AC69-F7648D82CAD4}"/>
  <tableColumns count="4">
    <tableColumn id="3" xr3:uid="{984807D1-2921-4A6C-BE41-FC8004332E12}" name="Ai"/>
    <tableColumn id="1" xr3:uid="{77D2A431-9DAD-44A8-BA93-89C2DCB232BB}" name="Af"/>
    <tableColumn id="2" xr3:uid="{434034CD-E37F-4731-AB5D-066F5E54B70D}" name="Amplitude Máxima" dataDxfId="54">
      <calculatedColumnFormula>ATAN(X5-Tabela34[[#This Row],[Ai]]/$X$2)</calculatedColumnFormula>
    </tableColumn>
    <tableColumn id="4" xr3:uid="{53AD14D3-EEB4-48A3-A667-BF42A24C9397}" name="Frequência Médi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BEA0601-B87C-4C9B-86CC-6948AE714B36}" name="Tabela15937" displayName="Tabela15937" ref="O3:Q13" totalsRowShown="0">
  <autoFilter ref="O3:Q13" xr:uid="{49F64DC5-636A-4FEC-845D-986F28BEA2C5}"/>
  <tableColumns count="3">
    <tableColumn id="1" xr3:uid="{0BD60358-67B7-4B87-A877-57F0F4B923EA}" name="Tempo"/>
    <tableColumn id="2" xr3:uid="{0F2BF345-D5CE-46A9-A345-7F2FC8154D52}" name="Período" dataDxfId="53">
      <calculatedColumnFormula>Tabela15937[[#This Row],[Tempo]]/10</calculatedColumnFormula>
    </tableColumn>
    <tableColumn id="3" xr3:uid="{BEB3DBBD-7CDD-4D2C-A403-E1EF93EEE817}" name="Frequência" dataDxfId="52">
      <calculatedColumnFormula>1/Tabela15937[[#This Row],[Período]]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4F3CF48-20FA-4D05-B0B7-465FEFBBDBDF}" name="Tabela15938" displayName="Tabela15938" ref="S3:U13" totalsRowShown="0">
  <autoFilter ref="S3:U13" xr:uid="{132023AD-A698-4299-AC84-998A5B09B5E1}"/>
  <tableColumns count="3">
    <tableColumn id="1" xr3:uid="{06BC896B-CB55-4DC4-858A-50FD12FE9485}" name="Tempo"/>
    <tableColumn id="2" xr3:uid="{14CD27E3-2B9D-4D17-BBE3-D376A8AE21EF}" name="Período" dataDxfId="51">
      <calculatedColumnFormula>Tabela15938[[#This Row],[Tempo]]/10</calculatedColumnFormula>
    </tableColumn>
    <tableColumn id="3" xr3:uid="{6CBC43CF-5746-406A-ADC4-120CFF6884ED}" name="Frequência" dataDxfId="50">
      <calculatedColumnFormula>1/Tabela15938[[#This Row],[Período]]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66D223B-F343-45EF-AA4A-13073E73815E}" name="Tabela15939" displayName="Tabela15939" ref="C15:E25" totalsRowShown="0">
  <autoFilter ref="C15:E25" xr:uid="{896F7F78-8964-49A6-B643-33FAEF67492F}"/>
  <tableColumns count="3">
    <tableColumn id="1" xr3:uid="{8347FDEF-8803-48F9-BB49-E0C39BE51B3F}" name="Tempo"/>
    <tableColumn id="2" xr3:uid="{D7AEA6A0-5749-4290-8928-13A7FA296BDD}" name="Período" dataDxfId="49">
      <calculatedColumnFormula>Tabela15939[[#This Row],[Tempo]]/10</calculatedColumnFormula>
    </tableColumn>
    <tableColumn id="3" xr3:uid="{7C2CCFEF-90AD-4D8D-8793-6A8C5E31BD29}" name="Frequência" dataDxfId="48">
      <calculatedColumnFormula>1/Tabela15939[[#This Row],[Período]]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0655DE1-7599-4E97-9092-1B8AF3676FC9}" name="Tabela15940" displayName="Tabela15940" ref="G15:I25" totalsRowShown="0">
  <autoFilter ref="G15:I25" xr:uid="{3E2B25C3-EE97-45F8-A067-7AE09FAB5003}"/>
  <tableColumns count="3">
    <tableColumn id="1" xr3:uid="{A34CC14A-BE46-4476-9F2F-F9478B3E660E}" name="Tempo"/>
    <tableColumn id="2" xr3:uid="{600C7F0E-0AAE-4428-A278-70D602B9BC82}" name="Período" dataDxfId="47">
      <calculatedColumnFormula>Tabela15940[[#This Row],[Tempo]]/10</calculatedColumnFormula>
    </tableColumn>
    <tableColumn id="3" xr3:uid="{F9D9E2D6-7E7A-4D39-AC75-8A3935B1A119}" name="Frequência" dataDxfId="46">
      <calculatedColumnFormula>1/Tabela15940[[#This Row],[Período]]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5370F065-CCCB-4987-98FD-07D37A85215E}" name="Tabela15941" displayName="Tabela15941" ref="K15:M25" totalsRowShown="0">
  <autoFilter ref="K15:M25" xr:uid="{E26AE494-25AB-44CE-80DA-B09DB485C4CE}"/>
  <tableColumns count="3">
    <tableColumn id="1" xr3:uid="{60221873-65B6-445F-AE27-2AA085796DD8}" name="Tempo"/>
    <tableColumn id="2" xr3:uid="{4DA6C1D6-5DAA-47BF-8E7B-1AD63E592B08}" name="Período" dataDxfId="45">
      <calculatedColumnFormula>Tabela15941[[#This Row],[Tempo]]/10</calculatedColumnFormula>
    </tableColumn>
    <tableColumn id="3" xr3:uid="{3B80466C-46D7-4370-9D06-316F5F25CB65}" name="Frequência" dataDxfId="44">
      <calculatedColumnFormula>1/Tabela15941[[#This Row],[Período]]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84A00BC6-A40E-4235-8EA5-47E673BB72EF}" name="Tabela15942" displayName="Tabela15942" ref="O15:Q25" totalsRowShown="0">
  <autoFilter ref="O15:Q25" xr:uid="{67B47F15-1B8B-496F-9017-CB176EC2A01E}"/>
  <tableColumns count="3">
    <tableColumn id="1" xr3:uid="{80F3B18F-2494-44FE-A545-7929986AAC3D}" name="Tempo"/>
    <tableColumn id="2" xr3:uid="{56637100-813D-4E4A-AC67-D7ED8F00E203}" name="Período" dataDxfId="43">
      <calculatedColumnFormula>Tabela15942[[#This Row],[Tempo]]/10</calculatedColumnFormula>
    </tableColumn>
    <tableColumn id="3" xr3:uid="{2B47F772-4340-4B06-819D-CAB22BD6F838}" name="Frequência" dataDxfId="42">
      <calculatedColumnFormula>1/Tabela15942[[#This Row],[Período]]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981817D-D487-4FE8-8A8D-47958E581026}" name="Tabela15943" displayName="Tabela15943" ref="S15:U25" totalsRowShown="0">
  <autoFilter ref="S15:U25" xr:uid="{E62C4E0C-497A-4B80-BF12-A439F0F8F46B}"/>
  <tableColumns count="3">
    <tableColumn id="1" xr3:uid="{98C0BADB-F909-4242-B42B-E8F9B23B49E5}" name="Tempo"/>
    <tableColumn id="2" xr3:uid="{923B44B2-F646-4E72-95B4-6792BBCBFDD9}" name="Período" dataDxfId="41">
      <calculatedColumnFormula>Tabela15943[[#This Row],[Tempo]]/10</calculatedColumnFormula>
    </tableColumn>
    <tableColumn id="3" xr3:uid="{6D372556-A71C-4C03-A7A7-7C995B14E5A8}" name="Frequência" dataDxfId="40">
      <calculatedColumnFormula>1/Tabela15943[[#This Row],[Período]]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68D1FC36-6463-4795-8C56-4E45A34ED2D6}" name="Tabela15944" displayName="Tabela15944" ref="C27:E37" totalsRowShown="0">
  <autoFilter ref="C27:E37" xr:uid="{48B4F381-812B-4F1D-8E72-E1C4AA1D1DFF}"/>
  <tableColumns count="3">
    <tableColumn id="1" xr3:uid="{5B4458C3-6AE7-4A18-8899-29ED8B3AF3C3}" name="Tempo"/>
    <tableColumn id="2" xr3:uid="{4EEED867-383C-4B0E-91E9-FD06FC4F7879}" name="Período" dataDxfId="39">
      <calculatedColumnFormula>Tabela15944[[#This Row],[Tempo]]/10</calculatedColumnFormula>
    </tableColumn>
    <tableColumn id="3" xr3:uid="{E3A51E3A-EADF-4017-9BC6-8AAB5278BFF9}" name="Frequência" dataDxfId="38">
      <calculatedColumnFormula>1/Tabela15944[[#This Row],[Período]]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F23560D8-958E-48A9-B524-A6A95B784D7D}" name="Tabela15945" displayName="Tabela15945" ref="G27:I37" totalsRowShown="0">
  <autoFilter ref="G27:I37" xr:uid="{52CCC515-FD73-478C-A0FC-10DF30D33A86}"/>
  <tableColumns count="3">
    <tableColumn id="1" xr3:uid="{FF05D7B2-B6E4-4AC8-973E-6F58C64933A4}" name="Tempo"/>
    <tableColumn id="2" xr3:uid="{3DCCBAB0-86CC-40F2-A7AE-A297C7537BE9}" name="Período" dataDxfId="37">
      <calculatedColumnFormula>Tabela15945[[#This Row],[Tempo]]/10</calculatedColumnFormula>
    </tableColumn>
    <tableColumn id="3" xr3:uid="{7FBB1212-260A-42D4-A1B5-41781EF6C09C}" name="Frequência" dataDxfId="36">
      <calculatedColumnFormula>1/Tabela15945[[#This Row],[Período]]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A047C904-2174-4063-B48D-AE8528B68FA0}" name="Tabela15946" displayName="Tabela15946" ref="K27:M37" totalsRowShown="0">
  <autoFilter ref="K27:M37" xr:uid="{5A72D50B-DFB5-4B77-B66E-F71305536D74}"/>
  <tableColumns count="3">
    <tableColumn id="1" xr3:uid="{134A67EA-7A01-449B-B23F-D3C669D4C53E}" name="Tempo"/>
    <tableColumn id="2" xr3:uid="{F4A19ED9-1068-4025-AA6E-9F7BC63FB37F}" name="Período" dataDxfId="35">
      <calculatedColumnFormula>Tabela15946[[#This Row],[Tempo]]/10</calculatedColumnFormula>
    </tableColumn>
    <tableColumn id="3" xr3:uid="{26416369-2F2F-4BF5-B196-A2B95250371D}" name="Frequência" dataDxfId="34">
      <calculatedColumnFormula>1/Tabela15946[[#This Row],[Período]]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6CD52038-35AE-4F4D-B4FB-C33F6B387822}" name="Tabela15947" displayName="Tabela15947" ref="O27:Q37" totalsRowShown="0">
  <autoFilter ref="O27:Q37" xr:uid="{13FF1EB4-D231-479A-B8F9-B16710F85361}"/>
  <tableColumns count="3">
    <tableColumn id="1" xr3:uid="{DB1AC1B3-80DD-4A63-942E-22FAD813D112}" name="Tempo"/>
    <tableColumn id="2" xr3:uid="{84B06A10-7450-49E5-8BBA-8C5B8366F0A1}" name="Período" dataDxfId="33">
      <calculatedColumnFormula>Tabela15947[[#This Row],[Tempo]]/10</calculatedColumnFormula>
    </tableColumn>
    <tableColumn id="3" xr3:uid="{C437CBFF-211C-4715-B179-8DD88431D454}" name="Frequência" dataDxfId="32">
      <calculatedColumnFormula>1/Tabela15947[[#This Row],[Período]]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DC7F3D8-69CB-4B3F-B1E7-ED858B7F74C6}" name="Tabela15948" displayName="Tabela15948" ref="S27:U37" totalsRowShown="0">
  <autoFilter ref="S27:U37" xr:uid="{435DFC94-1681-4D74-8E24-56B660004110}"/>
  <tableColumns count="3">
    <tableColumn id="1" xr3:uid="{269AF7A9-6EF2-4E52-B18B-D93DB31FB8BF}" name="Tempo"/>
    <tableColumn id="2" xr3:uid="{3E99A455-F4A4-46B3-8E72-5393D31DAEC0}" name="Período" dataDxfId="31">
      <calculatedColumnFormula>Tabela15948[[#This Row],[Tempo]]/10</calculatedColumnFormula>
    </tableColumn>
    <tableColumn id="3" xr3:uid="{720ADF0F-68F3-4A1D-AD41-4EA875044D8B}" name="Frequência" dataDxfId="30">
      <calculatedColumnFormula>1/Tabela15948[[#This Row],[Período]]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D7D77EAF-5F73-4B52-80EF-534C89676128}" name="Tabela15649" displayName="Tabela15649" ref="D42:F52" totalsRowShown="0">
  <autoFilter ref="D42:F52" xr:uid="{0012E03E-6272-443A-81FF-6A4796BA2985}"/>
  <tableColumns count="3">
    <tableColumn id="1" xr3:uid="{AA6DDD77-A66A-442D-9401-AB43913540E1}" name="Tempo"/>
    <tableColumn id="2" xr3:uid="{4A4E6787-5712-42D0-B0B6-FE341A894492}" name="Período" dataDxfId="29">
      <calculatedColumnFormula>Tabela15649[[#This Row],[Tempo]]/10</calculatedColumnFormula>
    </tableColumn>
    <tableColumn id="3" xr3:uid="{7BD09936-74BA-4BFE-BCFB-0D60995D1E7A}" name="Frequência" dataDxfId="28">
      <calculatedColumnFormula>1/Tabela15649[[#This Row],[Período]]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B85E56DE-585D-4C15-9772-D292C12BFE70}" name="Tabela1594550" displayName="Tabela1594550" ref="H42:J52" totalsRowShown="0">
  <autoFilter ref="H42:J52" xr:uid="{F5784815-F96F-4C84-9102-27E76B88812C}"/>
  <tableColumns count="3">
    <tableColumn id="1" xr3:uid="{314720F8-833C-4FFF-B528-727A8AF56878}" name="Tempo"/>
    <tableColumn id="2" xr3:uid="{90DC093A-E924-4FA1-821A-611639CD5C9C}" name="Período" dataDxfId="27">
      <calculatedColumnFormula>Tabela1594550[[#This Row],[Tempo]]/10</calculatedColumnFormula>
    </tableColumn>
    <tableColumn id="3" xr3:uid="{A57AC50C-FA09-42A2-A029-DD253C8F1C5A}" name="Frequência" dataDxfId="26">
      <calculatedColumnFormula>1/Tabela1594550[[#This Row],[Período]]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B37514C7-EA5B-4C1C-916F-6AD34389CF36}" name="Tabela1594551" displayName="Tabela1594551" ref="L42:N52" totalsRowShown="0">
  <autoFilter ref="L42:N52" xr:uid="{C4D9E219-8FD6-4092-B1E4-0EB4B027F04D}"/>
  <tableColumns count="3">
    <tableColumn id="1" xr3:uid="{48E60CD7-B78D-4555-8535-D0D7631A8F0A}" name="Tempo"/>
    <tableColumn id="2" xr3:uid="{EF2806F3-E779-424D-98F6-2BEE47085DE3}" name="Período" dataDxfId="25">
      <calculatedColumnFormula>Tabela1594551[[#This Row],[Tempo]]/10</calculatedColumnFormula>
    </tableColumn>
    <tableColumn id="3" xr3:uid="{809706C1-18CA-417E-86E2-F6D7FBB2B766}" name="Frequência" dataDxfId="24">
      <calculatedColumnFormula>1/Tabela1594551[[#This Row],[Período]]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3E7DB0AE-EE44-41CB-944D-49173DAAEB31}" name="Tabela1594552" displayName="Tabela1594552" ref="P42:R52" totalsRowShown="0">
  <autoFilter ref="P42:R52" xr:uid="{907E9DF0-AA08-40B6-834D-760C0422F6E3}"/>
  <tableColumns count="3">
    <tableColumn id="1" xr3:uid="{232BEBE9-9D6A-4E71-8D05-59C1528374A8}" name="Tempo"/>
    <tableColumn id="2" xr3:uid="{DA2576D6-318B-4DB6-A4FD-EF7F6A1317F5}" name="Período" dataDxfId="23">
      <calculatedColumnFormula>Tabela1594552[[#This Row],[Tempo]]/10</calculatedColumnFormula>
    </tableColumn>
    <tableColumn id="3" xr3:uid="{0F40D32B-86CC-48E2-BEAC-54296EB2D83A}" name="Frequência" dataDxfId="22">
      <calculatedColumnFormula>1/Tabela1594552[[#This Row],[Período]]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8B897DFC-6470-49A4-9F3C-7BE80E4D169C}" name="Tabela1594553" displayName="Tabela1594553" ref="T42:V52" totalsRowShown="0">
  <autoFilter ref="T42:V52" xr:uid="{D4C66F00-2249-4E0D-AF3F-DB7CC347E145}"/>
  <tableColumns count="3">
    <tableColumn id="1" xr3:uid="{E40E2A38-DC6C-480C-80E4-954B7B9B5B47}" name="Tempo"/>
    <tableColumn id="2" xr3:uid="{A05F77BF-228C-4AD5-AE91-7CAB6DE47D61}" name="Período" dataDxfId="21">
      <calculatedColumnFormula>Tabela1594553[[#This Row],[Tempo]]/10</calculatedColumnFormula>
    </tableColumn>
    <tableColumn id="3" xr3:uid="{5814AF0B-2DBB-48C5-BA1B-C58477A8A89E}" name="Frequência" dataDxfId="20">
      <calculatedColumnFormula>1/Tabela1594553[[#This Row],[Período]]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6B28D9AA-7B94-4399-8B26-7F6CB67602B8}" name="Tabela1594554" displayName="Tabela1594554" ref="D54:F64" totalsRowShown="0">
  <autoFilter ref="D54:F64" xr:uid="{F2FB2D54-4665-4042-9BBE-3959D142A067}"/>
  <tableColumns count="3">
    <tableColumn id="1" xr3:uid="{6A1E5E58-81D9-4588-A2F4-DB25DD399A2A}" name="Tempo"/>
    <tableColumn id="2" xr3:uid="{28C89AAA-9400-4481-A61A-5432E797C160}" name="Período" dataDxfId="19">
      <calculatedColumnFormula>Tabela1594554[[#This Row],[Tempo]]/10</calculatedColumnFormula>
    </tableColumn>
    <tableColumn id="3" xr3:uid="{64D846AF-0086-4FDE-B4A8-4B0DF6F78F80}" name="Frequência" dataDxfId="18">
      <calculatedColumnFormula>1/Tabela1594554[[#This Row],[Período]]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228675FE-7985-4A42-A5C3-05D1D8FF554A}" name="Tabela1594555" displayName="Tabela1594555" ref="H54:J64" totalsRowShown="0">
  <autoFilter ref="H54:J64" xr:uid="{206A8C95-5DAB-4FF3-836D-D3DFB3578DC1}"/>
  <tableColumns count="3">
    <tableColumn id="1" xr3:uid="{FD9D73A4-A606-480D-A4B4-A9F0C4B8EFE4}" name="Tempo"/>
    <tableColumn id="2" xr3:uid="{7D6B7CB0-49C2-47C3-9EFC-581304C89DF8}" name="Período" dataDxfId="17">
      <calculatedColumnFormula>Tabela1594555[[#This Row],[Tempo]]/10</calculatedColumnFormula>
    </tableColumn>
    <tableColumn id="3" xr3:uid="{0F982AA2-471C-4DD3-BCAF-538B73DE0723}" name="Frequência" dataDxfId="16">
      <calculatedColumnFormula>1/Tabela1594555[[#This Row],[Período]]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2199C1B5-130C-48E6-A1D2-F81F72B6FC20}" name="Tabela1594556" displayName="Tabela1594556" ref="L54:N64" totalsRowShown="0">
  <autoFilter ref="L54:N64" xr:uid="{BA8A9B90-EDB4-4B47-BF1F-9D56BBE2682D}"/>
  <tableColumns count="3">
    <tableColumn id="1" xr3:uid="{5576BAF9-58B3-4292-9037-0EDC75C58DB8}" name="Tempo"/>
    <tableColumn id="2" xr3:uid="{4DCF2D65-3BF1-4007-8E63-1C5B017F417F}" name="Período" dataDxfId="15">
      <calculatedColumnFormula>Tabela1594556[[#This Row],[Tempo]]/10</calculatedColumnFormula>
    </tableColumn>
    <tableColumn id="3" xr3:uid="{EFB959D3-85D4-43DF-A77C-0A6822E2AFCE}" name="Frequência" dataDxfId="14">
      <calculatedColumnFormula>1/Tabela1594556[[#This Row],[Período]]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84759CD-966A-4C71-A572-24C63E87E1F0}" name="Tabela1594557" displayName="Tabela1594557" ref="P54:R64" totalsRowShown="0">
  <autoFilter ref="P54:R64" xr:uid="{28411622-1700-4567-8D68-4323337A1FE0}"/>
  <tableColumns count="3">
    <tableColumn id="1" xr3:uid="{657EDAF5-2E97-4C8D-BD6B-4770B66973E3}" name="Tempo"/>
    <tableColumn id="2" xr3:uid="{81296254-D300-4A6C-B8D4-8AB5A3AD1345}" name="Período" dataDxfId="13">
      <calculatedColumnFormula>Tabela1594557[[#This Row],[Tempo]]/10</calculatedColumnFormula>
    </tableColumn>
    <tableColumn id="3" xr3:uid="{336C0AFA-F615-4F95-928B-17FF90ED6755}" name="Frequência" dataDxfId="12">
      <calculatedColumnFormula>1/Tabela1594557[[#This Row],[Período]]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6C6ED751-3804-4708-BA79-C3D6382B186C}" name="Tabela1594558" displayName="Tabela1594558" ref="T54:V64" totalsRowShown="0">
  <autoFilter ref="T54:V64" xr:uid="{B87D8DDE-C0BC-46A3-BD61-742B30D0E8FD}"/>
  <tableColumns count="3">
    <tableColumn id="1" xr3:uid="{99D78D00-1A26-4A70-9597-135EA1A75D15}" name="Tempo"/>
    <tableColumn id="2" xr3:uid="{167B7C30-8B13-439D-BE6D-7470EADE0D65}" name="Período" dataDxfId="11">
      <calculatedColumnFormula>Tabela1594558[[#This Row],[Tempo]]/10</calculatedColumnFormula>
    </tableColumn>
    <tableColumn id="3" xr3:uid="{106D526A-6687-4F24-9FD5-7B4D8C9093AF}" name="Frequência" dataDxfId="10">
      <calculatedColumnFormula>1/Tabela1594558[[#This Row],[Período]]</calculatedColumnFormula>
    </tableColumn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26BA64FD-5598-488D-9B29-A1332CDA37C2}" name="Tabela1594560" displayName="Tabela1594560" ref="D66:F76" totalsRowShown="0">
  <autoFilter ref="D66:F76" xr:uid="{08AEB896-52EC-4251-85BB-50D3CC82FD48}"/>
  <tableColumns count="3">
    <tableColumn id="1" xr3:uid="{1AE3F100-043A-4A5D-8560-90DAA049B1BE}" name="Tempo"/>
    <tableColumn id="2" xr3:uid="{9F30423D-FA43-403F-993A-12B504BD6868}" name="Período" dataDxfId="9">
      <calculatedColumnFormula>Tabela1594560[[#This Row],[Tempo]]/10</calculatedColumnFormula>
    </tableColumn>
    <tableColumn id="3" xr3:uid="{C885A6D8-4197-48DD-A64C-C229B1F4DC6C}" name="Frequência" dataDxfId="8">
      <calculatedColumnFormula>1/Tabela1594560[[#This Row],[Período]]</calculatedColumnFormula>
    </tableColumn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57D23F8-98C1-441C-B85E-DC1B2963344F}" name="Tabela1594561" displayName="Tabela1594561" ref="H66:J76" totalsRowShown="0">
  <autoFilter ref="H66:J76" xr:uid="{E1FCFB21-CCC7-4922-A2F8-3B95ED349CF9}"/>
  <tableColumns count="3">
    <tableColumn id="1" xr3:uid="{BD724E3B-D624-41DA-B475-036BFBC790F0}" name="Tempo"/>
    <tableColumn id="2" xr3:uid="{25107C34-EDAF-4393-A999-8DFB98564F59}" name="Período" dataDxfId="7">
      <calculatedColumnFormula>Tabela1594561[[#This Row],[Tempo]]/10</calculatedColumnFormula>
    </tableColumn>
    <tableColumn id="3" xr3:uid="{9A6048DF-4E4D-4E77-9E0E-0E736422EFB5}" name="Frequência" dataDxfId="6">
      <calculatedColumnFormula>1/Tabela1594561[[#This Row],[Período]]</calculatedColumnFormula>
    </tableColumn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1E413463-13BD-4DA6-B1DA-9AA60A025D07}" name="Tabela1594562" displayName="Tabela1594562" ref="L66:N76" totalsRowShown="0">
  <autoFilter ref="L66:N76" xr:uid="{2CE2BD93-1337-4948-A246-CF39D6B86593}"/>
  <tableColumns count="3">
    <tableColumn id="1" xr3:uid="{38B73E8A-5B39-4994-A86B-65FF6E456C99}" name="Tempo"/>
    <tableColumn id="2" xr3:uid="{29F9ABCE-C4E1-4D5B-8EC1-EBF8F99D22EE}" name="Período" dataDxfId="5">
      <calculatedColumnFormula>Tabela1594562[[#This Row],[Tempo]]/10</calculatedColumnFormula>
    </tableColumn>
    <tableColumn id="3" xr3:uid="{C61B413A-33BF-44C0-B9C8-67DD3BE0F6FB}" name="Frequência" dataDxfId="4">
      <calculatedColumnFormula>1/Tabela1594562[[#This Row],[Período]]</calculatedColumnFormula>
    </tableColumn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6BA8B604-5B06-4E8F-A0E6-7EE56657F62D}" name="Tabela1594563" displayName="Tabela1594563" ref="P66:R76" totalsRowShown="0">
  <autoFilter ref="P66:R76" xr:uid="{6D8DBCBC-1EA4-4F67-AC4B-5E28FF0F7686}"/>
  <tableColumns count="3">
    <tableColumn id="1" xr3:uid="{FBD3EE8A-175F-4121-8B61-ED0BBA598887}" name="Tempo"/>
    <tableColumn id="2" xr3:uid="{A104F3B5-596E-4491-AAF3-16BDA2482DAC}" name="Período" dataDxfId="3">
      <calculatedColumnFormula>Tabela1594563[[#This Row],[Tempo]]/10</calculatedColumnFormula>
    </tableColumn>
    <tableColumn id="3" xr3:uid="{5C942510-51B2-4D60-BCD3-4304FC638ECE}" name="Frequência" dataDxfId="2">
      <calculatedColumnFormula>1/Tabela1594563[[#This Row],[Período]]</calculatedColumnFormula>
    </tableColumn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C10615BE-DD4E-4BB8-A705-53A4BC9D3010}" name="Tabela1594564" displayName="Tabela1594564" ref="T66:V76" totalsRowShown="0">
  <autoFilter ref="T66:V76" xr:uid="{13EC4B1C-D546-4F5D-9477-67D58349F13D}"/>
  <tableColumns count="3">
    <tableColumn id="1" xr3:uid="{920E7271-CF83-41BA-A22F-B1D89309EA29}" name="Tempo"/>
    <tableColumn id="2" xr3:uid="{6C0132AD-B5B8-4BFE-B78D-9873354D83D1}" name="Período" dataDxfId="1">
      <calculatedColumnFormula>Tabela1594564[[#This Row],[Tempo]]/10</calculatedColumnFormula>
    </tableColumn>
    <tableColumn id="3" xr3:uid="{69CA8138-B73C-49F0-8DFC-C2ED9E49EB08}" name="Frequência" dataDxfId="0">
      <calculatedColumnFormula>1/Tabela1594564[[#This Row],[Período]]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18" Type="http://schemas.openxmlformats.org/officeDocument/2006/relationships/table" Target="../tables/table19.xml"/><Relationship Id="rId26" Type="http://schemas.openxmlformats.org/officeDocument/2006/relationships/table" Target="../tables/table27.xml"/><Relationship Id="rId3" Type="http://schemas.openxmlformats.org/officeDocument/2006/relationships/table" Target="../tables/table4.xml"/><Relationship Id="rId21" Type="http://schemas.openxmlformats.org/officeDocument/2006/relationships/table" Target="../tables/table22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5" Type="http://schemas.openxmlformats.org/officeDocument/2006/relationships/table" Target="../tables/table26.xml"/><Relationship Id="rId33" Type="http://schemas.openxmlformats.org/officeDocument/2006/relationships/table" Target="../tables/table34.xml"/><Relationship Id="rId2" Type="http://schemas.openxmlformats.org/officeDocument/2006/relationships/drawing" Target="../drawings/drawing1.xml"/><Relationship Id="rId16" Type="http://schemas.openxmlformats.org/officeDocument/2006/relationships/table" Target="../tables/table17.xml"/><Relationship Id="rId20" Type="http://schemas.openxmlformats.org/officeDocument/2006/relationships/table" Target="../tables/table21.xml"/><Relationship Id="rId29" Type="http://schemas.openxmlformats.org/officeDocument/2006/relationships/table" Target="../tables/table30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24" Type="http://schemas.openxmlformats.org/officeDocument/2006/relationships/table" Target="../tables/table25.xml"/><Relationship Id="rId32" Type="http://schemas.openxmlformats.org/officeDocument/2006/relationships/table" Target="../tables/table33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23" Type="http://schemas.openxmlformats.org/officeDocument/2006/relationships/table" Target="../tables/table24.xml"/><Relationship Id="rId28" Type="http://schemas.openxmlformats.org/officeDocument/2006/relationships/table" Target="../tables/table29.xml"/><Relationship Id="rId10" Type="http://schemas.openxmlformats.org/officeDocument/2006/relationships/table" Target="../tables/table11.xml"/><Relationship Id="rId19" Type="http://schemas.openxmlformats.org/officeDocument/2006/relationships/table" Target="../tables/table20.xml"/><Relationship Id="rId31" Type="http://schemas.openxmlformats.org/officeDocument/2006/relationships/table" Target="../tables/table32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Relationship Id="rId22" Type="http://schemas.openxmlformats.org/officeDocument/2006/relationships/table" Target="../tables/table23.xml"/><Relationship Id="rId27" Type="http://schemas.openxmlformats.org/officeDocument/2006/relationships/table" Target="../tables/table28.xml"/><Relationship Id="rId30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18"/>
  <sheetViews>
    <sheetView topLeftCell="A2" workbookViewId="0">
      <selection activeCell="L17" sqref="L17"/>
    </sheetView>
  </sheetViews>
  <sheetFormatPr defaultRowHeight="15" x14ac:dyDescent="0.25"/>
  <cols>
    <col min="1" max="1" width="9.28515625" customWidth="1"/>
    <col min="2" max="2" width="10.140625" customWidth="1"/>
    <col min="3" max="3" width="13" customWidth="1"/>
    <col min="4" max="5" width="9.5703125" bestFit="1" customWidth="1"/>
  </cols>
  <sheetData>
    <row r="3" spans="3:17" x14ac:dyDescent="0.25">
      <c r="C3" t="s">
        <v>3</v>
      </c>
      <c r="G3" t="s">
        <v>4</v>
      </c>
      <c r="L3" t="s">
        <v>5</v>
      </c>
    </row>
    <row r="4" spans="3:17" x14ac:dyDescent="0.25">
      <c r="C4" t="s">
        <v>2</v>
      </c>
      <c r="D4" t="s">
        <v>0</v>
      </c>
      <c r="E4" t="s">
        <v>1</v>
      </c>
      <c r="G4" t="s">
        <v>2</v>
      </c>
      <c r="H4" t="s">
        <v>0</v>
      </c>
      <c r="I4" t="s">
        <v>1</v>
      </c>
      <c r="L4" t="s">
        <v>2</v>
      </c>
      <c r="M4" t="s">
        <v>0</v>
      </c>
      <c r="N4" t="s">
        <v>1</v>
      </c>
    </row>
    <row r="5" spans="3:17" x14ac:dyDescent="0.25">
      <c r="C5" s="1">
        <v>16.440000000000001</v>
      </c>
      <c r="D5" s="1">
        <f>Tabela1[[#This Row],[Tempo]]/10</f>
        <v>1.6440000000000001</v>
      </c>
      <c r="E5" s="2">
        <f>1/Tabela1[[#This Row],[Período]]</f>
        <v>0.60827250608272498</v>
      </c>
      <c r="G5" s="1">
        <v>18.98</v>
      </c>
      <c r="H5" s="1">
        <f>Tabela13[[#This Row],[Tempo]]/10</f>
        <v>1.8980000000000001</v>
      </c>
      <c r="I5" s="2">
        <f>1/Tabela13[[#This Row],[Período]]</f>
        <v>0.52687038988408852</v>
      </c>
      <c r="L5" s="1">
        <v>13.66</v>
      </c>
      <c r="M5" s="1">
        <f>Tabela134[[#This Row],[Tempo]]/10</f>
        <v>1.3660000000000001</v>
      </c>
      <c r="N5" s="2">
        <f>1/Tabela134[[#This Row],[Período]]</f>
        <v>0.73206442166910679</v>
      </c>
      <c r="Q5">
        <v>1188.45</v>
      </c>
    </row>
    <row r="6" spans="3:17" x14ac:dyDescent="0.25">
      <c r="C6" s="1">
        <v>16.46</v>
      </c>
      <c r="D6" s="1">
        <f>Tabela1[[#This Row],[Tempo]]/10</f>
        <v>1.6460000000000001</v>
      </c>
      <c r="E6" s="2">
        <f>1/Tabela1[[#This Row],[Período]]</f>
        <v>0.60753341433778851</v>
      </c>
      <c r="G6" s="1">
        <v>19.12</v>
      </c>
      <c r="H6" s="1">
        <f>Tabela13[[#This Row],[Tempo]]/10</f>
        <v>1.9120000000000001</v>
      </c>
      <c r="I6" s="2">
        <f>1/Tabela13[[#This Row],[Período]]</f>
        <v>0.52301255230125521</v>
      </c>
      <c r="L6" s="1">
        <v>13.48</v>
      </c>
      <c r="M6" s="1">
        <f>Tabela134[[#This Row],[Tempo]]/10</f>
        <v>1.3480000000000001</v>
      </c>
      <c r="N6" s="2">
        <f>1/Tabela134[[#This Row],[Período]]</f>
        <v>0.74183976261127593</v>
      </c>
      <c r="Q6">
        <v>119.11</v>
      </c>
    </row>
    <row r="7" spans="3:17" x14ac:dyDescent="0.25">
      <c r="C7" s="1">
        <v>16.5</v>
      </c>
      <c r="D7" s="1">
        <f>Tabela1[[#This Row],[Tempo]]/10</f>
        <v>1.65</v>
      </c>
      <c r="E7" s="2">
        <f>1/Tabela1[[#This Row],[Período]]</f>
        <v>0.60606060606060608</v>
      </c>
      <c r="G7" s="1">
        <v>18.98</v>
      </c>
      <c r="H7" s="1">
        <f>Tabela13[[#This Row],[Tempo]]/10</f>
        <v>1.8980000000000001</v>
      </c>
      <c r="I7" s="2">
        <f>1/Tabela13[[#This Row],[Período]]</f>
        <v>0.52687038988408852</v>
      </c>
      <c r="L7" s="1">
        <v>13.01</v>
      </c>
      <c r="M7" s="1">
        <f>Tabela134[[#This Row],[Tempo]]/10</f>
        <v>1.3009999999999999</v>
      </c>
      <c r="N7" s="2">
        <f>1/Tabela134[[#This Row],[Período]]</f>
        <v>0.76863950807071491</v>
      </c>
    </row>
    <row r="8" spans="3:17" x14ac:dyDescent="0.25">
      <c r="C8" s="1">
        <v>16.37</v>
      </c>
      <c r="D8" s="1">
        <f>Tabela1[[#This Row],[Tempo]]/10</f>
        <v>1.637</v>
      </c>
      <c r="E8" s="2">
        <f>1/Tabela1[[#This Row],[Período]]</f>
        <v>0.61087354917532066</v>
      </c>
      <c r="G8" s="1">
        <v>19.07</v>
      </c>
      <c r="H8" s="1">
        <f>Tabela13[[#This Row],[Tempo]]/10</f>
        <v>1.907</v>
      </c>
      <c r="I8" s="2">
        <f>1/Tabela13[[#This Row],[Período]]</f>
        <v>0.52438384897745149</v>
      </c>
      <c r="L8" s="1">
        <v>13.59</v>
      </c>
      <c r="M8" s="1">
        <f>Tabela134[[#This Row],[Tempo]]/10</f>
        <v>1.359</v>
      </c>
      <c r="N8" s="2">
        <f>1/Tabela134[[#This Row],[Período]]</f>
        <v>0.73583517292126566</v>
      </c>
    </row>
    <row r="9" spans="3:17" x14ac:dyDescent="0.25">
      <c r="C9" s="1">
        <v>16.41</v>
      </c>
      <c r="D9" s="1">
        <f>Tabela1[[#This Row],[Tempo]]/10</f>
        <v>1.641</v>
      </c>
      <c r="E9" s="2">
        <f>1/Tabela1[[#This Row],[Período]]</f>
        <v>0.60938452163315049</v>
      </c>
      <c r="G9" s="1">
        <v>19.14</v>
      </c>
      <c r="H9" s="1">
        <f>Tabela13[[#This Row],[Tempo]]/10</f>
        <v>1.9140000000000001</v>
      </c>
      <c r="I9" s="2">
        <f>1/Tabela13[[#This Row],[Período]]</f>
        <v>0.52246603970741901</v>
      </c>
      <c r="L9" s="1">
        <v>13.77</v>
      </c>
      <c r="M9" s="1">
        <f>Tabela134[[#This Row],[Tempo]]/10</f>
        <v>1.377</v>
      </c>
      <c r="N9" s="2">
        <f>1/Tabela134[[#This Row],[Período]]</f>
        <v>0.72621641249092228</v>
      </c>
    </row>
    <row r="10" spans="3:17" x14ac:dyDescent="0.25">
      <c r="C10" s="1">
        <v>16.78</v>
      </c>
      <c r="D10" s="1">
        <f>Tabela1[[#This Row],[Tempo]]/10</f>
        <v>1.6780000000000002</v>
      </c>
      <c r="E10" s="2">
        <f>1/Tabela1[[#This Row],[Período]]</f>
        <v>0.59594755661501786</v>
      </c>
      <c r="G10" s="1">
        <v>19.010000000000002</v>
      </c>
      <c r="H10" s="1">
        <f>Tabela13[[#This Row],[Tempo]]/10</f>
        <v>1.9010000000000002</v>
      </c>
      <c r="I10" s="2">
        <f>1/Tabela13[[#This Row],[Período]]</f>
        <v>0.52603892688058906</v>
      </c>
      <c r="L10" s="1">
        <v>13.44</v>
      </c>
      <c r="M10" s="1">
        <f>Tabela134[[#This Row],[Tempo]]/10</f>
        <v>1.3439999999999999</v>
      </c>
      <c r="N10" s="2">
        <f>1/Tabela134[[#This Row],[Período]]</f>
        <v>0.74404761904761918</v>
      </c>
    </row>
    <row r="11" spans="3:17" x14ac:dyDescent="0.25">
      <c r="C11" s="1">
        <v>16.36</v>
      </c>
      <c r="D11" s="1">
        <f>Tabela1[[#This Row],[Tempo]]/10</f>
        <v>1.6359999999999999</v>
      </c>
      <c r="E11" s="2">
        <f>1/Tabela1[[#This Row],[Período]]</f>
        <v>0.61124694376528121</v>
      </c>
      <c r="G11" s="1">
        <v>19.23</v>
      </c>
      <c r="H11" s="1">
        <f>Tabela13[[#This Row],[Tempo]]/10</f>
        <v>1.923</v>
      </c>
      <c r="I11" s="2">
        <f>1/Tabela13[[#This Row],[Período]]</f>
        <v>0.52002080083203328</v>
      </c>
      <c r="L11" s="1">
        <v>13.54</v>
      </c>
      <c r="M11" s="1">
        <f>Tabela134[[#This Row],[Tempo]]/10</f>
        <v>1.3539999999999999</v>
      </c>
      <c r="N11" s="2">
        <f>1/Tabela134[[#This Row],[Período]]</f>
        <v>0.73855243722304287</v>
      </c>
    </row>
    <row r="12" spans="3:17" x14ac:dyDescent="0.25">
      <c r="C12" s="1">
        <v>16.489999999999998</v>
      </c>
      <c r="D12" s="1">
        <f>Tabela1[[#This Row],[Tempo]]/10</f>
        <v>1.6489999999999998</v>
      </c>
      <c r="E12" s="2">
        <f>1/Tabela1[[#This Row],[Período]]</f>
        <v>0.60642813826561559</v>
      </c>
      <c r="G12" s="1">
        <v>19.149999999999999</v>
      </c>
      <c r="H12" s="1">
        <f>Tabela13[[#This Row],[Tempo]]/10</f>
        <v>1.9149999999999998</v>
      </c>
      <c r="I12" s="2">
        <f>1/Tabela13[[#This Row],[Período]]</f>
        <v>0.52219321148825071</v>
      </c>
      <c r="L12" s="1">
        <v>13.52</v>
      </c>
      <c r="M12" s="1">
        <f>Tabela134[[#This Row],[Tempo]]/10</f>
        <v>1.3519999999999999</v>
      </c>
      <c r="N12" s="2">
        <f>1/Tabela134[[#This Row],[Período]]</f>
        <v>0.7396449704142013</v>
      </c>
    </row>
    <row r="13" spans="3:17" x14ac:dyDescent="0.25">
      <c r="C13" s="1">
        <v>16.420000000000002</v>
      </c>
      <c r="D13" s="1">
        <f>Tabela1[[#This Row],[Tempo]]/10</f>
        <v>1.6420000000000001</v>
      </c>
      <c r="E13" s="2">
        <f>1/Tabela1[[#This Row],[Período]]</f>
        <v>0.60901339829476242</v>
      </c>
      <c r="G13" s="1">
        <v>19</v>
      </c>
      <c r="H13" s="1">
        <f>Tabela13[[#This Row],[Tempo]]/10</f>
        <v>1.9</v>
      </c>
      <c r="I13" s="2">
        <f>1/Tabela13[[#This Row],[Período]]</f>
        <v>0.52631578947368418</v>
      </c>
      <c r="L13" s="1">
        <v>13.62</v>
      </c>
      <c r="M13" s="1">
        <f>Tabela134[[#This Row],[Tempo]]/10</f>
        <v>1.3619999999999999</v>
      </c>
      <c r="N13" s="2">
        <f>1/Tabela134[[#This Row],[Período]]</f>
        <v>0.73421439060205584</v>
      </c>
    </row>
    <row r="14" spans="3:17" x14ac:dyDescent="0.25">
      <c r="C14" s="1">
        <v>16.510000000000002</v>
      </c>
      <c r="D14" s="1">
        <f>Tabela1[[#This Row],[Tempo]]/10</f>
        <v>1.6510000000000002</v>
      </c>
      <c r="E14" s="2">
        <f>1/Tabela1[[#This Row],[Período]]</f>
        <v>0.60569351907934577</v>
      </c>
      <c r="G14" s="1">
        <v>19.059999999999999</v>
      </c>
      <c r="H14" s="1">
        <f>Tabela13[[#This Row],[Tempo]]/10</f>
        <v>1.9059999999999999</v>
      </c>
      <c r="I14" s="2">
        <f>1/Tabela13[[#This Row],[Período]]</f>
        <v>0.52465897166841557</v>
      </c>
      <c r="L14" s="1">
        <v>13.44</v>
      </c>
      <c r="M14" s="1">
        <f>Tabela134[[#This Row],[Tempo]]/10</f>
        <v>1.3439999999999999</v>
      </c>
      <c r="N14" s="2">
        <f>1/Tabela134[[#This Row],[Período]]</f>
        <v>0.74404761904761918</v>
      </c>
    </row>
    <row r="17" spans="4:12" x14ac:dyDescent="0.25">
      <c r="D17" s="2">
        <f>1/(AVERAGE(Tabela1[Tempo])/10)</f>
        <v>0.60701711788272428</v>
      </c>
      <c r="H17" s="1">
        <f>AVERAGE(Tabela13[Tempo])</f>
        <v>19.074000000000002</v>
      </c>
      <c r="I17" s="1">
        <f>H17/10</f>
        <v>1.9074000000000002</v>
      </c>
      <c r="J17" s="2">
        <f>1/I17</f>
        <v>0.5242738806752647</v>
      </c>
      <c r="L17" s="2">
        <f>AVERAGE(J17:J18)</f>
        <v>0.63231536633896501</v>
      </c>
    </row>
    <row r="18" spans="4:12" x14ac:dyDescent="0.25">
      <c r="H18" s="1">
        <f>AVERAGE(Tabela134[Tempo])</f>
        <v>13.507</v>
      </c>
      <c r="I18" s="1">
        <f>H18/10</f>
        <v>1.3507</v>
      </c>
      <c r="J18" s="2">
        <f>1/I18</f>
        <v>0.74035685200266532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CCCD-1B21-4777-8AC6-BA8070354202}">
  <dimension ref="C2:AI105"/>
  <sheetViews>
    <sheetView tabSelected="1" topLeftCell="U1" zoomScale="98" zoomScaleNormal="100" workbookViewId="0">
      <selection activeCell="Y5" sqref="Y5"/>
    </sheetView>
  </sheetViews>
  <sheetFormatPr defaultRowHeight="15" x14ac:dyDescent="0.25"/>
  <cols>
    <col min="5" max="5" width="9.5703125" bestFit="1" customWidth="1"/>
    <col min="22" max="24" width="9.140625" customWidth="1"/>
    <col min="25" max="25" width="20.140625" customWidth="1"/>
    <col min="26" max="30" width="9.140625" customWidth="1"/>
  </cols>
  <sheetData>
    <row r="2" spans="3:35" x14ac:dyDescent="0.25">
      <c r="C2" t="s">
        <v>11</v>
      </c>
      <c r="W2" t="s">
        <v>7</v>
      </c>
      <c r="X2">
        <v>1</v>
      </c>
    </row>
    <row r="3" spans="3:35" x14ac:dyDescent="0.25">
      <c r="C3" t="s">
        <v>2</v>
      </c>
      <c r="D3" t="s">
        <v>0</v>
      </c>
      <c r="E3" t="s">
        <v>1</v>
      </c>
      <c r="G3" t="s">
        <v>2</v>
      </c>
      <c r="H3" t="s">
        <v>0</v>
      </c>
      <c r="I3" t="s">
        <v>1</v>
      </c>
      <c r="J3" s="1"/>
      <c r="K3" t="s">
        <v>2</v>
      </c>
      <c r="L3" t="s">
        <v>0</v>
      </c>
      <c r="M3" t="s">
        <v>1</v>
      </c>
      <c r="O3" t="s">
        <v>2</v>
      </c>
      <c r="P3" t="s">
        <v>0</v>
      </c>
      <c r="Q3" t="s">
        <v>1</v>
      </c>
      <c r="S3" t="s">
        <v>2</v>
      </c>
      <c r="T3" t="s">
        <v>0</v>
      </c>
      <c r="U3" t="s">
        <v>1</v>
      </c>
    </row>
    <row r="4" spans="3:35" x14ac:dyDescent="0.25">
      <c r="C4" s="1">
        <v>18.45</v>
      </c>
      <c r="D4" s="1">
        <f>Tabela15[[#This Row],[Tempo]]/10</f>
        <v>1.845</v>
      </c>
      <c r="E4" s="2">
        <f>1/Tabela15[[#This Row],[Período]]</f>
        <v>0.5420054200542006</v>
      </c>
      <c r="G4">
        <v>18.190000000000001</v>
      </c>
      <c r="H4">
        <f>Tabela159[[#This Row],[Tempo]]/10</f>
        <v>1.8190000000000002</v>
      </c>
      <c r="I4">
        <f>1/Tabela159[[#This Row],[Período]]</f>
        <v>0.54975261132490372</v>
      </c>
      <c r="K4">
        <v>17.850000000000001</v>
      </c>
      <c r="L4">
        <f>Tabela1510[[#This Row],[Tempo]]/10</f>
        <v>1.7850000000000001</v>
      </c>
      <c r="M4">
        <f>1/Tabela1510[[#This Row],[Período]]</f>
        <v>0.56022408963585435</v>
      </c>
      <c r="O4">
        <v>17.28</v>
      </c>
      <c r="P4">
        <f>Tabela15937[[#This Row],[Tempo]]/10</f>
        <v>1.7280000000000002</v>
      </c>
      <c r="Q4">
        <f>1/Tabela15937[[#This Row],[Período]]</f>
        <v>0.57870370370370361</v>
      </c>
      <c r="S4">
        <v>17.11</v>
      </c>
      <c r="T4">
        <f>Tabela15938[[#This Row],[Tempo]]/10</f>
        <v>1.7109999999999999</v>
      </c>
      <c r="U4">
        <f>1/Tabela15938[[#This Row],[Período]]</f>
        <v>0.58445353594389249</v>
      </c>
      <c r="W4" t="s">
        <v>10</v>
      </c>
      <c r="X4" t="s">
        <v>9</v>
      </c>
      <c r="Y4" t="s">
        <v>6</v>
      </c>
      <c r="Z4" t="s">
        <v>12</v>
      </c>
    </row>
    <row r="5" spans="3:35" x14ac:dyDescent="0.25">
      <c r="C5" s="1">
        <v>19.100000000000001</v>
      </c>
      <c r="D5" s="1">
        <f>Tabela15[[#This Row],[Tempo]]/10</f>
        <v>1.9100000000000001</v>
      </c>
      <c r="E5" s="2">
        <f>1/Tabela15[[#This Row],[Período]]</f>
        <v>0.52356020942408377</v>
      </c>
      <c r="G5">
        <v>18.88</v>
      </c>
      <c r="H5">
        <f>Tabela159[[#This Row],[Tempo]]/10</f>
        <v>1.8879999999999999</v>
      </c>
      <c r="I5">
        <f>1/Tabela159[[#This Row],[Período]]</f>
        <v>0.52966101694915257</v>
      </c>
      <c r="K5">
        <v>18.41</v>
      </c>
      <c r="L5">
        <f>Tabela1510[[#This Row],[Tempo]]/10</f>
        <v>1.841</v>
      </c>
      <c r="M5">
        <f>1/Tabela1510[[#This Row],[Período]]</f>
        <v>0.54318305268875611</v>
      </c>
      <c r="O5">
        <v>17.239999999999998</v>
      </c>
      <c r="P5">
        <f>Tabela15937[[#This Row],[Tempo]]/10</f>
        <v>1.7239999999999998</v>
      </c>
      <c r="Q5">
        <f>1/Tabela15937[[#This Row],[Período]]</f>
        <v>0.5800464037122971</v>
      </c>
      <c r="S5">
        <v>17.100000000000001</v>
      </c>
      <c r="T5">
        <f>Tabela15938[[#This Row],[Tempo]]/10</f>
        <v>1.7100000000000002</v>
      </c>
      <c r="U5">
        <f>1/Tabela15938[[#This Row],[Período]]</f>
        <v>0.58479532163742687</v>
      </c>
      <c r="W5">
        <v>4.5999999999999999E-2</v>
      </c>
      <c r="X5">
        <v>0.123</v>
      </c>
      <c r="Y5" s="1">
        <f>ATAN(X5-Tabela34[[#This Row],[Ai]]/$X$2)</f>
        <v>7.6848361408039925E-2</v>
      </c>
      <c r="Z5">
        <f>AVERAGE(Tabela15[Frequência])</f>
        <v>0.52929240484617934</v>
      </c>
      <c r="AI5" s="1"/>
    </row>
    <row r="6" spans="3:35" x14ac:dyDescent="0.25">
      <c r="C6" s="1">
        <v>18.829999999999998</v>
      </c>
      <c r="D6" s="1">
        <f>Tabela15[[#This Row],[Tempo]]/10</f>
        <v>1.8829999999999998</v>
      </c>
      <c r="E6" s="2">
        <f>1/Tabela15[[#This Row],[Período]]</f>
        <v>0.53106744556558694</v>
      </c>
      <c r="G6">
        <v>18.5</v>
      </c>
      <c r="H6">
        <f>Tabela159[[#This Row],[Tempo]]/10</f>
        <v>1.85</v>
      </c>
      <c r="I6">
        <f>1/Tabela159[[#This Row],[Período]]</f>
        <v>0.54054054054054046</v>
      </c>
      <c r="K6">
        <v>17.760000000000002</v>
      </c>
      <c r="L6">
        <f>Tabela1510[[#This Row],[Tempo]]/10</f>
        <v>1.7760000000000002</v>
      </c>
      <c r="M6">
        <f>1/Tabela1510[[#This Row],[Período]]</f>
        <v>0.56306306306306297</v>
      </c>
      <c r="O6">
        <v>17.690000000000001</v>
      </c>
      <c r="P6">
        <f>Tabela15937[[#This Row],[Tempo]]/10</f>
        <v>1.7690000000000001</v>
      </c>
      <c r="Q6">
        <f>1/Tabela15937[[#This Row],[Período]]</f>
        <v>0.56529112492933853</v>
      </c>
      <c r="S6">
        <v>17.260000000000002</v>
      </c>
      <c r="T6">
        <f>Tabela15938[[#This Row],[Tempo]]/10</f>
        <v>1.7260000000000002</v>
      </c>
      <c r="U6">
        <f>1/Tabela15938[[#This Row],[Período]]</f>
        <v>0.57937427578215517</v>
      </c>
      <c r="W6">
        <v>4.5999999999999999E-2</v>
      </c>
      <c r="X6">
        <v>0.127</v>
      </c>
      <c r="Y6" s="1">
        <f>ATAN(X6-Tabela34[[#This Row],[Ai]]/$X$2)</f>
        <v>8.0823547105355151E-2</v>
      </c>
      <c r="Z6">
        <f>AVERAGE(Tabela159[Frequência])</f>
        <v>0.53624392048786906</v>
      </c>
    </row>
    <row r="7" spans="3:35" x14ac:dyDescent="0.25">
      <c r="C7" s="1">
        <v>19.239999999999998</v>
      </c>
      <c r="D7" s="1">
        <f>Tabela15[[#This Row],[Tempo]]/10</f>
        <v>1.9239999999999999</v>
      </c>
      <c r="E7" s="2">
        <f>1/Tabela15[[#This Row],[Período]]</f>
        <v>0.51975051975051978</v>
      </c>
      <c r="G7">
        <v>18.71</v>
      </c>
      <c r="H7">
        <f>Tabela159[[#This Row],[Tempo]]/10</f>
        <v>1.871</v>
      </c>
      <c r="I7">
        <f>1/Tabela159[[#This Row],[Período]]</f>
        <v>0.53447354355959376</v>
      </c>
      <c r="K7">
        <v>18.260000000000002</v>
      </c>
      <c r="L7">
        <f>Tabela1510[[#This Row],[Tempo]]/10</f>
        <v>1.8260000000000001</v>
      </c>
      <c r="M7">
        <f>1/Tabela1510[[#This Row],[Período]]</f>
        <v>0.547645125958379</v>
      </c>
      <c r="O7">
        <v>17.48</v>
      </c>
      <c r="P7">
        <f>Tabela15937[[#This Row],[Tempo]]/10</f>
        <v>1.748</v>
      </c>
      <c r="Q7">
        <f>1/Tabela15937[[#This Row],[Período]]</f>
        <v>0.57208237986270027</v>
      </c>
      <c r="S7">
        <v>17.2</v>
      </c>
      <c r="T7">
        <f>Tabela15938[[#This Row],[Tempo]]/10</f>
        <v>1.72</v>
      </c>
      <c r="U7">
        <f>1/Tabela15938[[#This Row],[Período]]</f>
        <v>0.58139534883720934</v>
      </c>
      <c r="W7">
        <v>4.5999999999999999E-2</v>
      </c>
      <c r="X7">
        <v>0.14599999999999999</v>
      </c>
      <c r="Y7" s="1">
        <f>ATAN(X7-Tabela34[[#This Row],[Ai]]/$X$2)</f>
        <v>9.9668652491162024E-2</v>
      </c>
      <c r="Z7">
        <f>AVERAGE(Tabela1510[Frequência])</f>
        <v>0.55329814111913433</v>
      </c>
    </row>
    <row r="8" spans="3:35" x14ac:dyDescent="0.25">
      <c r="C8" s="1">
        <v>19.14</v>
      </c>
      <c r="D8" s="1">
        <f>Tabela15[[#This Row],[Tempo]]/10</f>
        <v>1.9140000000000001</v>
      </c>
      <c r="E8" s="2">
        <f>1/Tabela15[[#This Row],[Período]]</f>
        <v>0.52246603970741901</v>
      </c>
      <c r="G8">
        <v>18.75</v>
      </c>
      <c r="H8">
        <f>Tabela159[[#This Row],[Tempo]]/10</f>
        <v>1.875</v>
      </c>
      <c r="I8">
        <f>1/Tabela159[[#This Row],[Período]]</f>
        <v>0.53333333333333333</v>
      </c>
      <c r="K8">
        <v>17.940000000000001</v>
      </c>
      <c r="L8">
        <f>Tabela1510[[#This Row],[Tempo]]/10</f>
        <v>1.794</v>
      </c>
      <c r="M8">
        <f>1/Tabela1510[[#This Row],[Período]]</f>
        <v>0.55741360089186176</v>
      </c>
      <c r="O8">
        <v>17.59</v>
      </c>
      <c r="P8">
        <f>Tabela15937[[#This Row],[Tempo]]/10</f>
        <v>1.7589999999999999</v>
      </c>
      <c r="Q8">
        <f>1/Tabela15937[[#This Row],[Período]]</f>
        <v>0.56850483229107451</v>
      </c>
      <c r="S8">
        <v>17.32</v>
      </c>
      <c r="T8">
        <f>Tabela15938[[#This Row],[Tempo]]/10</f>
        <v>1.732</v>
      </c>
      <c r="U8">
        <f>1/Tabela15938[[#This Row],[Período]]</f>
        <v>0.57736720554272514</v>
      </c>
      <c r="W8">
        <v>4.5999999999999999E-2</v>
      </c>
      <c r="X8">
        <v>0.16600000000000001</v>
      </c>
      <c r="Y8" s="1">
        <f>ATAN(X8-Tabela34[[#This Row],[Ai]]/$X$2)</f>
        <v>0.11942892601833846</v>
      </c>
      <c r="Z8">
        <f>AVERAGE(Tabela15937[Frequência])</f>
        <v>0.572070087062299</v>
      </c>
    </row>
    <row r="9" spans="3:35" x14ac:dyDescent="0.25">
      <c r="C9" s="1">
        <v>18.79</v>
      </c>
      <c r="D9" s="1">
        <f>Tabela15[[#This Row],[Tempo]]/10</f>
        <v>1.879</v>
      </c>
      <c r="E9" s="2">
        <f>1/Tabela15[[#This Row],[Período]]</f>
        <v>0.53219797764768495</v>
      </c>
      <c r="G9">
        <v>18.760000000000002</v>
      </c>
      <c r="H9">
        <f>Tabela159[[#This Row],[Tempo]]/10</f>
        <v>1.8760000000000001</v>
      </c>
      <c r="I9">
        <f>1/Tabela159[[#This Row],[Período]]</f>
        <v>0.53304904051172708</v>
      </c>
      <c r="K9">
        <v>17.16</v>
      </c>
      <c r="L9">
        <f>Tabela1510[[#This Row],[Tempo]]/10</f>
        <v>1.716</v>
      </c>
      <c r="M9">
        <f>1/Tabela1510[[#This Row],[Período]]</f>
        <v>0.58275058275058278</v>
      </c>
      <c r="O9">
        <v>17.440000000000001</v>
      </c>
      <c r="P9">
        <f>Tabela15937[[#This Row],[Tempo]]/10</f>
        <v>1.7440000000000002</v>
      </c>
      <c r="Q9">
        <f>1/Tabela15937[[#This Row],[Período]]</f>
        <v>0.57339449541284393</v>
      </c>
      <c r="S9">
        <v>17.02</v>
      </c>
      <c r="T9">
        <f>Tabela15938[[#This Row],[Tempo]]/10</f>
        <v>1.702</v>
      </c>
      <c r="U9">
        <f>1/Tabela15938[[#This Row],[Período]]</f>
        <v>0.58754406580493534</v>
      </c>
      <c r="W9">
        <v>4.5999999999999999E-2</v>
      </c>
      <c r="X9">
        <v>0.17100000000000001</v>
      </c>
      <c r="Y9" s="1">
        <f>ATAN(X9-Tabela34[[#This Row],[Ai]]/$X$2)</f>
        <v>0.12435499454676144</v>
      </c>
      <c r="Z9">
        <f>AVERAGE(Tabela15938[Frequência])</f>
        <v>0.58334774505316267</v>
      </c>
    </row>
    <row r="10" spans="3:35" x14ac:dyDescent="0.25">
      <c r="C10" s="1">
        <v>18.329999999999998</v>
      </c>
      <c r="D10" s="1">
        <f>Tabela15[[#This Row],[Tempo]]/10</f>
        <v>1.8329999999999997</v>
      </c>
      <c r="E10" s="2">
        <f>1/Tabela15[[#This Row],[Período]]</f>
        <v>0.54555373704309884</v>
      </c>
      <c r="G10">
        <v>18.510000000000002</v>
      </c>
      <c r="H10">
        <f>Tabela159[[#This Row],[Tempo]]/10</f>
        <v>1.8510000000000002</v>
      </c>
      <c r="I10">
        <f>1/Tabela159[[#This Row],[Período]]</f>
        <v>0.5402485143165856</v>
      </c>
      <c r="K10">
        <v>19.13</v>
      </c>
      <c r="L10">
        <f>Tabela1510[[#This Row],[Tempo]]/10</f>
        <v>1.9129999999999998</v>
      </c>
      <c r="M10">
        <f>1/Tabela1510[[#This Row],[Período]]</f>
        <v>0.52273915316257191</v>
      </c>
      <c r="O10">
        <v>17.54</v>
      </c>
      <c r="P10">
        <f>Tabela15937[[#This Row],[Tempo]]/10</f>
        <v>1.754</v>
      </c>
      <c r="Q10">
        <f>1/Tabela15937[[#This Row],[Período]]</f>
        <v>0.5701254275940707</v>
      </c>
      <c r="S10">
        <v>17.16</v>
      </c>
      <c r="T10">
        <f>Tabela15938[[#This Row],[Tempo]]/10</f>
        <v>1.716</v>
      </c>
      <c r="U10">
        <f>1/Tabela15938[[#This Row],[Período]]</f>
        <v>0.58275058275058278</v>
      </c>
      <c r="W10">
        <v>4.5999999999999999E-2</v>
      </c>
      <c r="X10">
        <v>0.2</v>
      </c>
      <c r="Y10" s="1">
        <f>ATAN(X10-Tabela34[[#This Row],[Ai]]/$X$2)</f>
        <v>0.15279961393666455</v>
      </c>
      <c r="Z10">
        <f>AVERAGE(Tabela15939[Frequência])</f>
        <v>0.60022872879822009</v>
      </c>
    </row>
    <row r="11" spans="3:35" x14ac:dyDescent="0.25">
      <c r="C11" s="1">
        <v>19.16</v>
      </c>
      <c r="D11" s="1">
        <f>Tabela15[[#This Row],[Tempo]]/10</f>
        <v>1.9159999999999999</v>
      </c>
      <c r="E11" s="2">
        <f>1/Tabela15[[#This Row],[Período]]</f>
        <v>0.52192066805845516</v>
      </c>
      <c r="G11">
        <v>18.5</v>
      </c>
      <c r="H11">
        <f>Tabela159[[#This Row],[Tempo]]/10</f>
        <v>1.85</v>
      </c>
      <c r="I11">
        <f>1/Tabela159[[#This Row],[Período]]</f>
        <v>0.54054054054054046</v>
      </c>
      <c r="K11">
        <v>18.04</v>
      </c>
      <c r="L11">
        <f>Tabela1510[[#This Row],[Tempo]]/10</f>
        <v>1.8039999999999998</v>
      </c>
      <c r="M11">
        <f>1/Tabela1510[[#This Row],[Período]]</f>
        <v>0.55432372505543248</v>
      </c>
      <c r="O11">
        <v>17.63</v>
      </c>
      <c r="P11">
        <f>Tabela15937[[#This Row],[Tempo]]/10</f>
        <v>1.7629999999999999</v>
      </c>
      <c r="Q11">
        <f>1/Tabela15937[[#This Row],[Período]]</f>
        <v>0.56721497447532621</v>
      </c>
      <c r="S11">
        <v>17.059999999999999</v>
      </c>
      <c r="T11">
        <f>Tabela15938[[#This Row],[Tempo]]/10</f>
        <v>1.706</v>
      </c>
      <c r="U11">
        <f>1/Tabela15938[[#This Row],[Período]]</f>
        <v>0.58616647127784294</v>
      </c>
      <c r="W11">
        <v>4.5999999999999999E-2</v>
      </c>
      <c r="X11">
        <v>0.374</v>
      </c>
      <c r="Y11" s="1">
        <f>ATAN(X11-Tabela34[[#This Row],[Ai]]/$X$2)</f>
        <v>0.31694289912995116</v>
      </c>
      <c r="Z11">
        <f>AVERAGE(Tabela15940[Frequência])</f>
        <v>0.62056991897646196</v>
      </c>
    </row>
    <row r="12" spans="3:35" x14ac:dyDescent="0.25">
      <c r="C12" s="1">
        <v>18.78</v>
      </c>
      <c r="D12" s="1">
        <f>Tabela15[[#This Row],[Tempo]]/10</f>
        <v>1.8780000000000001</v>
      </c>
      <c r="E12" s="2">
        <f>1/Tabela15[[#This Row],[Período]]</f>
        <v>0.53248136315228967</v>
      </c>
      <c r="G12">
        <v>19.05</v>
      </c>
      <c r="H12">
        <f>Tabela159[[#This Row],[Tempo]]/10</f>
        <v>1.905</v>
      </c>
      <c r="I12">
        <f>1/Tabela159[[#This Row],[Período]]</f>
        <v>0.52493438320209973</v>
      </c>
      <c r="K12">
        <v>18.09</v>
      </c>
      <c r="L12">
        <f>Tabela1510[[#This Row],[Tempo]]/10</f>
        <v>1.8089999999999999</v>
      </c>
      <c r="M12">
        <f>1/Tabela1510[[#This Row],[Período]]</f>
        <v>0.55279159756771701</v>
      </c>
      <c r="O12">
        <v>17.239999999999998</v>
      </c>
      <c r="P12">
        <f>Tabela15937[[#This Row],[Tempo]]/10</f>
        <v>1.7239999999999998</v>
      </c>
      <c r="Q12">
        <f>1/Tabela15937[[#This Row],[Período]]</f>
        <v>0.5800464037122971</v>
      </c>
      <c r="S12">
        <v>17</v>
      </c>
      <c r="T12">
        <f>Tabela15938[[#This Row],[Tempo]]/10</f>
        <v>1.7</v>
      </c>
      <c r="U12">
        <f>1/Tabela15938[[#This Row],[Período]]</f>
        <v>0.58823529411764708</v>
      </c>
      <c r="W12">
        <v>4.5999999999999999E-2</v>
      </c>
      <c r="X12">
        <v>0.375</v>
      </c>
      <c r="Y12" s="1">
        <f>ATAN(X12-Tabela34[[#This Row],[Ai]]/$X$2)</f>
        <v>0.31784549764719677</v>
      </c>
      <c r="Z12">
        <f>AVERAGE(Tabela15941[Frequência])</f>
        <v>0.64769315900060231</v>
      </c>
    </row>
    <row r="13" spans="3:35" x14ac:dyDescent="0.25">
      <c r="C13" s="1">
        <v>19.16</v>
      </c>
      <c r="D13" s="1">
        <f>Tabela15[[#This Row],[Tempo]]/10</f>
        <v>1.9159999999999999</v>
      </c>
      <c r="E13" s="2">
        <f>1/Tabela15[[#This Row],[Período]]</f>
        <v>0.52192066805845516</v>
      </c>
      <c r="G13">
        <v>18.66</v>
      </c>
      <c r="H13">
        <f>Tabela159[[#This Row],[Tempo]]/10</f>
        <v>1.8660000000000001</v>
      </c>
      <c r="I13">
        <f>1/Tabela159[[#This Row],[Período]]</f>
        <v>0.53590568060021437</v>
      </c>
      <c r="K13">
        <v>18.22</v>
      </c>
      <c r="L13">
        <f>Tabela1510[[#This Row],[Tempo]]/10</f>
        <v>1.8219999999999998</v>
      </c>
      <c r="M13">
        <f>1/Tabela1510[[#This Row],[Período]]</f>
        <v>0.54884742041712409</v>
      </c>
      <c r="O13">
        <v>17.690000000000001</v>
      </c>
      <c r="P13">
        <f>Tabela15937[[#This Row],[Tempo]]/10</f>
        <v>1.7690000000000001</v>
      </c>
      <c r="Q13">
        <f>1/Tabela15937[[#This Row],[Período]]</f>
        <v>0.56529112492933853</v>
      </c>
      <c r="S13">
        <v>17.2</v>
      </c>
      <c r="T13">
        <f>Tabela15938[[#This Row],[Tempo]]/10</f>
        <v>1.72</v>
      </c>
      <c r="U13">
        <f>1/Tabela15938[[#This Row],[Período]]</f>
        <v>0.58139534883720934</v>
      </c>
      <c r="W13">
        <v>4.5999999999999999E-2</v>
      </c>
      <c r="X13">
        <v>0.21099999999999999</v>
      </c>
      <c r="Y13" s="1">
        <f>ATAN(X13-Tabela34[[#This Row],[Ai]]/$X$2)</f>
        <v>0.16352661882099315</v>
      </c>
      <c r="Z13">
        <f>AVERAGE(Tabela15942[Frequência])</f>
        <v>0.67321375659484084</v>
      </c>
    </row>
    <row r="14" spans="3:35" x14ac:dyDescent="0.25">
      <c r="W14">
        <v>4.5999999999999999E-2</v>
      </c>
      <c r="X14">
        <v>0.156</v>
      </c>
      <c r="Y14" s="1">
        <f>ATAN(X14-Tabela34[[#This Row],[Ai]]/$X$2)</f>
        <v>0.10955952677394434</v>
      </c>
      <c r="Z14">
        <f>AVERAGE(Tabela15943[Frequência])</f>
        <v>0.70025827106397709</v>
      </c>
    </row>
    <row r="15" spans="3:35" x14ac:dyDescent="0.25">
      <c r="C15" t="s">
        <v>2</v>
      </c>
      <c r="D15" t="s">
        <v>0</v>
      </c>
      <c r="E15" t="s">
        <v>1</v>
      </c>
      <c r="G15" t="s">
        <v>2</v>
      </c>
      <c r="H15" t="s">
        <v>0</v>
      </c>
      <c r="I15" t="s">
        <v>1</v>
      </c>
      <c r="K15" t="s">
        <v>2</v>
      </c>
      <c r="L15" t="s">
        <v>0</v>
      </c>
      <c r="M15" t="s">
        <v>1</v>
      </c>
      <c r="O15" t="s">
        <v>2</v>
      </c>
      <c r="P15" t="s">
        <v>0</v>
      </c>
      <c r="Q15" t="s">
        <v>1</v>
      </c>
      <c r="S15" t="s">
        <v>2</v>
      </c>
      <c r="T15" t="s">
        <v>0</v>
      </c>
      <c r="U15" t="s">
        <v>1</v>
      </c>
      <c r="Y15" s="1"/>
    </row>
    <row r="16" spans="3:35" x14ac:dyDescent="0.25">
      <c r="C16">
        <v>16.41</v>
      </c>
      <c r="D16">
        <f>Tabela15939[[#This Row],[Tempo]]/10</f>
        <v>1.641</v>
      </c>
      <c r="E16">
        <f>1/Tabela15939[[#This Row],[Período]]</f>
        <v>0.60938452163315049</v>
      </c>
      <c r="G16">
        <v>16.010000000000002</v>
      </c>
      <c r="H16">
        <f>Tabela15940[[#This Row],[Tempo]]/10</f>
        <v>1.6010000000000002</v>
      </c>
      <c r="I16">
        <f>1/Tabela15940[[#This Row],[Período]]</f>
        <v>0.62460961898813239</v>
      </c>
      <c r="K16">
        <v>15.51</v>
      </c>
      <c r="L16">
        <f>Tabela15941[[#This Row],[Tempo]]/10</f>
        <v>1.5509999999999999</v>
      </c>
      <c r="M16">
        <f>1/Tabela15941[[#This Row],[Período]]</f>
        <v>0.64474532559638942</v>
      </c>
      <c r="O16">
        <v>14.74</v>
      </c>
      <c r="P16">
        <f>Tabela15942[[#This Row],[Tempo]]/10</f>
        <v>1.474</v>
      </c>
      <c r="Q16">
        <f>1/Tabela15942[[#This Row],[Período]]</f>
        <v>0.67842605156037994</v>
      </c>
      <c r="S16">
        <v>14.34</v>
      </c>
      <c r="T16">
        <f>Tabela15943[[#This Row],[Tempo]]/10</f>
        <v>1.4339999999999999</v>
      </c>
      <c r="U16">
        <f>1/Tabela15943[[#This Row],[Período]]</f>
        <v>0.69735006973500702</v>
      </c>
      <c r="Y16" s="1"/>
    </row>
    <row r="17" spans="3:25" x14ac:dyDescent="0.25">
      <c r="C17">
        <v>16.68</v>
      </c>
      <c r="D17">
        <f>Tabela15939[[#This Row],[Tempo]]/10</f>
        <v>1.6679999999999999</v>
      </c>
      <c r="E17">
        <f>1/Tabela15939[[#This Row],[Período]]</f>
        <v>0.59952038369304561</v>
      </c>
      <c r="G17">
        <v>15.76</v>
      </c>
      <c r="H17">
        <f>Tabela15940[[#This Row],[Tempo]]/10</f>
        <v>1.5760000000000001</v>
      </c>
      <c r="I17">
        <f>1/Tabela15940[[#This Row],[Período]]</f>
        <v>0.63451776649746194</v>
      </c>
      <c r="K17">
        <v>15.4</v>
      </c>
      <c r="L17">
        <f>Tabela15941[[#This Row],[Tempo]]/10</f>
        <v>1.54</v>
      </c>
      <c r="M17">
        <f>1/Tabela15941[[#This Row],[Período]]</f>
        <v>0.64935064935064934</v>
      </c>
      <c r="O17">
        <v>14.73</v>
      </c>
      <c r="P17">
        <f>Tabela15942[[#This Row],[Tempo]]/10</f>
        <v>1.4730000000000001</v>
      </c>
      <c r="Q17">
        <f>1/Tabela15942[[#This Row],[Período]]</f>
        <v>0.67888662593346905</v>
      </c>
      <c r="S17">
        <v>14.35</v>
      </c>
      <c r="T17">
        <f>Tabela15943[[#This Row],[Tempo]]/10</f>
        <v>1.4350000000000001</v>
      </c>
      <c r="U17">
        <f>1/Tabela15943[[#This Row],[Período]]</f>
        <v>0.69686411149825778</v>
      </c>
      <c r="Y17" s="1"/>
    </row>
    <row r="18" spans="3:25" x14ac:dyDescent="0.25">
      <c r="C18">
        <v>16.670000000000002</v>
      </c>
      <c r="D18">
        <f>Tabela15939[[#This Row],[Tempo]]/10</f>
        <v>1.6670000000000003</v>
      </c>
      <c r="E18">
        <f>1/Tabela15939[[#This Row],[Período]]</f>
        <v>0.59988002399520091</v>
      </c>
      <c r="G18">
        <v>16.07</v>
      </c>
      <c r="H18">
        <f>Tabela15940[[#This Row],[Tempo]]/10</f>
        <v>1.607</v>
      </c>
      <c r="I18">
        <f>1/Tabela15940[[#This Row],[Período]]</f>
        <v>0.62227753578095835</v>
      </c>
      <c r="K18">
        <v>15.63</v>
      </c>
      <c r="L18">
        <f>Tabela15941[[#This Row],[Tempo]]/10</f>
        <v>1.5630000000000002</v>
      </c>
      <c r="M18">
        <f>1/Tabela15941[[#This Row],[Período]]</f>
        <v>0.63979526551503507</v>
      </c>
      <c r="O18">
        <v>15.02</v>
      </c>
      <c r="P18">
        <f>Tabela15942[[#This Row],[Tempo]]/10</f>
        <v>1.502</v>
      </c>
      <c r="Q18">
        <f>1/Tabela15942[[#This Row],[Período]]</f>
        <v>0.66577896138482029</v>
      </c>
      <c r="S18">
        <v>14.2</v>
      </c>
      <c r="T18">
        <f>Tabela15943[[#This Row],[Tempo]]/10</f>
        <v>1.42</v>
      </c>
      <c r="U18">
        <f>1/Tabela15943[[#This Row],[Período]]</f>
        <v>0.70422535211267612</v>
      </c>
      <c r="Y18" s="1"/>
    </row>
    <row r="19" spans="3:25" x14ac:dyDescent="0.25">
      <c r="C19">
        <v>16.66</v>
      </c>
      <c r="D19">
        <f>Tabela15939[[#This Row],[Tempo]]/10</f>
        <v>1.6659999999999999</v>
      </c>
      <c r="E19">
        <f>1/Tabela15939[[#This Row],[Período]]</f>
        <v>0.60024009603841544</v>
      </c>
      <c r="G19">
        <v>16.12</v>
      </c>
      <c r="H19">
        <f>Tabela15940[[#This Row],[Tempo]]/10</f>
        <v>1.6120000000000001</v>
      </c>
      <c r="I19">
        <f>1/Tabela15940[[#This Row],[Período]]</f>
        <v>0.6203473945409429</v>
      </c>
      <c r="K19">
        <v>15.29</v>
      </c>
      <c r="L19">
        <f>Tabela15941[[#This Row],[Tempo]]/10</f>
        <v>1.5289999999999999</v>
      </c>
      <c r="M19">
        <f>1/Tabela15941[[#This Row],[Período]]</f>
        <v>0.65402223675604976</v>
      </c>
      <c r="O19">
        <v>14.87</v>
      </c>
      <c r="P19">
        <f>Tabela15942[[#This Row],[Tempo]]/10</f>
        <v>1.4869999999999999</v>
      </c>
      <c r="Q19">
        <f>1/Tabela15942[[#This Row],[Período]]</f>
        <v>0.67249495628782785</v>
      </c>
      <c r="S19">
        <v>14.29</v>
      </c>
      <c r="T19">
        <f>Tabela15943[[#This Row],[Tempo]]/10</f>
        <v>1.4289999999999998</v>
      </c>
      <c r="U19">
        <f>1/Tabela15943[[#This Row],[Período]]</f>
        <v>0.6997900629811058</v>
      </c>
      <c r="Y19" s="1"/>
    </row>
    <row r="20" spans="3:25" x14ac:dyDescent="0.25">
      <c r="C20">
        <v>17.02</v>
      </c>
      <c r="D20">
        <f>Tabela15939[[#This Row],[Tempo]]/10</f>
        <v>1.702</v>
      </c>
      <c r="E20">
        <f>1/Tabela15939[[#This Row],[Período]]</f>
        <v>0.58754406580493534</v>
      </c>
      <c r="G20">
        <v>16.25</v>
      </c>
      <c r="H20">
        <f>Tabela15940[[#This Row],[Tempo]]/10</f>
        <v>1.625</v>
      </c>
      <c r="I20">
        <f>1/Tabela15940[[#This Row],[Período]]</f>
        <v>0.61538461538461542</v>
      </c>
      <c r="K20">
        <v>15.39</v>
      </c>
      <c r="L20">
        <f>Tabela15941[[#This Row],[Tempo]]/10</f>
        <v>1.5390000000000001</v>
      </c>
      <c r="M20">
        <f>1/Tabela15941[[#This Row],[Período]]</f>
        <v>0.64977257959714096</v>
      </c>
      <c r="O20">
        <v>14.88</v>
      </c>
      <c r="P20">
        <f>Tabela15942[[#This Row],[Tempo]]/10</f>
        <v>1.488</v>
      </c>
      <c r="Q20">
        <f>1/Tabela15942[[#This Row],[Período]]</f>
        <v>0.67204301075268813</v>
      </c>
      <c r="S20">
        <v>14.07</v>
      </c>
      <c r="T20">
        <f>Tabela15943[[#This Row],[Tempo]]/10</f>
        <v>1.407</v>
      </c>
      <c r="U20">
        <f>1/Tabela15943[[#This Row],[Período]]</f>
        <v>0.71073205401563611</v>
      </c>
    </row>
    <row r="21" spans="3:25" x14ac:dyDescent="0.25">
      <c r="C21">
        <v>16.309999999999999</v>
      </c>
      <c r="D21">
        <f>Tabela15939[[#This Row],[Tempo]]/10</f>
        <v>1.6309999999999998</v>
      </c>
      <c r="E21">
        <f>1/Tabela15939[[#This Row],[Período]]</f>
        <v>0.61312078479460463</v>
      </c>
      <c r="G21">
        <v>15.58</v>
      </c>
      <c r="H21">
        <f>Tabela15940[[#This Row],[Tempo]]/10</f>
        <v>1.5580000000000001</v>
      </c>
      <c r="I21">
        <f>1/Tabela15940[[#This Row],[Período]]</f>
        <v>0.64184852374839541</v>
      </c>
      <c r="K21">
        <v>15.45</v>
      </c>
      <c r="L21">
        <f>Tabela15941[[#This Row],[Tempo]]/10</f>
        <v>1.5449999999999999</v>
      </c>
      <c r="M21">
        <f>1/Tabela15941[[#This Row],[Período]]</f>
        <v>0.64724919093851141</v>
      </c>
      <c r="O21">
        <v>15</v>
      </c>
      <c r="P21">
        <f>Tabela15942[[#This Row],[Tempo]]/10</f>
        <v>1.5</v>
      </c>
      <c r="Q21">
        <f>1/Tabela15942[[#This Row],[Período]]</f>
        <v>0.66666666666666663</v>
      </c>
      <c r="S21">
        <v>14.32</v>
      </c>
      <c r="T21">
        <f>Tabela15943[[#This Row],[Tempo]]/10</f>
        <v>1.4319999999999999</v>
      </c>
      <c r="U21">
        <f>1/Tabela15943[[#This Row],[Período]]</f>
        <v>0.6983240223463687</v>
      </c>
    </row>
    <row r="22" spans="3:25" x14ac:dyDescent="0.25">
      <c r="C22">
        <v>16.98</v>
      </c>
      <c r="D22">
        <f>Tabela15939[[#This Row],[Tempo]]/10</f>
        <v>1.698</v>
      </c>
      <c r="E22">
        <f>1/Tabela15939[[#This Row],[Período]]</f>
        <v>0.58892815076560656</v>
      </c>
      <c r="G22">
        <v>16.72</v>
      </c>
      <c r="H22">
        <f>Tabela15940[[#This Row],[Tempo]]/10</f>
        <v>1.6719999999999999</v>
      </c>
      <c r="I22">
        <f>1/Tabela15940[[#This Row],[Período]]</f>
        <v>0.59808612440191389</v>
      </c>
      <c r="K22">
        <v>15.55</v>
      </c>
      <c r="L22">
        <f>Tabela15941[[#This Row],[Tempo]]/10</f>
        <v>1.5550000000000002</v>
      </c>
      <c r="M22">
        <f>1/Tabela15941[[#This Row],[Período]]</f>
        <v>0.64308681672025714</v>
      </c>
      <c r="O22">
        <v>14.77</v>
      </c>
      <c r="P22">
        <f>Tabela15942[[#This Row],[Tempo]]/10</f>
        <v>1.4769999999999999</v>
      </c>
      <c r="Q22">
        <f>1/Tabela15942[[#This Row],[Período]]</f>
        <v>0.67704807041299941</v>
      </c>
      <c r="S22">
        <v>14.25</v>
      </c>
      <c r="T22">
        <f>Tabela15943[[#This Row],[Tempo]]/10</f>
        <v>1.425</v>
      </c>
      <c r="U22">
        <f>1/Tabela15943[[#This Row],[Período]]</f>
        <v>0.70175438596491224</v>
      </c>
    </row>
    <row r="23" spans="3:25" x14ac:dyDescent="0.25">
      <c r="C23">
        <v>16.670000000000002</v>
      </c>
      <c r="D23">
        <f>Tabela15939[[#This Row],[Tempo]]/10</f>
        <v>1.6670000000000003</v>
      </c>
      <c r="E23">
        <f>1/Tabela15939[[#This Row],[Período]]</f>
        <v>0.59988002399520091</v>
      </c>
      <c r="G23">
        <v>16.170000000000002</v>
      </c>
      <c r="H23">
        <f>Tabela15940[[#This Row],[Tempo]]/10</f>
        <v>1.6170000000000002</v>
      </c>
      <c r="I23">
        <f>1/Tabela15940[[#This Row],[Período]]</f>
        <v>0.61842918985776119</v>
      </c>
      <c r="J23" s="1"/>
      <c r="K23">
        <v>15.34</v>
      </c>
      <c r="L23">
        <f>Tabela15941[[#This Row],[Tempo]]/10</f>
        <v>1.534</v>
      </c>
      <c r="M23">
        <f>1/Tabela15941[[#This Row],[Período]]</f>
        <v>0.65189048239895697</v>
      </c>
      <c r="O23">
        <v>14.84</v>
      </c>
      <c r="P23">
        <f>Tabela15942[[#This Row],[Tempo]]/10</f>
        <v>1.484</v>
      </c>
      <c r="Q23">
        <f>1/Tabela15942[[#This Row],[Período]]</f>
        <v>0.67385444743935308</v>
      </c>
      <c r="S23">
        <v>14.41</v>
      </c>
      <c r="T23">
        <f>Tabela15943[[#This Row],[Tempo]]/10</f>
        <v>1.4410000000000001</v>
      </c>
      <c r="U23">
        <f>1/Tabela15943[[#This Row],[Período]]</f>
        <v>0.69396252602359465</v>
      </c>
    </row>
    <row r="24" spans="3:25" x14ac:dyDescent="0.25">
      <c r="C24">
        <v>16.73</v>
      </c>
      <c r="D24">
        <f>Tabela15939[[#This Row],[Tempo]]/10</f>
        <v>1.673</v>
      </c>
      <c r="E24">
        <f>1/Tabela15939[[#This Row],[Período]]</f>
        <v>0.59772863120143449</v>
      </c>
      <c r="G24">
        <v>16.059999999999999</v>
      </c>
      <c r="H24">
        <f>Tabela15940[[#This Row],[Tempo]]/10</f>
        <v>1.6059999999999999</v>
      </c>
      <c r="I24">
        <f>1/Tabela15940[[#This Row],[Período]]</f>
        <v>0.62266500622665011</v>
      </c>
      <c r="K24">
        <v>15.44</v>
      </c>
      <c r="L24">
        <f>Tabela15941[[#This Row],[Tempo]]/10</f>
        <v>1.544</v>
      </c>
      <c r="M24">
        <f>1/Tabela15941[[#This Row],[Período]]</f>
        <v>0.64766839378238339</v>
      </c>
      <c r="O24">
        <v>15</v>
      </c>
      <c r="P24">
        <f>Tabela15942[[#This Row],[Tempo]]/10</f>
        <v>1.5</v>
      </c>
      <c r="Q24">
        <f>1/Tabela15942[[#This Row],[Período]]</f>
        <v>0.66666666666666663</v>
      </c>
      <c r="S24">
        <v>14.29</v>
      </c>
      <c r="T24">
        <f>Tabela15943[[#This Row],[Tempo]]/10</f>
        <v>1.4289999999999998</v>
      </c>
      <c r="U24">
        <f>1/Tabela15943[[#This Row],[Período]]</f>
        <v>0.6997900629811058</v>
      </c>
    </row>
    <row r="25" spans="3:25" x14ac:dyDescent="0.25">
      <c r="C25">
        <v>16.5</v>
      </c>
      <c r="D25">
        <f>Tabela15939[[#This Row],[Tempo]]/10</f>
        <v>1.65</v>
      </c>
      <c r="E25">
        <f>1/Tabela15939[[#This Row],[Período]]</f>
        <v>0.60606060606060608</v>
      </c>
      <c r="G25">
        <v>16.46</v>
      </c>
      <c r="H25">
        <f>Tabela15940[[#This Row],[Tempo]]/10</f>
        <v>1.6460000000000001</v>
      </c>
      <c r="I25">
        <f>1/Tabela15940[[#This Row],[Período]]</f>
        <v>0.60753341433778851</v>
      </c>
      <c r="K25">
        <v>15.4</v>
      </c>
      <c r="L25">
        <f>Tabela15941[[#This Row],[Tempo]]/10</f>
        <v>1.54</v>
      </c>
      <c r="M25">
        <f>1/Tabela15941[[#This Row],[Período]]</f>
        <v>0.64935064935064934</v>
      </c>
      <c r="O25">
        <v>14.7</v>
      </c>
      <c r="P25">
        <f>Tabela15942[[#This Row],[Tempo]]/10</f>
        <v>1.47</v>
      </c>
      <c r="Q25">
        <f>1/Tabela15942[[#This Row],[Período]]</f>
        <v>0.68027210884353739</v>
      </c>
      <c r="S25">
        <v>14.29</v>
      </c>
      <c r="T25">
        <f>Tabela15943[[#This Row],[Tempo]]/10</f>
        <v>1.4289999999999998</v>
      </c>
      <c r="U25">
        <f>1/Tabela15943[[#This Row],[Período]]</f>
        <v>0.6997900629811058</v>
      </c>
    </row>
    <row r="27" spans="3:25" x14ac:dyDescent="0.25">
      <c r="C27" t="s">
        <v>2</v>
      </c>
      <c r="D27" t="s">
        <v>0</v>
      </c>
      <c r="E27" t="s">
        <v>1</v>
      </c>
      <c r="G27" t="s">
        <v>2</v>
      </c>
      <c r="H27" t="s">
        <v>0</v>
      </c>
      <c r="I27" t="s">
        <v>1</v>
      </c>
      <c r="K27" t="s">
        <v>2</v>
      </c>
      <c r="L27" t="s">
        <v>0</v>
      </c>
      <c r="M27" t="s">
        <v>1</v>
      </c>
      <c r="O27" t="s">
        <v>2</v>
      </c>
      <c r="P27" t="s">
        <v>0</v>
      </c>
      <c r="Q27" t="s">
        <v>1</v>
      </c>
      <c r="S27" t="s">
        <v>2</v>
      </c>
      <c r="T27" t="s">
        <v>0</v>
      </c>
      <c r="U27" t="s">
        <v>1</v>
      </c>
    </row>
    <row r="28" spans="3:25" x14ac:dyDescent="0.25">
      <c r="D28">
        <f>Tabela15944[[#This Row],[Tempo]]/10</f>
        <v>0</v>
      </c>
      <c r="E28" t="e">
        <f>1/Tabela15944[[#This Row],[Período]]</f>
        <v>#DIV/0!</v>
      </c>
      <c r="H28">
        <f>Tabela15945[[#This Row],[Tempo]]/10</f>
        <v>0</v>
      </c>
      <c r="I28" t="e">
        <f>1/Tabela15945[[#This Row],[Período]]</f>
        <v>#DIV/0!</v>
      </c>
      <c r="L28">
        <f>Tabela15946[[#This Row],[Tempo]]/10</f>
        <v>0</v>
      </c>
      <c r="M28" t="e">
        <f>1/Tabela15946[[#This Row],[Período]]</f>
        <v>#DIV/0!</v>
      </c>
      <c r="P28">
        <f>Tabela15947[[#This Row],[Tempo]]/10</f>
        <v>0</v>
      </c>
      <c r="Q28" t="e">
        <f>1/Tabela15947[[#This Row],[Período]]</f>
        <v>#DIV/0!</v>
      </c>
      <c r="T28">
        <f>Tabela15948[[#This Row],[Tempo]]/10</f>
        <v>0</v>
      </c>
      <c r="U28" t="e">
        <f>1/Tabela15948[[#This Row],[Período]]</f>
        <v>#DIV/0!</v>
      </c>
    </row>
    <row r="29" spans="3:25" x14ac:dyDescent="0.25">
      <c r="D29">
        <f>Tabela15944[[#This Row],[Tempo]]/10</f>
        <v>0</v>
      </c>
      <c r="E29" t="e">
        <f>1/Tabela15944[[#This Row],[Período]]</f>
        <v>#DIV/0!</v>
      </c>
      <c r="H29">
        <f>Tabela15945[[#This Row],[Tempo]]/10</f>
        <v>0</v>
      </c>
      <c r="I29" t="e">
        <f>1/Tabela15945[[#This Row],[Período]]</f>
        <v>#DIV/0!</v>
      </c>
      <c r="L29">
        <f>Tabela15946[[#This Row],[Tempo]]/10</f>
        <v>0</v>
      </c>
      <c r="M29" t="e">
        <f>1/Tabela15946[[#This Row],[Período]]</f>
        <v>#DIV/0!</v>
      </c>
      <c r="P29">
        <f>Tabela15947[[#This Row],[Tempo]]/10</f>
        <v>0</v>
      </c>
      <c r="Q29" t="e">
        <f>1/Tabela15947[[#This Row],[Período]]</f>
        <v>#DIV/0!</v>
      </c>
      <c r="T29">
        <f>Tabela15948[[#This Row],[Tempo]]/10</f>
        <v>0</v>
      </c>
      <c r="U29" t="e">
        <f>1/Tabela15948[[#This Row],[Período]]</f>
        <v>#DIV/0!</v>
      </c>
    </row>
    <row r="30" spans="3:25" x14ac:dyDescent="0.25">
      <c r="D30">
        <f>Tabela15944[[#This Row],[Tempo]]/10</f>
        <v>0</v>
      </c>
      <c r="E30" t="e">
        <f>1/Tabela15944[[#This Row],[Período]]</f>
        <v>#DIV/0!</v>
      </c>
      <c r="H30">
        <f>Tabela15945[[#This Row],[Tempo]]/10</f>
        <v>0</v>
      </c>
      <c r="I30" t="e">
        <f>1/Tabela15945[[#This Row],[Período]]</f>
        <v>#DIV/0!</v>
      </c>
      <c r="L30">
        <f>Tabela15946[[#This Row],[Tempo]]/10</f>
        <v>0</v>
      </c>
      <c r="M30" t="e">
        <f>1/Tabela15946[[#This Row],[Período]]</f>
        <v>#DIV/0!</v>
      </c>
      <c r="P30">
        <f>Tabela15947[[#This Row],[Tempo]]/10</f>
        <v>0</v>
      </c>
      <c r="Q30" t="e">
        <f>1/Tabela15947[[#This Row],[Período]]</f>
        <v>#DIV/0!</v>
      </c>
      <c r="T30">
        <f>Tabela15948[[#This Row],[Tempo]]/10</f>
        <v>0</v>
      </c>
      <c r="U30" t="e">
        <f>1/Tabela15948[[#This Row],[Período]]</f>
        <v>#DIV/0!</v>
      </c>
    </row>
    <row r="31" spans="3:25" x14ac:dyDescent="0.25">
      <c r="D31">
        <f>Tabela15944[[#This Row],[Tempo]]/10</f>
        <v>0</v>
      </c>
      <c r="E31" t="e">
        <f>1/Tabela15944[[#This Row],[Período]]</f>
        <v>#DIV/0!</v>
      </c>
      <c r="H31">
        <f>Tabela15945[[#This Row],[Tempo]]/10</f>
        <v>0</v>
      </c>
      <c r="I31" t="e">
        <f>1/Tabela15945[[#This Row],[Período]]</f>
        <v>#DIV/0!</v>
      </c>
      <c r="L31">
        <f>Tabela15946[[#This Row],[Tempo]]/10</f>
        <v>0</v>
      </c>
      <c r="M31" t="e">
        <f>1/Tabela15946[[#This Row],[Período]]</f>
        <v>#DIV/0!</v>
      </c>
      <c r="P31">
        <f>Tabela15947[[#This Row],[Tempo]]/10</f>
        <v>0</v>
      </c>
      <c r="Q31" t="e">
        <f>1/Tabela15947[[#This Row],[Período]]</f>
        <v>#DIV/0!</v>
      </c>
      <c r="T31">
        <f>Tabela15948[[#This Row],[Tempo]]/10</f>
        <v>0</v>
      </c>
      <c r="U31" t="e">
        <f>1/Tabela15948[[#This Row],[Período]]</f>
        <v>#DIV/0!</v>
      </c>
    </row>
    <row r="32" spans="3:25" x14ac:dyDescent="0.25">
      <c r="D32">
        <f>Tabela15944[[#This Row],[Tempo]]/10</f>
        <v>0</v>
      </c>
      <c r="E32" t="e">
        <f>1/Tabela15944[[#This Row],[Período]]</f>
        <v>#DIV/0!</v>
      </c>
      <c r="H32">
        <f>Tabela15945[[#This Row],[Tempo]]/10</f>
        <v>0</v>
      </c>
      <c r="I32" t="e">
        <f>1/Tabela15945[[#This Row],[Período]]</f>
        <v>#DIV/0!</v>
      </c>
      <c r="L32">
        <f>Tabela15946[[#This Row],[Tempo]]/10</f>
        <v>0</v>
      </c>
      <c r="M32" t="e">
        <f>1/Tabela15946[[#This Row],[Período]]</f>
        <v>#DIV/0!</v>
      </c>
      <c r="P32">
        <f>Tabela15947[[#This Row],[Tempo]]/10</f>
        <v>0</v>
      </c>
      <c r="Q32" t="e">
        <f>1/Tabela15947[[#This Row],[Período]]</f>
        <v>#DIV/0!</v>
      </c>
      <c r="T32">
        <f>Tabela15948[[#This Row],[Tempo]]/10</f>
        <v>0</v>
      </c>
      <c r="U32" t="e">
        <f>1/Tabela15948[[#This Row],[Período]]</f>
        <v>#DIV/0!</v>
      </c>
    </row>
    <row r="33" spans="4:22" x14ac:dyDescent="0.25">
      <c r="D33">
        <f>Tabela15944[[#This Row],[Tempo]]/10</f>
        <v>0</v>
      </c>
      <c r="E33" t="e">
        <f>1/Tabela15944[[#This Row],[Período]]</f>
        <v>#DIV/0!</v>
      </c>
      <c r="H33">
        <f>Tabela15945[[#This Row],[Tempo]]/10</f>
        <v>0</v>
      </c>
      <c r="I33" t="e">
        <f>1/Tabela15945[[#This Row],[Período]]</f>
        <v>#DIV/0!</v>
      </c>
      <c r="L33">
        <f>Tabela15946[[#This Row],[Tempo]]/10</f>
        <v>0</v>
      </c>
      <c r="M33" t="e">
        <f>1/Tabela15946[[#This Row],[Período]]</f>
        <v>#DIV/0!</v>
      </c>
      <c r="P33">
        <f>Tabela15947[[#This Row],[Tempo]]/10</f>
        <v>0</v>
      </c>
      <c r="Q33" t="e">
        <f>1/Tabela15947[[#This Row],[Período]]</f>
        <v>#DIV/0!</v>
      </c>
      <c r="T33">
        <f>Tabela15948[[#This Row],[Tempo]]/10</f>
        <v>0</v>
      </c>
      <c r="U33" t="e">
        <f>1/Tabela15948[[#This Row],[Período]]</f>
        <v>#DIV/0!</v>
      </c>
    </row>
    <row r="34" spans="4:22" x14ac:dyDescent="0.25">
      <c r="D34">
        <f>Tabela15944[[#This Row],[Tempo]]/10</f>
        <v>0</v>
      </c>
      <c r="E34" t="e">
        <f>1/Tabela15944[[#This Row],[Período]]</f>
        <v>#DIV/0!</v>
      </c>
      <c r="H34">
        <f>Tabela15945[[#This Row],[Tempo]]/10</f>
        <v>0</v>
      </c>
      <c r="I34" t="e">
        <f>1/Tabela15945[[#This Row],[Período]]</f>
        <v>#DIV/0!</v>
      </c>
      <c r="L34">
        <f>Tabela15946[[#This Row],[Tempo]]/10</f>
        <v>0</v>
      </c>
      <c r="M34" t="e">
        <f>1/Tabela15946[[#This Row],[Período]]</f>
        <v>#DIV/0!</v>
      </c>
      <c r="P34">
        <f>Tabela15947[[#This Row],[Tempo]]/10</f>
        <v>0</v>
      </c>
      <c r="Q34" t="e">
        <f>1/Tabela15947[[#This Row],[Período]]</f>
        <v>#DIV/0!</v>
      </c>
      <c r="T34">
        <f>Tabela15948[[#This Row],[Tempo]]/10</f>
        <v>0</v>
      </c>
      <c r="U34" t="e">
        <f>1/Tabela15948[[#This Row],[Período]]</f>
        <v>#DIV/0!</v>
      </c>
    </row>
    <row r="35" spans="4:22" x14ac:dyDescent="0.25">
      <c r="D35">
        <f>Tabela15944[[#This Row],[Tempo]]/10</f>
        <v>0</v>
      </c>
      <c r="E35" t="e">
        <f>1/Tabela15944[[#This Row],[Período]]</f>
        <v>#DIV/0!</v>
      </c>
      <c r="H35">
        <f>Tabela15945[[#This Row],[Tempo]]/10</f>
        <v>0</v>
      </c>
      <c r="I35" t="e">
        <f>1/Tabela15945[[#This Row],[Período]]</f>
        <v>#DIV/0!</v>
      </c>
      <c r="L35">
        <f>Tabela15946[[#This Row],[Tempo]]/10</f>
        <v>0</v>
      </c>
      <c r="M35" t="e">
        <f>1/Tabela15946[[#This Row],[Período]]</f>
        <v>#DIV/0!</v>
      </c>
      <c r="P35">
        <f>Tabela15947[[#This Row],[Tempo]]/10</f>
        <v>0</v>
      </c>
      <c r="Q35" t="e">
        <f>1/Tabela15947[[#This Row],[Período]]</f>
        <v>#DIV/0!</v>
      </c>
      <c r="T35">
        <f>Tabela15948[[#This Row],[Tempo]]/10</f>
        <v>0</v>
      </c>
      <c r="U35" t="e">
        <f>1/Tabela15948[[#This Row],[Período]]</f>
        <v>#DIV/0!</v>
      </c>
    </row>
    <row r="36" spans="4:22" x14ac:dyDescent="0.25">
      <c r="D36">
        <f>Tabela15944[[#This Row],[Tempo]]/10</f>
        <v>0</v>
      </c>
      <c r="E36" t="e">
        <f>1/Tabela15944[[#This Row],[Período]]</f>
        <v>#DIV/0!</v>
      </c>
      <c r="H36">
        <f>Tabela15945[[#This Row],[Tempo]]/10</f>
        <v>0</v>
      </c>
      <c r="I36" t="e">
        <f>1/Tabela15945[[#This Row],[Período]]</f>
        <v>#DIV/0!</v>
      </c>
      <c r="L36">
        <f>Tabela15946[[#This Row],[Tempo]]/10</f>
        <v>0</v>
      </c>
      <c r="M36" t="e">
        <f>1/Tabela15946[[#This Row],[Período]]</f>
        <v>#DIV/0!</v>
      </c>
      <c r="P36">
        <f>Tabela15947[[#This Row],[Tempo]]/10</f>
        <v>0</v>
      </c>
      <c r="Q36" t="e">
        <f>1/Tabela15947[[#This Row],[Período]]</f>
        <v>#DIV/0!</v>
      </c>
      <c r="T36">
        <f>Tabela15948[[#This Row],[Tempo]]/10</f>
        <v>0</v>
      </c>
      <c r="U36" t="e">
        <f>1/Tabela15948[[#This Row],[Período]]</f>
        <v>#DIV/0!</v>
      </c>
    </row>
    <row r="37" spans="4:22" x14ac:dyDescent="0.25">
      <c r="D37">
        <f>Tabela15944[[#This Row],[Tempo]]/10</f>
        <v>0</v>
      </c>
      <c r="E37" t="e">
        <f>1/Tabela15944[[#This Row],[Período]]</f>
        <v>#DIV/0!</v>
      </c>
      <c r="H37">
        <f>Tabela15945[[#This Row],[Tempo]]/10</f>
        <v>0</v>
      </c>
      <c r="I37" t="e">
        <f>1/Tabela15945[[#This Row],[Período]]</f>
        <v>#DIV/0!</v>
      </c>
      <c r="L37">
        <f>Tabela15946[[#This Row],[Tempo]]/10</f>
        <v>0</v>
      </c>
      <c r="M37" t="e">
        <f>1/Tabela15946[[#This Row],[Período]]</f>
        <v>#DIV/0!</v>
      </c>
      <c r="P37">
        <f>Tabela15947[[#This Row],[Tempo]]/10</f>
        <v>0</v>
      </c>
      <c r="Q37" t="e">
        <f>1/Tabela15947[[#This Row],[Período]]</f>
        <v>#DIV/0!</v>
      </c>
      <c r="T37">
        <f>Tabela15948[[#This Row],[Tempo]]/10</f>
        <v>0</v>
      </c>
      <c r="U37" t="e">
        <f>1/Tabela15948[[#This Row],[Período]]</f>
        <v>#DIV/0!</v>
      </c>
    </row>
    <row r="41" spans="4:22" x14ac:dyDescent="0.25">
      <c r="D41" t="s">
        <v>8</v>
      </c>
    </row>
    <row r="42" spans="4:22" x14ac:dyDescent="0.25">
      <c r="D42" t="s">
        <v>2</v>
      </c>
      <c r="E42" t="s">
        <v>0</v>
      </c>
      <c r="F42" t="s">
        <v>1</v>
      </c>
      <c r="H42" t="s">
        <v>2</v>
      </c>
      <c r="I42" t="s">
        <v>0</v>
      </c>
      <c r="J42" t="s">
        <v>1</v>
      </c>
      <c r="L42" t="s">
        <v>2</v>
      </c>
      <c r="M42" t="s">
        <v>0</v>
      </c>
      <c r="N42" t="s">
        <v>1</v>
      </c>
      <c r="P42" t="s">
        <v>2</v>
      </c>
      <c r="Q42" t="s">
        <v>0</v>
      </c>
      <c r="R42" t="s">
        <v>1</v>
      </c>
      <c r="T42" t="s">
        <v>2</v>
      </c>
      <c r="U42" t="s">
        <v>0</v>
      </c>
      <c r="V42" t="s">
        <v>1</v>
      </c>
    </row>
    <row r="43" spans="4:22" x14ac:dyDescent="0.25">
      <c r="D43">
        <v>19.420000000000002</v>
      </c>
      <c r="E43">
        <f>Tabela15649[[#This Row],[Tempo]]/10</f>
        <v>1.9420000000000002</v>
      </c>
      <c r="F43">
        <f>1/Tabela15649[[#This Row],[Período]]</f>
        <v>0.51493305870236861</v>
      </c>
      <c r="H43">
        <v>18.239999999999998</v>
      </c>
      <c r="I43">
        <f>Tabela1594550[[#This Row],[Tempo]]/10</f>
        <v>1.8239999999999998</v>
      </c>
      <c r="J43">
        <f>1/Tabela1594550[[#This Row],[Período]]</f>
        <v>0.54824561403508776</v>
      </c>
      <c r="L43">
        <v>17.64</v>
      </c>
      <c r="M43">
        <f>Tabela1594551[[#This Row],[Tempo]]/10</f>
        <v>1.764</v>
      </c>
      <c r="N43">
        <f>1/Tabela1594551[[#This Row],[Período]]</f>
        <v>0.56689342403628118</v>
      </c>
      <c r="P43">
        <v>17.079999999999998</v>
      </c>
      <c r="Q43">
        <f>Tabela1594552[[#This Row],[Tempo]]/10</f>
        <v>1.7079999999999997</v>
      </c>
      <c r="R43">
        <f>1/Tabela1594552[[#This Row],[Período]]</f>
        <v>0.58548009367681508</v>
      </c>
      <c r="T43">
        <v>17.3</v>
      </c>
      <c r="U43">
        <f>Tabela1594553[[#This Row],[Tempo]]/10</f>
        <v>1.73</v>
      </c>
      <c r="V43">
        <f>1/Tabela1594553[[#This Row],[Período]]</f>
        <v>0.5780346820809249</v>
      </c>
    </row>
    <row r="44" spans="4:22" x14ac:dyDescent="0.25">
      <c r="D44">
        <v>18.13</v>
      </c>
      <c r="E44">
        <f>Tabela15649[[#This Row],[Tempo]]/10</f>
        <v>1.8129999999999999</v>
      </c>
      <c r="F44">
        <f>1/Tabela15649[[#This Row],[Período]]</f>
        <v>0.55157198014340869</v>
      </c>
      <c r="H44">
        <v>18.829999999999998</v>
      </c>
      <c r="I44">
        <f>Tabela1594550[[#This Row],[Tempo]]/10</f>
        <v>1.8829999999999998</v>
      </c>
      <c r="J44">
        <f>1/Tabela1594550[[#This Row],[Período]]</f>
        <v>0.53106744556558694</v>
      </c>
      <c r="L44">
        <v>18.2</v>
      </c>
      <c r="M44">
        <f>Tabela1594551[[#This Row],[Tempo]]/10</f>
        <v>1.8199999999999998</v>
      </c>
      <c r="N44">
        <f>1/Tabela1594551[[#This Row],[Período]]</f>
        <v>0.5494505494505495</v>
      </c>
      <c r="P44">
        <v>17.38</v>
      </c>
      <c r="Q44">
        <f>Tabela1594552[[#This Row],[Tempo]]/10</f>
        <v>1.738</v>
      </c>
      <c r="R44">
        <f>1/Tabela1594552[[#This Row],[Período]]</f>
        <v>0.57537399309551207</v>
      </c>
      <c r="T44">
        <v>17.079999999999998</v>
      </c>
      <c r="U44">
        <f>Tabela1594553[[#This Row],[Tempo]]/10</f>
        <v>1.7079999999999997</v>
      </c>
      <c r="V44">
        <f>1/Tabela1594553[[#This Row],[Período]]</f>
        <v>0.58548009367681508</v>
      </c>
    </row>
    <row r="45" spans="4:22" x14ac:dyDescent="0.25">
      <c r="D45">
        <v>19.2</v>
      </c>
      <c r="E45">
        <f>Tabela15649[[#This Row],[Tempo]]/10</f>
        <v>1.92</v>
      </c>
      <c r="F45">
        <f>1/Tabela15649[[#This Row],[Período]]</f>
        <v>0.52083333333333337</v>
      </c>
      <c r="H45">
        <v>18.63</v>
      </c>
      <c r="I45">
        <f>Tabela1594550[[#This Row],[Tempo]]/10</f>
        <v>1.863</v>
      </c>
      <c r="J45">
        <f>1/Tabela1594550[[#This Row],[Período]]</f>
        <v>0.53676865271068175</v>
      </c>
      <c r="L45">
        <v>18.2</v>
      </c>
      <c r="M45">
        <f>Tabela1594551[[#This Row],[Tempo]]/10</f>
        <v>1.8199999999999998</v>
      </c>
      <c r="N45">
        <f>1/Tabela1594551[[#This Row],[Período]]</f>
        <v>0.5494505494505495</v>
      </c>
      <c r="P45">
        <v>17.54</v>
      </c>
      <c r="Q45">
        <f>Tabela1594552[[#This Row],[Tempo]]/10</f>
        <v>1.754</v>
      </c>
      <c r="R45">
        <f>1/Tabela1594552[[#This Row],[Período]]</f>
        <v>0.5701254275940707</v>
      </c>
      <c r="T45">
        <v>17.07</v>
      </c>
      <c r="U45">
        <f>Tabela1594553[[#This Row],[Tempo]]/10</f>
        <v>1.7070000000000001</v>
      </c>
      <c r="V45">
        <f>1/Tabela1594553[[#This Row],[Período]]</f>
        <v>0.58582308142940831</v>
      </c>
    </row>
    <row r="46" spans="4:22" x14ac:dyDescent="0.25">
      <c r="D46">
        <v>18.899999999999999</v>
      </c>
      <c r="E46">
        <f>Tabela15649[[#This Row],[Tempo]]/10</f>
        <v>1.89</v>
      </c>
      <c r="F46">
        <f>1/Tabela15649[[#This Row],[Período]]</f>
        <v>0.52910052910052918</v>
      </c>
      <c r="H46">
        <v>18.64</v>
      </c>
      <c r="I46">
        <f>Tabela1594550[[#This Row],[Tempo]]/10</f>
        <v>1.8640000000000001</v>
      </c>
      <c r="J46">
        <f>1/Tabela1594550[[#This Row],[Período]]</f>
        <v>0.53648068669527893</v>
      </c>
      <c r="L46">
        <v>17.93</v>
      </c>
      <c r="M46">
        <f>Tabela1594551[[#This Row],[Tempo]]/10</f>
        <v>1.7929999999999999</v>
      </c>
      <c r="N46">
        <f>1/Tabela1594551[[#This Row],[Período]]</f>
        <v>0.5577244841048522</v>
      </c>
      <c r="P46">
        <v>17.239999999999998</v>
      </c>
      <c r="Q46">
        <f>Tabela1594552[[#This Row],[Tempo]]/10</f>
        <v>1.7239999999999998</v>
      </c>
      <c r="R46">
        <f>1/Tabela1594552[[#This Row],[Período]]</f>
        <v>0.5800464037122971</v>
      </c>
      <c r="T46">
        <v>17.3</v>
      </c>
      <c r="U46">
        <f>Tabela1594553[[#This Row],[Tempo]]/10</f>
        <v>1.73</v>
      </c>
      <c r="V46">
        <f>1/Tabela1594553[[#This Row],[Período]]</f>
        <v>0.5780346820809249</v>
      </c>
    </row>
    <row r="47" spans="4:22" x14ac:dyDescent="0.25">
      <c r="D47">
        <v>18.61</v>
      </c>
      <c r="E47">
        <f>Tabela15649[[#This Row],[Tempo]]/10</f>
        <v>1.861</v>
      </c>
      <c r="F47">
        <f>1/Tabela15649[[#This Row],[Período]]</f>
        <v>0.53734551316496504</v>
      </c>
      <c r="H47">
        <v>18.739999999999998</v>
      </c>
      <c r="I47">
        <f>Tabela1594550[[#This Row],[Tempo]]/10</f>
        <v>1.8739999999999999</v>
      </c>
      <c r="J47">
        <f>1/Tabela1594550[[#This Row],[Período]]</f>
        <v>0.53361792956243337</v>
      </c>
      <c r="L47">
        <v>18.16</v>
      </c>
      <c r="M47">
        <f>Tabela1594551[[#This Row],[Tempo]]/10</f>
        <v>1.8160000000000001</v>
      </c>
      <c r="N47">
        <f>1/Tabela1594551[[#This Row],[Período]]</f>
        <v>0.5506607929515418</v>
      </c>
      <c r="P47">
        <v>17.45</v>
      </c>
      <c r="Q47">
        <f>Tabela1594552[[#This Row],[Tempo]]/10</f>
        <v>1.7449999999999999</v>
      </c>
      <c r="R47">
        <f>1/Tabela1594552[[#This Row],[Período]]</f>
        <v>0.57306590257879664</v>
      </c>
      <c r="T47">
        <v>16.89</v>
      </c>
      <c r="U47">
        <f>Tabela1594553[[#This Row],[Tempo]]/10</f>
        <v>1.6890000000000001</v>
      </c>
      <c r="V47">
        <f>1/Tabela1594553[[#This Row],[Período]]</f>
        <v>0.59206631142687982</v>
      </c>
    </row>
    <row r="48" spans="4:22" x14ac:dyDescent="0.25">
      <c r="D48">
        <v>19.27</v>
      </c>
      <c r="E48">
        <f>Tabela15649[[#This Row],[Tempo]]/10</f>
        <v>1.927</v>
      </c>
      <c r="F48">
        <f>1/Tabela15649[[#This Row],[Período]]</f>
        <v>0.51894135962636223</v>
      </c>
      <c r="H48">
        <v>18.809999999999999</v>
      </c>
      <c r="I48">
        <f>Tabela1594550[[#This Row],[Tempo]]/10</f>
        <v>1.8809999999999998</v>
      </c>
      <c r="J48">
        <f>1/Tabela1594550[[#This Row],[Período]]</f>
        <v>0.53163211057947901</v>
      </c>
      <c r="L48">
        <v>18.14</v>
      </c>
      <c r="M48">
        <f>Tabela1594551[[#This Row],[Tempo]]/10</f>
        <v>1.8140000000000001</v>
      </c>
      <c r="N48">
        <f>1/Tabela1594551[[#This Row],[Período]]</f>
        <v>0.55126791620727666</v>
      </c>
      <c r="P48">
        <v>17.68</v>
      </c>
      <c r="Q48">
        <f>Tabela1594552[[#This Row],[Tempo]]/10</f>
        <v>1.768</v>
      </c>
      <c r="R48">
        <f>1/Tabela1594552[[#This Row],[Período]]</f>
        <v>0.56561085972850678</v>
      </c>
      <c r="T48">
        <v>17.260000000000002</v>
      </c>
      <c r="U48">
        <f>Tabela1594553[[#This Row],[Tempo]]/10</f>
        <v>1.7260000000000002</v>
      </c>
      <c r="V48">
        <f>1/Tabela1594553[[#This Row],[Período]]</f>
        <v>0.57937427578215517</v>
      </c>
    </row>
    <row r="49" spans="4:22" x14ac:dyDescent="0.25">
      <c r="D49">
        <v>18.66</v>
      </c>
      <c r="E49">
        <f>Tabela15649[[#This Row],[Tempo]]/10</f>
        <v>1.8660000000000001</v>
      </c>
      <c r="F49">
        <f>1/Tabela15649[[#This Row],[Período]]</f>
        <v>0.53590568060021437</v>
      </c>
      <c r="H49">
        <v>18.47</v>
      </c>
      <c r="I49">
        <f>Tabela1594550[[#This Row],[Tempo]]/10</f>
        <v>1.847</v>
      </c>
      <c r="J49">
        <f>1/Tabela1594550[[#This Row],[Período]]</f>
        <v>0.54141851651326478</v>
      </c>
      <c r="L49">
        <v>17.989999999999998</v>
      </c>
      <c r="M49">
        <f>Tabela1594551[[#This Row],[Tempo]]/10</f>
        <v>1.7989999999999999</v>
      </c>
      <c r="N49">
        <f>1/Tabela1594551[[#This Row],[Período]]</f>
        <v>0.5558643690939411</v>
      </c>
      <c r="P49">
        <v>17.75</v>
      </c>
      <c r="Q49">
        <f>Tabela1594552[[#This Row],[Tempo]]/10</f>
        <v>1.7749999999999999</v>
      </c>
      <c r="R49">
        <f>1/Tabela1594552[[#This Row],[Período]]</f>
        <v>0.56338028169014087</v>
      </c>
      <c r="T49">
        <v>16.91</v>
      </c>
      <c r="U49">
        <f>Tabela1594553[[#This Row],[Tempo]]/10</f>
        <v>1.6910000000000001</v>
      </c>
      <c r="V49">
        <f>1/Tabela1594553[[#This Row],[Período]]</f>
        <v>0.59136605558840916</v>
      </c>
    </row>
    <row r="50" spans="4:22" x14ac:dyDescent="0.25">
      <c r="D50">
        <v>19.350000000000001</v>
      </c>
      <c r="E50">
        <f>Tabela15649[[#This Row],[Tempo]]/10</f>
        <v>1.9350000000000001</v>
      </c>
      <c r="F50">
        <f>1/Tabela15649[[#This Row],[Período]]</f>
        <v>0.51679586563307489</v>
      </c>
      <c r="H50">
        <v>18.559999999999999</v>
      </c>
      <c r="I50">
        <f>Tabela1594550[[#This Row],[Tempo]]/10</f>
        <v>1.8559999999999999</v>
      </c>
      <c r="J50">
        <f>1/Tabela1594550[[#This Row],[Período]]</f>
        <v>0.53879310344827591</v>
      </c>
      <c r="L50">
        <v>17.89</v>
      </c>
      <c r="M50">
        <f>Tabela1594551[[#This Row],[Tempo]]/10</f>
        <v>1.7890000000000001</v>
      </c>
      <c r="N50">
        <f>1/Tabela1594551[[#This Row],[Período]]</f>
        <v>0.55897149245388478</v>
      </c>
      <c r="P50">
        <v>17.32</v>
      </c>
      <c r="Q50">
        <f>Tabela1594552[[#This Row],[Tempo]]/10</f>
        <v>1.732</v>
      </c>
      <c r="R50">
        <f>1/Tabela1594552[[#This Row],[Período]]</f>
        <v>0.57736720554272514</v>
      </c>
      <c r="T50">
        <v>17.239999999999998</v>
      </c>
      <c r="U50">
        <f>Tabela1594553[[#This Row],[Tempo]]/10</f>
        <v>1.7239999999999998</v>
      </c>
      <c r="V50">
        <f>1/Tabela1594553[[#This Row],[Período]]</f>
        <v>0.5800464037122971</v>
      </c>
    </row>
    <row r="51" spans="4:22" x14ac:dyDescent="0.25">
      <c r="D51">
        <v>19.75</v>
      </c>
      <c r="E51">
        <f>Tabela15649[[#This Row],[Tempo]]/10</f>
        <v>1.9750000000000001</v>
      </c>
      <c r="F51">
        <f>1/Tabela15649[[#This Row],[Período]]</f>
        <v>0.50632911392405056</v>
      </c>
      <c r="H51">
        <v>18.78</v>
      </c>
      <c r="I51">
        <f>Tabela1594550[[#This Row],[Tempo]]/10</f>
        <v>1.8780000000000001</v>
      </c>
      <c r="J51">
        <f>1/Tabela1594550[[#This Row],[Período]]</f>
        <v>0.53248136315228967</v>
      </c>
      <c r="L51">
        <v>18.36</v>
      </c>
      <c r="M51">
        <f>Tabela1594551[[#This Row],[Tempo]]/10</f>
        <v>1.8359999999999999</v>
      </c>
      <c r="N51">
        <f>1/Tabela1594551[[#This Row],[Período]]</f>
        <v>0.54466230936819171</v>
      </c>
      <c r="P51">
        <v>17.61</v>
      </c>
      <c r="Q51">
        <f>Tabela1594552[[#This Row],[Tempo]]/10</f>
        <v>1.7609999999999999</v>
      </c>
      <c r="R51">
        <f>1/Tabela1594552[[#This Row],[Período]]</f>
        <v>0.56785917092561045</v>
      </c>
      <c r="T51">
        <v>16.95</v>
      </c>
      <c r="U51">
        <f>Tabela1594553[[#This Row],[Tempo]]/10</f>
        <v>1.6949999999999998</v>
      </c>
      <c r="V51">
        <f>1/Tabela1594553[[#This Row],[Período]]</f>
        <v>0.58997050147492636</v>
      </c>
    </row>
    <row r="52" spans="4:22" x14ac:dyDescent="0.25">
      <c r="D52">
        <v>19.48</v>
      </c>
      <c r="E52">
        <f>Tabela15649[[#This Row],[Tempo]]/10</f>
        <v>1.948</v>
      </c>
      <c r="F52">
        <f>1/Tabela15649[[#This Row],[Período]]</f>
        <v>0.51334702258726905</v>
      </c>
      <c r="H52">
        <v>18.53</v>
      </c>
      <c r="I52">
        <f>Tabela1594550[[#This Row],[Tempo]]/10</f>
        <v>1.8530000000000002</v>
      </c>
      <c r="J52">
        <f>1/Tabela1594550[[#This Row],[Período]]</f>
        <v>0.53966540744738256</v>
      </c>
      <c r="L52">
        <v>18.100000000000001</v>
      </c>
      <c r="M52">
        <f>Tabela1594551[[#This Row],[Tempo]]/10</f>
        <v>1.81</v>
      </c>
      <c r="N52">
        <f>1/Tabela1594551[[#This Row],[Período]]</f>
        <v>0.5524861878453039</v>
      </c>
      <c r="P52">
        <v>17.47</v>
      </c>
      <c r="Q52">
        <f>Tabela1594552[[#This Row],[Tempo]]/10</f>
        <v>1.7469999999999999</v>
      </c>
      <c r="R52">
        <f>1/Tabela1594552[[#This Row],[Período]]</f>
        <v>0.57240984544934181</v>
      </c>
      <c r="T52">
        <v>17.239999999999998</v>
      </c>
      <c r="U52">
        <f>Tabela1594553[[#This Row],[Tempo]]/10</f>
        <v>1.7239999999999998</v>
      </c>
      <c r="V52">
        <f>1/Tabela1594553[[#This Row],[Período]]</f>
        <v>0.5800464037122971</v>
      </c>
    </row>
    <row r="54" spans="4:22" x14ac:dyDescent="0.25">
      <c r="D54" t="s">
        <v>2</v>
      </c>
      <c r="E54" t="s">
        <v>0</v>
      </c>
      <c r="F54" t="s">
        <v>1</v>
      </c>
      <c r="H54" t="s">
        <v>2</v>
      </c>
      <c r="I54" t="s">
        <v>0</v>
      </c>
      <c r="J54" t="s">
        <v>1</v>
      </c>
      <c r="L54" t="s">
        <v>2</v>
      </c>
      <c r="M54" t="s">
        <v>0</v>
      </c>
      <c r="N54" t="s">
        <v>1</v>
      </c>
      <c r="P54" t="s">
        <v>2</v>
      </c>
      <c r="Q54" t="s">
        <v>0</v>
      </c>
      <c r="R54" t="s">
        <v>1</v>
      </c>
      <c r="T54" t="s">
        <v>2</v>
      </c>
      <c r="U54" t="s">
        <v>0</v>
      </c>
      <c r="V54" t="s">
        <v>1</v>
      </c>
    </row>
    <row r="55" spans="4:22" x14ac:dyDescent="0.25">
      <c r="D55">
        <v>16.329999999999998</v>
      </c>
      <c r="E55">
        <f>Tabela1594554[[#This Row],[Tempo]]/10</f>
        <v>1.6329999999999998</v>
      </c>
      <c r="F55">
        <f>1/Tabela1594554[[#This Row],[Período]]</f>
        <v>0.61236987140232713</v>
      </c>
      <c r="H55">
        <v>16.53</v>
      </c>
      <c r="I55">
        <f>Tabela1594555[[#This Row],[Tempo]]/10</f>
        <v>1.653</v>
      </c>
      <c r="J55">
        <f>1/Tabela1594555[[#This Row],[Período]]</f>
        <v>0.60496067755595884</v>
      </c>
      <c r="L55">
        <v>15.47</v>
      </c>
      <c r="M55">
        <f>Tabela1594556[[#This Row],[Tempo]]/10</f>
        <v>1.5470000000000002</v>
      </c>
      <c r="N55">
        <f>1/Tabela1594556[[#This Row],[Período]]</f>
        <v>0.6464124111182934</v>
      </c>
      <c r="P55">
        <v>15.72</v>
      </c>
      <c r="Q55">
        <f>Tabela1594557[[#This Row],[Tempo]]/10</f>
        <v>1.5720000000000001</v>
      </c>
      <c r="R55">
        <f>1/Tabela1594557[[#This Row],[Período]]</f>
        <v>0.63613231552162852</v>
      </c>
      <c r="T55">
        <v>15.03</v>
      </c>
      <c r="U55">
        <f>Tabela1594558[[#This Row],[Tempo]]/10</f>
        <v>1.5029999999999999</v>
      </c>
      <c r="V55">
        <f>1/Tabela1594558[[#This Row],[Período]]</f>
        <v>0.66533599467731208</v>
      </c>
    </row>
    <row r="56" spans="4:22" x14ac:dyDescent="0.25">
      <c r="D56">
        <v>16.920000000000002</v>
      </c>
      <c r="E56">
        <f>Tabela1594554[[#This Row],[Tempo]]/10</f>
        <v>1.6920000000000002</v>
      </c>
      <c r="F56">
        <f>1/Tabela1594554[[#This Row],[Período]]</f>
        <v>0.59101654846335694</v>
      </c>
      <c r="H56">
        <v>15.35</v>
      </c>
      <c r="I56">
        <f>Tabela1594555[[#This Row],[Tempo]]/10</f>
        <v>1.5349999999999999</v>
      </c>
      <c r="J56">
        <f>1/Tabela1594555[[#This Row],[Período]]</f>
        <v>0.65146579804560267</v>
      </c>
      <c r="L56">
        <v>15.73</v>
      </c>
      <c r="M56">
        <f>Tabela1594556[[#This Row],[Tempo]]/10</f>
        <v>1.573</v>
      </c>
      <c r="N56">
        <f>1/Tabela1594556[[#This Row],[Período]]</f>
        <v>0.63572790845518123</v>
      </c>
      <c r="P56">
        <v>14.71</v>
      </c>
      <c r="Q56">
        <f>Tabela1594557[[#This Row],[Tempo]]/10</f>
        <v>1.4710000000000001</v>
      </c>
      <c r="R56">
        <f>1/Tabela1594557[[#This Row],[Período]]</f>
        <v>0.67980965329707677</v>
      </c>
      <c r="T56">
        <v>15.44</v>
      </c>
      <c r="U56">
        <f>Tabela1594558[[#This Row],[Tempo]]/10</f>
        <v>1.544</v>
      </c>
      <c r="V56">
        <f>1/Tabela1594558[[#This Row],[Período]]</f>
        <v>0.64766839378238339</v>
      </c>
    </row>
    <row r="57" spans="4:22" x14ac:dyDescent="0.25">
      <c r="D57">
        <v>16.399999999999999</v>
      </c>
      <c r="E57">
        <f>Tabela1594554[[#This Row],[Tempo]]/10</f>
        <v>1.64</v>
      </c>
      <c r="F57">
        <f>1/Tabela1594554[[#This Row],[Período]]</f>
        <v>0.6097560975609756</v>
      </c>
      <c r="H57">
        <v>15.94</v>
      </c>
      <c r="I57">
        <f>Tabela1594555[[#This Row],[Tempo]]/10</f>
        <v>1.5939999999999999</v>
      </c>
      <c r="J57">
        <f>1/Tabela1594555[[#This Row],[Período]]</f>
        <v>0.62735257214554585</v>
      </c>
      <c r="L57">
        <v>15.67</v>
      </c>
      <c r="M57">
        <f>Tabela1594556[[#This Row],[Tempo]]/10</f>
        <v>1.5669999999999999</v>
      </c>
      <c r="N57">
        <f>1/Tabela1594556[[#This Row],[Período]]</f>
        <v>0.63816209317166561</v>
      </c>
      <c r="P57">
        <v>15.21</v>
      </c>
      <c r="Q57">
        <f>Tabela1594557[[#This Row],[Tempo]]/10</f>
        <v>1.5210000000000001</v>
      </c>
      <c r="R57">
        <f>1/Tabela1594557[[#This Row],[Período]]</f>
        <v>0.65746219592373434</v>
      </c>
      <c r="T57">
        <v>15.09</v>
      </c>
      <c r="U57">
        <f>Tabela1594558[[#This Row],[Tempo]]/10</f>
        <v>1.5089999999999999</v>
      </c>
      <c r="V57">
        <f>1/Tabela1594558[[#This Row],[Período]]</f>
        <v>0.66269052352551361</v>
      </c>
    </row>
    <row r="58" spans="4:22" x14ac:dyDescent="0.25">
      <c r="D58">
        <v>16.989999999999998</v>
      </c>
      <c r="E58">
        <f>Tabela1594554[[#This Row],[Tempo]]/10</f>
        <v>1.6989999999999998</v>
      </c>
      <c r="F58">
        <f>1/Tabela1594554[[#This Row],[Período]]</f>
        <v>0.58858151854031793</v>
      </c>
      <c r="H58">
        <v>16.190000000000001</v>
      </c>
      <c r="I58">
        <f>Tabela1594555[[#This Row],[Tempo]]/10</f>
        <v>1.6190000000000002</v>
      </c>
      <c r="J58">
        <f>1/Tabela1594555[[#This Row],[Período]]</f>
        <v>0.61766522544780722</v>
      </c>
      <c r="L58">
        <v>15.45</v>
      </c>
      <c r="M58">
        <f>Tabela1594556[[#This Row],[Tempo]]/10</f>
        <v>1.5449999999999999</v>
      </c>
      <c r="N58">
        <f>1/Tabela1594556[[#This Row],[Período]]</f>
        <v>0.64724919093851141</v>
      </c>
      <c r="P58">
        <v>14.58</v>
      </c>
      <c r="Q58">
        <f>Tabela1594557[[#This Row],[Tempo]]/10</f>
        <v>1.458</v>
      </c>
      <c r="R58">
        <f>1/Tabela1594557[[#This Row],[Período]]</f>
        <v>0.68587105624142664</v>
      </c>
      <c r="T58">
        <v>15.44</v>
      </c>
      <c r="U58">
        <f>Tabela1594558[[#This Row],[Tempo]]/10</f>
        <v>1.544</v>
      </c>
      <c r="V58">
        <f>1/Tabela1594558[[#This Row],[Período]]</f>
        <v>0.64766839378238339</v>
      </c>
    </row>
    <row r="59" spans="4:22" x14ac:dyDescent="0.25">
      <c r="D59">
        <v>16.72</v>
      </c>
      <c r="E59">
        <f>Tabela1594554[[#This Row],[Tempo]]/10</f>
        <v>1.6719999999999999</v>
      </c>
      <c r="F59">
        <f>1/Tabela1594554[[#This Row],[Período]]</f>
        <v>0.59808612440191389</v>
      </c>
      <c r="H59">
        <v>16.18</v>
      </c>
      <c r="I59">
        <f>Tabela1594555[[#This Row],[Tempo]]/10</f>
        <v>1.6179999999999999</v>
      </c>
      <c r="J59">
        <f>1/Tabela1594555[[#This Row],[Período]]</f>
        <v>0.61804697156983934</v>
      </c>
      <c r="L59">
        <v>15.63</v>
      </c>
      <c r="M59">
        <f>Tabela1594556[[#This Row],[Tempo]]/10</f>
        <v>1.5630000000000002</v>
      </c>
      <c r="N59">
        <f>1/Tabela1594556[[#This Row],[Período]]</f>
        <v>0.63979526551503507</v>
      </c>
      <c r="P59">
        <v>15.25</v>
      </c>
      <c r="Q59">
        <f>Tabela1594557[[#This Row],[Tempo]]/10</f>
        <v>1.5249999999999999</v>
      </c>
      <c r="R59">
        <f>1/Tabela1594557[[#This Row],[Período]]</f>
        <v>0.65573770491803285</v>
      </c>
      <c r="T59">
        <v>14.91</v>
      </c>
      <c r="U59">
        <f>Tabela1594558[[#This Row],[Tempo]]/10</f>
        <v>1.4910000000000001</v>
      </c>
      <c r="V59">
        <f>1/Tabela1594558[[#This Row],[Período]]</f>
        <v>0.67069081153588195</v>
      </c>
    </row>
    <row r="60" spans="4:22" x14ac:dyDescent="0.25">
      <c r="D60">
        <v>16.79</v>
      </c>
      <c r="E60">
        <f>Tabela1594554[[#This Row],[Tempo]]/10</f>
        <v>1.6789999999999998</v>
      </c>
      <c r="F60">
        <f>1/Tabela1594554[[#This Row],[Período]]</f>
        <v>0.59559261465157842</v>
      </c>
      <c r="H60">
        <v>16.190000000000001</v>
      </c>
      <c r="I60">
        <f>Tabela1594555[[#This Row],[Tempo]]/10</f>
        <v>1.6190000000000002</v>
      </c>
      <c r="J60">
        <f>1/Tabela1594555[[#This Row],[Período]]</f>
        <v>0.61766522544780722</v>
      </c>
      <c r="L60">
        <v>15.3</v>
      </c>
      <c r="M60">
        <f>Tabela1594556[[#This Row],[Tempo]]/10</f>
        <v>1.53</v>
      </c>
      <c r="N60">
        <f>1/Tabela1594556[[#This Row],[Período]]</f>
        <v>0.65359477124183007</v>
      </c>
      <c r="P60">
        <v>14.63</v>
      </c>
      <c r="Q60">
        <f>Tabela1594557[[#This Row],[Tempo]]/10</f>
        <v>1.4630000000000001</v>
      </c>
      <c r="R60">
        <f>1/Tabela1594557[[#This Row],[Período]]</f>
        <v>0.68352699931647298</v>
      </c>
      <c r="T60">
        <v>15.18</v>
      </c>
      <c r="U60">
        <f>Tabela1594558[[#This Row],[Tempo]]/10</f>
        <v>1.518</v>
      </c>
      <c r="V60">
        <f>1/Tabela1594558[[#This Row],[Período]]</f>
        <v>0.65876152832674573</v>
      </c>
    </row>
    <row r="61" spans="4:22" x14ac:dyDescent="0.25">
      <c r="D61">
        <v>16.84</v>
      </c>
      <c r="E61">
        <f>Tabela1594554[[#This Row],[Tempo]]/10</f>
        <v>1.6839999999999999</v>
      </c>
      <c r="F61">
        <f>1/Tabela1594554[[#This Row],[Período]]</f>
        <v>0.59382422802850354</v>
      </c>
      <c r="H61">
        <v>15.99</v>
      </c>
      <c r="I61">
        <f>Tabela1594555[[#This Row],[Tempo]]/10</f>
        <v>1.599</v>
      </c>
      <c r="J61">
        <f>1/Tabela1594555[[#This Row],[Período]]</f>
        <v>0.62539086929330834</v>
      </c>
      <c r="L61">
        <v>15.45</v>
      </c>
      <c r="M61">
        <f>Tabela1594556[[#This Row],[Tempo]]/10</f>
        <v>1.5449999999999999</v>
      </c>
      <c r="N61">
        <f>1/Tabela1594556[[#This Row],[Período]]</f>
        <v>0.64724919093851141</v>
      </c>
      <c r="P61">
        <v>15.3</v>
      </c>
      <c r="Q61">
        <f>Tabela1594557[[#This Row],[Tempo]]/10</f>
        <v>1.53</v>
      </c>
      <c r="R61">
        <f>1/Tabela1594557[[#This Row],[Período]]</f>
        <v>0.65359477124183007</v>
      </c>
      <c r="T61">
        <v>15.5</v>
      </c>
      <c r="U61">
        <f>Tabela1594558[[#This Row],[Tempo]]/10</f>
        <v>1.55</v>
      </c>
      <c r="V61">
        <f>1/Tabela1594558[[#This Row],[Período]]</f>
        <v>0.64516129032258063</v>
      </c>
    </row>
    <row r="62" spans="4:22" x14ac:dyDescent="0.25">
      <c r="D62">
        <v>16.649999999999999</v>
      </c>
      <c r="E62">
        <f>Tabela1594554[[#This Row],[Tempo]]/10</f>
        <v>1.6649999999999998</v>
      </c>
      <c r="F62">
        <f>1/Tabela1594554[[#This Row],[Período]]</f>
        <v>0.60060060060060072</v>
      </c>
      <c r="H62">
        <v>16.3</v>
      </c>
      <c r="I62">
        <f>Tabela1594555[[#This Row],[Tempo]]/10</f>
        <v>1.6300000000000001</v>
      </c>
      <c r="J62">
        <f>1/Tabela1594555[[#This Row],[Período]]</f>
        <v>0.61349693251533743</v>
      </c>
      <c r="L62">
        <v>15.32</v>
      </c>
      <c r="M62">
        <f>Tabela1594556[[#This Row],[Tempo]]/10</f>
        <v>1.532</v>
      </c>
      <c r="N62">
        <f>1/Tabela1594556[[#This Row],[Período]]</f>
        <v>0.65274151436031336</v>
      </c>
      <c r="P62">
        <v>14.57</v>
      </c>
      <c r="Q62">
        <f>Tabela1594557[[#This Row],[Tempo]]/10</f>
        <v>1.4570000000000001</v>
      </c>
      <c r="R62">
        <f>1/Tabela1594557[[#This Row],[Período]]</f>
        <v>0.68634179821551133</v>
      </c>
      <c r="T62">
        <v>14.75</v>
      </c>
      <c r="U62">
        <f>Tabela1594558[[#This Row],[Tempo]]/10</f>
        <v>1.4750000000000001</v>
      </c>
      <c r="V62">
        <f>1/Tabela1594558[[#This Row],[Período]]</f>
        <v>0.67796610169491522</v>
      </c>
    </row>
    <row r="63" spans="4:22" x14ac:dyDescent="0.25">
      <c r="D63">
        <v>16.55</v>
      </c>
      <c r="E63">
        <f>Tabela1594554[[#This Row],[Tempo]]/10</f>
        <v>1.655</v>
      </c>
      <c r="F63">
        <f>1/Tabela1594554[[#This Row],[Período]]</f>
        <v>0.60422960725075525</v>
      </c>
      <c r="H63">
        <v>16.22</v>
      </c>
      <c r="I63">
        <f>Tabela1594555[[#This Row],[Tempo]]/10</f>
        <v>1.6219999999999999</v>
      </c>
      <c r="J63">
        <f>1/Tabela1594555[[#This Row],[Período]]</f>
        <v>0.61652281134401976</v>
      </c>
      <c r="L63">
        <v>15.37</v>
      </c>
      <c r="M63">
        <f>Tabela1594556[[#This Row],[Tempo]]/10</f>
        <v>1.5369999999999999</v>
      </c>
      <c r="N63">
        <f>1/Tabela1594556[[#This Row],[Período]]</f>
        <v>0.65061808718282377</v>
      </c>
      <c r="P63">
        <v>14.88</v>
      </c>
      <c r="Q63">
        <f>Tabela1594557[[#This Row],[Tempo]]/10</f>
        <v>1.488</v>
      </c>
      <c r="R63">
        <f>1/Tabela1594557[[#This Row],[Período]]</f>
        <v>0.67204301075268813</v>
      </c>
      <c r="T63">
        <v>14.79</v>
      </c>
      <c r="U63">
        <f>Tabela1594558[[#This Row],[Tempo]]/10</f>
        <v>1.4789999999999999</v>
      </c>
      <c r="V63">
        <f>1/Tabela1594558[[#This Row],[Período]]</f>
        <v>0.67613252197430707</v>
      </c>
    </row>
    <row r="64" spans="4:22" x14ac:dyDescent="0.25">
      <c r="D64">
        <v>16.579999999999998</v>
      </c>
      <c r="E64">
        <f>Tabela1594554[[#This Row],[Tempo]]/10</f>
        <v>1.6579999999999999</v>
      </c>
      <c r="F64">
        <f>1/Tabela1594554[[#This Row],[Período]]</f>
        <v>0.60313630880579017</v>
      </c>
      <c r="H64">
        <v>16.14</v>
      </c>
      <c r="I64">
        <f>Tabela1594555[[#This Row],[Tempo]]/10</f>
        <v>1.6140000000000001</v>
      </c>
      <c r="J64">
        <f>1/Tabela1594555[[#This Row],[Período]]</f>
        <v>0.61957868649318459</v>
      </c>
      <c r="L64">
        <v>15.37</v>
      </c>
      <c r="M64">
        <f>Tabela1594556[[#This Row],[Tempo]]/10</f>
        <v>1.5369999999999999</v>
      </c>
      <c r="N64">
        <f>1/Tabela1594556[[#This Row],[Período]]</f>
        <v>0.65061808718282377</v>
      </c>
      <c r="P64">
        <v>14.96</v>
      </c>
      <c r="Q64">
        <f>Tabela1594557[[#This Row],[Tempo]]/10</f>
        <v>1.496</v>
      </c>
      <c r="R64">
        <f>1/Tabela1594557[[#This Row],[Período]]</f>
        <v>0.66844919786096257</v>
      </c>
      <c r="T64">
        <v>15.03</v>
      </c>
      <c r="U64">
        <f>Tabela1594558[[#This Row],[Tempo]]/10</f>
        <v>1.5029999999999999</v>
      </c>
      <c r="V64">
        <f>1/Tabela1594558[[#This Row],[Período]]</f>
        <v>0.66533599467731208</v>
      </c>
    </row>
    <row r="65" spans="4:22" x14ac:dyDescent="0.25">
      <c r="J65" s="1"/>
    </row>
    <row r="66" spans="4:22" x14ac:dyDescent="0.25">
      <c r="D66" t="s">
        <v>2</v>
      </c>
      <c r="E66" t="s">
        <v>0</v>
      </c>
      <c r="F66" t="s">
        <v>1</v>
      </c>
      <c r="H66" t="s">
        <v>2</v>
      </c>
      <c r="I66" t="s">
        <v>0</v>
      </c>
      <c r="J66" t="s">
        <v>1</v>
      </c>
      <c r="L66" t="s">
        <v>2</v>
      </c>
      <c r="M66" t="s">
        <v>0</v>
      </c>
      <c r="N66" t="s">
        <v>1</v>
      </c>
      <c r="P66" t="s">
        <v>2</v>
      </c>
      <c r="Q66" t="s">
        <v>0</v>
      </c>
      <c r="R66" t="s">
        <v>1</v>
      </c>
      <c r="T66" t="s">
        <v>2</v>
      </c>
      <c r="U66" t="s">
        <v>0</v>
      </c>
      <c r="V66" t="s">
        <v>1</v>
      </c>
    </row>
    <row r="67" spans="4:22" x14ac:dyDescent="0.25">
      <c r="E67">
        <f>Tabela1594560[[#This Row],[Tempo]]/10</f>
        <v>0</v>
      </c>
      <c r="F67" t="e">
        <f>1/Tabela1594560[[#This Row],[Período]]</f>
        <v>#DIV/0!</v>
      </c>
      <c r="I67">
        <f>Tabela1594561[[#This Row],[Tempo]]/10</f>
        <v>0</v>
      </c>
      <c r="J67" t="e">
        <f>1/Tabela1594561[[#This Row],[Período]]</f>
        <v>#DIV/0!</v>
      </c>
      <c r="M67">
        <f>Tabela1594562[[#This Row],[Tempo]]/10</f>
        <v>0</v>
      </c>
      <c r="N67" t="e">
        <f>1/Tabela1594562[[#This Row],[Período]]</f>
        <v>#DIV/0!</v>
      </c>
      <c r="Q67">
        <f>Tabela1594563[[#This Row],[Tempo]]/10</f>
        <v>0</v>
      </c>
      <c r="R67" t="e">
        <f>1/Tabela1594563[[#This Row],[Período]]</f>
        <v>#DIV/0!</v>
      </c>
      <c r="U67">
        <f>Tabela1594564[[#This Row],[Tempo]]/10</f>
        <v>0</v>
      </c>
      <c r="V67" t="e">
        <f>1/Tabela1594564[[#This Row],[Período]]</f>
        <v>#DIV/0!</v>
      </c>
    </row>
    <row r="68" spans="4:22" x14ac:dyDescent="0.25">
      <c r="E68">
        <f>Tabela1594560[[#This Row],[Tempo]]/10</f>
        <v>0</v>
      </c>
      <c r="F68" t="e">
        <f>1/Tabela1594560[[#This Row],[Período]]</f>
        <v>#DIV/0!</v>
      </c>
      <c r="I68">
        <f>Tabela1594561[[#This Row],[Tempo]]/10</f>
        <v>0</v>
      </c>
      <c r="J68" t="e">
        <f>1/Tabela1594561[[#This Row],[Período]]</f>
        <v>#DIV/0!</v>
      </c>
      <c r="M68">
        <f>Tabela1594562[[#This Row],[Tempo]]/10</f>
        <v>0</v>
      </c>
      <c r="N68" t="e">
        <f>1/Tabela1594562[[#This Row],[Período]]</f>
        <v>#DIV/0!</v>
      </c>
      <c r="Q68">
        <f>Tabela1594563[[#This Row],[Tempo]]/10</f>
        <v>0</v>
      </c>
      <c r="R68" t="e">
        <f>1/Tabela1594563[[#This Row],[Período]]</f>
        <v>#DIV/0!</v>
      </c>
      <c r="U68">
        <f>Tabela1594564[[#This Row],[Tempo]]/10</f>
        <v>0</v>
      </c>
      <c r="V68" t="e">
        <f>1/Tabela1594564[[#This Row],[Período]]</f>
        <v>#DIV/0!</v>
      </c>
    </row>
    <row r="69" spans="4:22" x14ac:dyDescent="0.25">
      <c r="E69">
        <f>Tabela1594560[[#This Row],[Tempo]]/10</f>
        <v>0</v>
      </c>
      <c r="F69" t="e">
        <f>1/Tabela1594560[[#This Row],[Período]]</f>
        <v>#DIV/0!</v>
      </c>
      <c r="I69">
        <f>Tabela1594561[[#This Row],[Tempo]]/10</f>
        <v>0</v>
      </c>
      <c r="J69" t="e">
        <f>1/Tabela1594561[[#This Row],[Período]]</f>
        <v>#DIV/0!</v>
      </c>
      <c r="M69">
        <f>Tabela1594562[[#This Row],[Tempo]]/10</f>
        <v>0</v>
      </c>
      <c r="N69" t="e">
        <f>1/Tabela1594562[[#This Row],[Período]]</f>
        <v>#DIV/0!</v>
      </c>
      <c r="Q69">
        <f>Tabela1594563[[#This Row],[Tempo]]/10</f>
        <v>0</v>
      </c>
      <c r="R69" t="e">
        <f>1/Tabela1594563[[#This Row],[Período]]</f>
        <v>#DIV/0!</v>
      </c>
      <c r="U69">
        <f>Tabela1594564[[#This Row],[Tempo]]/10</f>
        <v>0</v>
      </c>
      <c r="V69" t="e">
        <f>1/Tabela1594564[[#This Row],[Período]]</f>
        <v>#DIV/0!</v>
      </c>
    </row>
    <row r="70" spans="4:22" x14ac:dyDescent="0.25">
      <c r="E70">
        <f>Tabela1594560[[#This Row],[Tempo]]/10</f>
        <v>0</v>
      </c>
      <c r="F70" t="e">
        <f>1/Tabela1594560[[#This Row],[Período]]</f>
        <v>#DIV/0!</v>
      </c>
      <c r="I70">
        <f>Tabela1594561[[#This Row],[Tempo]]/10</f>
        <v>0</v>
      </c>
      <c r="J70" t="e">
        <f>1/Tabela1594561[[#This Row],[Período]]</f>
        <v>#DIV/0!</v>
      </c>
      <c r="M70">
        <f>Tabela1594562[[#This Row],[Tempo]]/10</f>
        <v>0</v>
      </c>
      <c r="N70" t="e">
        <f>1/Tabela1594562[[#This Row],[Período]]</f>
        <v>#DIV/0!</v>
      </c>
      <c r="Q70">
        <f>Tabela1594563[[#This Row],[Tempo]]/10</f>
        <v>0</v>
      </c>
      <c r="R70" t="e">
        <f>1/Tabela1594563[[#This Row],[Período]]</f>
        <v>#DIV/0!</v>
      </c>
      <c r="U70">
        <f>Tabela1594564[[#This Row],[Tempo]]/10</f>
        <v>0</v>
      </c>
      <c r="V70" t="e">
        <f>1/Tabela1594564[[#This Row],[Período]]</f>
        <v>#DIV/0!</v>
      </c>
    </row>
    <row r="71" spans="4:22" x14ac:dyDescent="0.25">
      <c r="E71">
        <f>Tabela1594560[[#This Row],[Tempo]]/10</f>
        <v>0</v>
      </c>
      <c r="F71" t="e">
        <f>1/Tabela1594560[[#This Row],[Período]]</f>
        <v>#DIV/0!</v>
      </c>
      <c r="I71">
        <f>Tabela1594561[[#This Row],[Tempo]]/10</f>
        <v>0</v>
      </c>
      <c r="J71" t="e">
        <f>1/Tabela1594561[[#This Row],[Período]]</f>
        <v>#DIV/0!</v>
      </c>
      <c r="M71">
        <f>Tabela1594562[[#This Row],[Tempo]]/10</f>
        <v>0</v>
      </c>
      <c r="N71" t="e">
        <f>1/Tabela1594562[[#This Row],[Período]]</f>
        <v>#DIV/0!</v>
      </c>
      <c r="Q71">
        <f>Tabela1594563[[#This Row],[Tempo]]/10</f>
        <v>0</v>
      </c>
      <c r="R71" t="e">
        <f>1/Tabela1594563[[#This Row],[Período]]</f>
        <v>#DIV/0!</v>
      </c>
      <c r="U71">
        <f>Tabela1594564[[#This Row],[Tempo]]/10</f>
        <v>0</v>
      </c>
      <c r="V71" t="e">
        <f>1/Tabela1594564[[#This Row],[Período]]</f>
        <v>#DIV/0!</v>
      </c>
    </row>
    <row r="72" spans="4:22" x14ac:dyDescent="0.25">
      <c r="E72">
        <f>Tabela1594560[[#This Row],[Tempo]]/10</f>
        <v>0</v>
      </c>
      <c r="F72" t="e">
        <f>1/Tabela1594560[[#This Row],[Período]]</f>
        <v>#DIV/0!</v>
      </c>
      <c r="I72">
        <f>Tabela1594561[[#This Row],[Tempo]]/10</f>
        <v>0</v>
      </c>
      <c r="J72" t="e">
        <f>1/Tabela1594561[[#This Row],[Período]]</f>
        <v>#DIV/0!</v>
      </c>
      <c r="M72">
        <f>Tabela1594562[[#This Row],[Tempo]]/10</f>
        <v>0</v>
      </c>
      <c r="N72" t="e">
        <f>1/Tabela1594562[[#This Row],[Período]]</f>
        <v>#DIV/0!</v>
      </c>
      <c r="Q72">
        <f>Tabela1594563[[#This Row],[Tempo]]/10</f>
        <v>0</v>
      </c>
      <c r="R72" t="e">
        <f>1/Tabela1594563[[#This Row],[Período]]</f>
        <v>#DIV/0!</v>
      </c>
      <c r="U72">
        <f>Tabela1594564[[#This Row],[Tempo]]/10</f>
        <v>0</v>
      </c>
      <c r="V72" t="e">
        <f>1/Tabela1594564[[#This Row],[Período]]</f>
        <v>#DIV/0!</v>
      </c>
    </row>
    <row r="73" spans="4:22" x14ac:dyDescent="0.25">
      <c r="E73">
        <f>Tabela1594560[[#This Row],[Tempo]]/10</f>
        <v>0</v>
      </c>
      <c r="F73" t="e">
        <f>1/Tabela1594560[[#This Row],[Período]]</f>
        <v>#DIV/0!</v>
      </c>
      <c r="I73">
        <f>Tabela1594561[[#This Row],[Tempo]]/10</f>
        <v>0</v>
      </c>
      <c r="J73" t="e">
        <f>1/Tabela1594561[[#This Row],[Período]]</f>
        <v>#DIV/0!</v>
      </c>
      <c r="M73">
        <f>Tabela1594562[[#This Row],[Tempo]]/10</f>
        <v>0</v>
      </c>
      <c r="N73" t="e">
        <f>1/Tabela1594562[[#This Row],[Período]]</f>
        <v>#DIV/0!</v>
      </c>
      <c r="Q73">
        <f>Tabela1594563[[#This Row],[Tempo]]/10</f>
        <v>0</v>
      </c>
      <c r="R73" t="e">
        <f>1/Tabela1594563[[#This Row],[Período]]</f>
        <v>#DIV/0!</v>
      </c>
      <c r="U73">
        <f>Tabela1594564[[#This Row],[Tempo]]/10</f>
        <v>0</v>
      </c>
      <c r="V73" t="e">
        <f>1/Tabela1594564[[#This Row],[Período]]</f>
        <v>#DIV/0!</v>
      </c>
    </row>
    <row r="74" spans="4:22" x14ac:dyDescent="0.25">
      <c r="E74">
        <f>Tabela1594560[[#This Row],[Tempo]]/10</f>
        <v>0</v>
      </c>
      <c r="F74" t="e">
        <f>1/Tabela1594560[[#This Row],[Período]]</f>
        <v>#DIV/0!</v>
      </c>
      <c r="I74">
        <f>Tabela1594561[[#This Row],[Tempo]]/10</f>
        <v>0</v>
      </c>
      <c r="J74" t="e">
        <f>1/Tabela1594561[[#This Row],[Período]]</f>
        <v>#DIV/0!</v>
      </c>
      <c r="M74">
        <f>Tabela1594562[[#This Row],[Tempo]]/10</f>
        <v>0</v>
      </c>
      <c r="N74" t="e">
        <f>1/Tabela1594562[[#This Row],[Período]]</f>
        <v>#DIV/0!</v>
      </c>
      <c r="Q74">
        <f>Tabela1594563[[#This Row],[Tempo]]/10</f>
        <v>0</v>
      </c>
      <c r="R74" t="e">
        <f>1/Tabela1594563[[#This Row],[Período]]</f>
        <v>#DIV/0!</v>
      </c>
      <c r="U74">
        <f>Tabela1594564[[#This Row],[Tempo]]/10</f>
        <v>0</v>
      </c>
      <c r="V74" t="e">
        <f>1/Tabela1594564[[#This Row],[Período]]</f>
        <v>#DIV/0!</v>
      </c>
    </row>
    <row r="75" spans="4:22" x14ac:dyDescent="0.25">
      <c r="E75">
        <f>Tabela1594560[[#This Row],[Tempo]]/10</f>
        <v>0</v>
      </c>
      <c r="F75" t="e">
        <f>1/Tabela1594560[[#This Row],[Período]]</f>
        <v>#DIV/0!</v>
      </c>
      <c r="I75">
        <f>Tabela1594561[[#This Row],[Tempo]]/10</f>
        <v>0</v>
      </c>
      <c r="J75" t="e">
        <f>1/Tabela1594561[[#This Row],[Período]]</f>
        <v>#DIV/0!</v>
      </c>
      <c r="M75">
        <f>Tabela1594562[[#This Row],[Tempo]]/10</f>
        <v>0</v>
      </c>
      <c r="N75" t="e">
        <f>1/Tabela1594562[[#This Row],[Período]]</f>
        <v>#DIV/0!</v>
      </c>
      <c r="Q75">
        <f>Tabela1594563[[#This Row],[Tempo]]/10</f>
        <v>0</v>
      </c>
      <c r="R75" t="e">
        <f>1/Tabela1594563[[#This Row],[Período]]</f>
        <v>#DIV/0!</v>
      </c>
      <c r="U75">
        <f>Tabela1594564[[#This Row],[Tempo]]/10</f>
        <v>0</v>
      </c>
      <c r="V75" t="e">
        <f>1/Tabela1594564[[#This Row],[Período]]</f>
        <v>#DIV/0!</v>
      </c>
    </row>
    <row r="76" spans="4:22" x14ac:dyDescent="0.25">
      <c r="E76">
        <f>Tabela1594560[[#This Row],[Tempo]]/10</f>
        <v>0</v>
      </c>
      <c r="F76" t="e">
        <f>1/Tabela1594560[[#This Row],[Período]]</f>
        <v>#DIV/0!</v>
      </c>
      <c r="I76">
        <f>Tabela1594561[[#This Row],[Tempo]]/10</f>
        <v>0</v>
      </c>
      <c r="J76" t="e">
        <f>1/Tabela1594561[[#This Row],[Período]]</f>
        <v>#DIV/0!</v>
      </c>
      <c r="M76">
        <f>Tabela1594562[[#This Row],[Tempo]]/10</f>
        <v>0</v>
      </c>
      <c r="N76" t="e">
        <f>1/Tabela1594562[[#This Row],[Período]]</f>
        <v>#DIV/0!</v>
      </c>
      <c r="Q76">
        <f>Tabela1594563[[#This Row],[Tempo]]/10</f>
        <v>0</v>
      </c>
      <c r="R76" t="e">
        <f>1/Tabela1594563[[#This Row],[Período]]</f>
        <v>#DIV/0!</v>
      </c>
      <c r="U76">
        <f>Tabela1594564[[#This Row],[Tempo]]/10</f>
        <v>0</v>
      </c>
      <c r="V76" t="e">
        <f>1/Tabela1594564[[#This Row],[Período]]</f>
        <v>#DIV/0!</v>
      </c>
    </row>
    <row r="85" spans="10:10" x14ac:dyDescent="0.25">
      <c r="J85" s="1"/>
    </row>
    <row r="105" spans="10:10" x14ac:dyDescent="0.25">
      <c r="J105" s="1"/>
    </row>
  </sheetData>
  <pageMargins left="0.7" right="0.7" top="0.75" bottom="0.75" header="0.3" footer="0.3"/>
  <pageSetup orientation="portrait" r:id="rId1"/>
  <drawing r:id="rId2"/>
  <tableParts count="3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Parte 1</vt:lpstr>
      <vt:lpstr>Parte 2</vt:lpstr>
      <vt:lpstr>'Parte 1'!_Toc22076301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Godinho</dc:creator>
  <cp:lastModifiedBy>Miguel Godinho</cp:lastModifiedBy>
  <dcterms:created xsi:type="dcterms:W3CDTF">2015-06-05T18:17:20Z</dcterms:created>
  <dcterms:modified xsi:type="dcterms:W3CDTF">2019-10-29T14:08:34Z</dcterms:modified>
</cp:coreProperties>
</file>