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\Desktop\Escola\Ano Atual\Labratório Mecânica Newtoniana\TP1\"/>
    </mc:Choice>
  </mc:AlternateContent>
  <xr:revisionPtr revIDLastSave="0" documentId="13_ncr:1_{28701F1A-D818-4017-817E-5A69369DB96F}" xr6:coauthVersionLast="47" xr6:coauthVersionMax="47" xr10:uidLastSave="{00000000-0000-0000-0000-000000000000}"/>
  <bookViews>
    <workbookView xWindow="585" yWindow="105" windowWidth="14100" windowHeight="15390" xr2:uid="{7D003D48-7C98-45B3-BDAB-FB6927071569}"/>
  </bookViews>
  <sheets>
    <sheet name="35º" sheetId="1" r:id="rId1"/>
    <sheet name="50º" sheetId="2" r:id="rId2"/>
    <sheet name="60º" sheetId="3" r:id="rId3"/>
    <sheet name="Comentári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3" l="1"/>
  <c r="B8" i="2"/>
  <c r="B8" i="1"/>
  <c r="V18" i="1"/>
  <c r="U28" i="1"/>
  <c r="U29" i="1"/>
  <c r="U19" i="1"/>
  <c r="U20" i="1"/>
  <c r="U21" i="1"/>
  <c r="U22" i="1"/>
  <c r="U23" i="1"/>
  <c r="U24" i="1"/>
  <c r="U25" i="1"/>
  <c r="U26" i="1"/>
  <c r="U27" i="1"/>
  <c r="U18" i="1"/>
  <c r="U18" i="2"/>
  <c r="U19" i="2"/>
  <c r="U20" i="2"/>
  <c r="U21" i="2"/>
  <c r="U22" i="2"/>
  <c r="U23" i="2"/>
  <c r="U24" i="2"/>
  <c r="U25" i="2"/>
  <c r="U17" i="2"/>
  <c r="V16" i="3"/>
  <c r="M27" i="1"/>
  <c r="M31" i="1" s="1"/>
  <c r="M26" i="1"/>
  <c r="M30" i="1" s="1"/>
  <c r="M18" i="2"/>
  <c r="M22" i="2"/>
  <c r="M19" i="2"/>
  <c r="M23" i="2" s="1"/>
  <c r="M20" i="3"/>
  <c r="M24" i="3" s="1"/>
  <c r="M19" i="3"/>
  <c r="M23" i="3" s="1"/>
  <c r="V16" i="2" l="1"/>
  <c r="G46" i="1"/>
  <c r="G45" i="1"/>
  <c r="G48" i="1" s="1"/>
  <c r="G31" i="1"/>
  <c r="G30" i="1"/>
  <c r="G33" i="1" s="1"/>
  <c r="V14" i="1"/>
  <c r="V7" i="1"/>
  <c r="V6" i="1"/>
  <c r="V5" i="1"/>
  <c r="V3" i="1"/>
  <c r="V3" i="2"/>
  <c r="B10" i="3"/>
  <c r="M21" i="3" s="1"/>
  <c r="V9" i="3"/>
  <c r="V8" i="3"/>
  <c r="V3" i="3"/>
  <c r="G39" i="3"/>
  <c r="G42" i="3" s="1"/>
  <c r="G38" i="3"/>
  <c r="G41" i="3" s="1"/>
  <c r="G24" i="3"/>
  <c r="G27" i="3" s="1"/>
  <c r="G23" i="3"/>
  <c r="G26" i="3" s="1"/>
  <c r="G38" i="2"/>
  <c r="G41" i="2" s="1"/>
  <c r="G37" i="2"/>
  <c r="G40" i="2" s="1"/>
  <c r="G23" i="2"/>
  <c r="G26" i="2" s="1"/>
  <c r="G22" i="2"/>
  <c r="G25" i="2" s="1"/>
  <c r="B10" i="2"/>
  <c r="M20" i="2" s="1"/>
  <c r="V17" i="2" s="1"/>
  <c r="G7" i="1"/>
  <c r="V4" i="1" s="1"/>
  <c r="J23" i="1"/>
  <c r="G23" i="1"/>
  <c r="V13" i="1" s="1"/>
  <c r="S15" i="3"/>
  <c r="P15" i="3"/>
  <c r="V12" i="3" s="1"/>
  <c r="M15" i="3"/>
  <c r="V11" i="3" s="1"/>
  <c r="J15" i="3"/>
  <c r="V10" i="3" s="1"/>
  <c r="G15" i="3"/>
  <c r="S7" i="3"/>
  <c r="P7" i="3"/>
  <c r="V7" i="3" s="1"/>
  <c r="M7" i="3"/>
  <c r="V6" i="3" s="1"/>
  <c r="J7" i="3"/>
  <c r="V5" i="3" s="1"/>
  <c r="G7" i="3"/>
  <c r="V4" i="3" s="1"/>
  <c r="S15" i="1"/>
  <c r="P15" i="1"/>
  <c r="V12" i="1" s="1"/>
  <c r="M15" i="1"/>
  <c r="V11" i="1" s="1"/>
  <c r="J15" i="1"/>
  <c r="V10" i="1" s="1"/>
  <c r="G15" i="1"/>
  <c r="V9" i="1" s="1"/>
  <c r="B10" i="1"/>
  <c r="M28" i="1" s="1"/>
  <c r="S7" i="1"/>
  <c r="V8" i="1" s="1"/>
  <c r="P7" i="1"/>
  <c r="M7" i="1"/>
  <c r="J7" i="1"/>
  <c r="V23" i="2" l="1"/>
  <c r="V24" i="1"/>
  <c r="V28" i="1"/>
  <c r="V29" i="1"/>
  <c r="V27" i="1"/>
  <c r="V22" i="1"/>
  <c r="V20" i="1"/>
  <c r="V19" i="1"/>
  <c r="V21" i="1"/>
  <c r="V23" i="1"/>
  <c r="V25" i="1"/>
  <c r="V26" i="1"/>
  <c r="G32" i="1"/>
  <c r="G34" i="1"/>
  <c r="G47" i="1"/>
  <c r="G50" i="1" s="1"/>
  <c r="G49" i="1"/>
  <c r="G39" i="2"/>
  <c r="V25" i="2"/>
  <c r="V24" i="2"/>
  <c r="V18" i="2"/>
  <c r="G42" i="2"/>
  <c r="V21" i="2"/>
  <c r="V19" i="2"/>
  <c r="G24" i="2"/>
  <c r="G27" i="2" s="1"/>
  <c r="V20" i="2"/>
  <c r="V22" i="2"/>
  <c r="V25" i="3"/>
  <c r="V18" i="3"/>
  <c r="V17" i="3"/>
  <c r="V19" i="3"/>
  <c r="V20" i="3"/>
  <c r="V21" i="3"/>
  <c r="V22" i="3"/>
  <c r="V23" i="3"/>
  <c r="V24" i="3"/>
  <c r="G25" i="3"/>
  <c r="G28" i="3" s="1"/>
  <c r="G40" i="3"/>
  <c r="G43" i="3" s="1"/>
  <c r="M25" i="3"/>
  <c r="M32" i="1"/>
  <c r="G35" i="1"/>
  <c r="M24" i="2"/>
  <c r="S15" i="2"/>
  <c r="P15" i="2"/>
  <c r="V12" i="2" s="1"/>
  <c r="M15" i="2"/>
  <c r="V11" i="2" s="1"/>
  <c r="J15" i="2"/>
  <c r="V10" i="2" s="1"/>
  <c r="G15" i="2"/>
  <c r="V9" i="2" s="1"/>
  <c r="S7" i="2"/>
  <c r="V8" i="2" s="1"/>
  <c r="P7" i="2"/>
  <c r="V7" i="2" s="1"/>
  <c r="M7" i="2"/>
  <c r="V6" i="2" s="1"/>
  <c r="J7" i="2"/>
  <c r="V5" i="2" s="1"/>
  <c r="G7" i="2"/>
  <c r="V4" i="2" s="1"/>
</calcChain>
</file>

<file path=xl/sharedStrings.xml><?xml version="1.0" encoding="utf-8"?>
<sst xmlns="http://schemas.openxmlformats.org/spreadsheetml/2006/main" count="285" uniqueCount="62">
  <si>
    <t>cm</t>
  </si>
  <si>
    <t>mm</t>
  </si>
  <si>
    <t>y(x) (cm)</t>
  </si>
  <si>
    <t>x(y) (cm)</t>
  </si>
  <si>
    <t xml:space="preserve">Altura inicial (y(o)) </t>
  </si>
  <si>
    <t>Posição X inicial (x(o))</t>
  </si>
  <si>
    <t>Ensaios x = 26 cm</t>
  </si>
  <si>
    <t>Ensaios x = 13 cm</t>
  </si>
  <si>
    <t>Ensaios x = 78 cm</t>
  </si>
  <si>
    <t>Ensaios x = 91 cm</t>
  </si>
  <si>
    <t>Ensaios x = 39 cm</t>
  </si>
  <si>
    <t>Ensaios x = 104 cm</t>
  </si>
  <si>
    <t>Ensaios x = 52 cm</t>
  </si>
  <si>
    <t>Ensaios x = 117 cm</t>
  </si>
  <si>
    <t>Ensaios x = 65 cm</t>
  </si>
  <si>
    <t>Ensaios y = 0 cm</t>
  </si>
  <si>
    <t>Tempo de passagem na fotocelula</t>
  </si>
  <si>
    <t>Valor médio</t>
  </si>
  <si>
    <t xml:space="preserve">Velocidade inicial (vo) </t>
  </si>
  <si>
    <t>m/s</t>
  </si>
  <si>
    <t>Diâmetro da esfera (D)</t>
  </si>
  <si>
    <t>s</t>
  </si>
  <si>
    <t>x (cm)</t>
  </si>
  <si>
    <t>y (cm)</t>
  </si>
  <si>
    <t>Ângulo</t>
  </si>
  <si>
    <t>º</t>
  </si>
  <si>
    <t>Ensaios x = 22 cm</t>
  </si>
  <si>
    <t>Ensaios x = 31 cm</t>
  </si>
  <si>
    <t>Ensaios x = 40 cm</t>
  </si>
  <si>
    <t>Ensaios x = 49 cm</t>
  </si>
  <si>
    <t>Ensaios x = 59 cm</t>
  </si>
  <si>
    <t>Ensaios x = 69 cm</t>
  </si>
  <si>
    <t>Ensaios x = 82 cm</t>
  </si>
  <si>
    <t>Ensaios x = 95 cm</t>
  </si>
  <si>
    <t>Ensaios x = 42 cm</t>
  </si>
  <si>
    <t>Ensaios x = 62 cm</t>
  </si>
  <si>
    <t>Ensaios x = 73 cm</t>
  </si>
  <si>
    <t>Ensaios x = 83 cm</t>
  </si>
  <si>
    <t>Ensaios x = 97 cm</t>
  </si>
  <si>
    <t>Ensaios x = 111 cm</t>
  </si>
  <si>
    <t>Tempo de passagem no fototransístor</t>
  </si>
  <si>
    <t>Dados Grafico 1</t>
  </si>
  <si>
    <t>a1</t>
  </si>
  <si>
    <t>a2</t>
  </si>
  <si>
    <t>a3</t>
  </si>
  <si>
    <t>Altura inicial (yo)</t>
  </si>
  <si>
    <t>Velocidade inicial (vo)</t>
  </si>
  <si>
    <t>Dados Grafico 2</t>
  </si>
  <si>
    <t>x (m)</t>
  </si>
  <si>
    <t>y (m)</t>
  </si>
  <si>
    <t>m</t>
  </si>
  <si>
    <t>Dados de medidas experimentais</t>
  </si>
  <si>
    <t>Equação da trajétoria prevista</t>
  </si>
  <si>
    <t>Ângulo (qo)</t>
  </si>
  <si>
    <t>Desvio de yo ao valor previsto</t>
  </si>
  <si>
    <t>Desvio de qo ao valor previsto</t>
  </si>
  <si>
    <t>Desvio de vo ao valor previsto</t>
  </si>
  <si>
    <t>%</t>
  </si>
  <si>
    <t>Pontos experimentais</t>
  </si>
  <si>
    <t>Pontos esperados</t>
  </si>
  <si>
    <t xml:space="preserve">Valores obtidos dos pontos experimentais =&gt; </t>
  </si>
  <si>
    <t>Parametros da equação da trajetoria prevista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</si>
</sst>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Gráfico</a:t>
            </a:r>
            <a:r>
              <a:rPr lang="pt-PT" baseline="0"/>
              <a:t> da trajétoria (com x (0)) </a:t>
            </a:r>
          </a:p>
          <a:p>
            <a:pPr>
              <a:defRPr/>
            </a:pPr>
            <a:r>
              <a:rPr lang="pt-PT" baseline="0"/>
              <a:t>(Grafico.1)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shade val="76000"/>
                  </a:schemeClr>
                </a:solidFill>
              </a:ln>
              <a:effectLst/>
            </c:spPr>
            <c:trendlineType val="poly"/>
            <c:order val="2"/>
            <c:forward val="0.1"/>
            <c:dispRSqr val="0"/>
            <c:dispEq val="1"/>
            <c:trendlineLbl>
              <c:layout>
                <c:manualLayout>
                  <c:x val="-0.23052011989625557"/>
                  <c:y val="-0.18440580344123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'35º'!$U$3:$U$14</c:f>
              <c:numCache>
                <c:formatCode>General</c:formatCode>
                <c:ptCount val="12"/>
                <c:pt idx="0">
                  <c:v>0</c:v>
                </c:pt>
                <c:pt idx="1">
                  <c:v>0.13</c:v>
                </c:pt>
                <c:pt idx="2">
                  <c:v>0.22</c:v>
                </c:pt>
                <c:pt idx="3">
                  <c:v>0.31</c:v>
                </c:pt>
                <c:pt idx="4">
                  <c:v>0.42</c:v>
                </c:pt>
                <c:pt idx="5">
                  <c:v>0.52</c:v>
                </c:pt>
                <c:pt idx="6">
                  <c:v>0.62</c:v>
                </c:pt>
                <c:pt idx="7">
                  <c:v>0.73</c:v>
                </c:pt>
                <c:pt idx="8">
                  <c:v>0.83</c:v>
                </c:pt>
                <c:pt idx="9">
                  <c:v>0.97</c:v>
                </c:pt>
                <c:pt idx="10">
                  <c:v>1.1100000000000001</c:v>
                </c:pt>
                <c:pt idx="11">
                  <c:v>1.17</c:v>
                </c:pt>
              </c:numCache>
            </c:numRef>
          </c:xVal>
          <c:yVal>
            <c:numRef>
              <c:f>'35º'!$V$3:$V$14</c:f>
              <c:numCache>
                <c:formatCode>0.000</c:formatCode>
                <c:ptCount val="12"/>
                <c:pt idx="0">
                  <c:v>0.26300000000000001</c:v>
                </c:pt>
                <c:pt idx="1">
                  <c:v>0.33200000000000002</c:v>
                </c:pt>
                <c:pt idx="2">
                  <c:v>0.37274999999999997</c:v>
                </c:pt>
                <c:pt idx="3">
                  <c:v>0.40175000000000005</c:v>
                </c:pt>
                <c:pt idx="4">
                  <c:v>0.41825000000000001</c:v>
                </c:pt>
                <c:pt idx="5">
                  <c:v>0.42100000000000004</c:v>
                </c:pt>
                <c:pt idx="6">
                  <c:v>0.41149999999999998</c:v>
                </c:pt>
                <c:pt idx="7">
                  <c:v>0.38174999999999998</c:v>
                </c:pt>
                <c:pt idx="8">
                  <c:v>0.31900000000000001</c:v>
                </c:pt>
                <c:pt idx="9">
                  <c:v>0.25375000000000003</c:v>
                </c:pt>
                <c:pt idx="10">
                  <c:v>0.157</c:v>
                </c:pt>
                <c:pt idx="11">
                  <c:v>0.10400000000000001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E3-46B1-9527-11A84C2AD58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noFill/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forward val="0.23"/>
            <c:dispRSqr val="0"/>
            <c:dispEq val="1"/>
            <c:trendlineLbl>
              <c:layout>
                <c:manualLayout>
                  <c:x val="0.11570941206313708"/>
                  <c:y val="-0.443665062700495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'35º'!$U$18:$U$29</c:f>
              <c:numCache>
                <c:formatCode>General</c:formatCode>
                <c:ptCount val="12"/>
                <c:pt idx="0">
                  <c:v>0</c:v>
                </c:pt>
                <c:pt idx="1">
                  <c:v>0.13</c:v>
                </c:pt>
                <c:pt idx="2">
                  <c:v>0.22</c:v>
                </c:pt>
                <c:pt idx="3">
                  <c:v>0.31</c:v>
                </c:pt>
                <c:pt idx="4">
                  <c:v>0.42</c:v>
                </c:pt>
                <c:pt idx="5">
                  <c:v>0.52</c:v>
                </c:pt>
                <c:pt idx="6">
                  <c:v>0.62</c:v>
                </c:pt>
                <c:pt idx="7">
                  <c:v>0.73</c:v>
                </c:pt>
                <c:pt idx="8">
                  <c:v>0.83</c:v>
                </c:pt>
                <c:pt idx="9">
                  <c:v>0.97</c:v>
                </c:pt>
                <c:pt idx="10">
                  <c:v>1.1100000000000001</c:v>
                </c:pt>
                <c:pt idx="11">
                  <c:v>1.17</c:v>
                </c:pt>
              </c:numCache>
            </c:numRef>
          </c:xVal>
          <c:yVal>
            <c:numRef>
              <c:f>'35º'!$V$18:$V$29</c:f>
              <c:numCache>
                <c:formatCode>0.000</c:formatCode>
                <c:ptCount val="12"/>
                <c:pt idx="0">
                  <c:v>0.26300000000000001</c:v>
                </c:pt>
                <c:pt idx="1">
                  <c:v>0.34335129101383616</c:v>
                </c:pt>
                <c:pt idx="2">
                  <c:v>0.38647149595963776</c:v>
                </c:pt>
                <c:pt idx="3">
                  <c:v>0.41935820025185921</c:v>
                </c:pt>
                <c:pt idx="4">
                  <c:v>0.44565571448687302</c:v>
                </c:pt>
                <c:pt idx="5">
                  <c:v>0.45629689661423134</c:v>
                </c:pt>
                <c:pt idx="6">
                  <c:v>0.45430412731741676</c:v>
                </c:pt>
                <c:pt idx="7">
                  <c:v>0.43751986719600111</c:v>
                </c:pt>
                <c:pt idx="8">
                  <c:v>0.40899579990842339</c:v>
                </c:pt>
                <c:pt idx="9">
                  <c:v>0.34783706731320418</c:v>
                </c:pt>
                <c:pt idx="10">
                  <c:v>0.2619157899266058</c:v>
                </c:pt>
                <c:pt idx="11">
                  <c:v>0.21751201447784618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13-46D1-B397-2E94C8768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702192"/>
        <c:axId val="1418700528"/>
      </c:scatterChart>
      <c:valAx>
        <c:axId val="141870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18700528"/>
        <c:crosses val="autoZero"/>
        <c:crossBetween val="midCat"/>
      </c:valAx>
      <c:valAx>
        <c:axId val="14187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</a:t>
                </a:r>
                <a:r>
                  <a:rPr lang="pt-PT" baseline="0"/>
                  <a:t> (m)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1870219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Gráfico</a:t>
            </a:r>
            <a:r>
              <a:rPr lang="pt-PT" baseline="0"/>
              <a:t> da trajétoria (sem x (0)) </a:t>
            </a:r>
          </a:p>
          <a:p>
            <a:pPr>
              <a:defRPr/>
            </a:pPr>
            <a:r>
              <a:rPr lang="pt-PT" baseline="0"/>
              <a:t>(Grafico.2)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shade val="76000"/>
                  </a:schemeClr>
                </a:solidFill>
              </a:ln>
              <a:effectLst/>
            </c:spPr>
            <c:trendlineType val="poly"/>
            <c:order val="2"/>
            <c:forward val="0.1"/>
            <c:backward val="0.13"/>
            <c:dispRSqr val="0"/>
            <c:dispEq val="1"/>
            <c:trendlineLbl>
              <c:layout>
                <c:manualLayout>
                  <c:x val="-0.255250790501581"/>
                  <c:y val="-0.147368766404199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'35º'!$U$4:$U$14</c:f>
              <c:numCache>
                <c:formatCode>General</c:formatCode>
                <c:ptCount val="11"/>
                <c:pt idx="0">
                  <c:v>0.13</c:v>
                </c:pt>
                <c:pt idx="1">
                  <c:v>0.22</c:v>
                </c:pt>
                <c:pt idx="2">
                  <c:v>0.31</c:v>
                </c:pt>
                <c:pt idx="3">
                  <c:v>0.42</c:v>
                </c:pt>
                <c:pt idx="4">
                  <c:v>0.52</c:v>
                </c:pt>
                <c:pt idx="5">
                  <c:v>0.62</c:v>
                </c:pt>
                <c:pt idx="6">
                  <c:v>0.73</c:v>
                </c:pt>
                <c:pt idx="7">
                  <c:v>0.83</c:v>
                </c:pt>
                <c:pt idx="8">
                  <c:v>0.97</c:v>
                </c:pt>
                <c:pt idx="9">
                  <c:v>1.1100000000000001</c:v>
                </c:pt>
                <c:pt idx="10">
                  <c:v>1.17</c:v>
                </c:pt>
              </c:numCache>
            </c:numRef>
          </c:xVal>
          <c:yVal>
            <c:numRef>
              <c:f>'35º'!$V$4:$V$14</c:f>
              <c:numCache>
                <c:formatCode>0.000</c:formatCode>
                <c:ptCount val="11"/>
                <c:pt idx="0">
                  <c:v>0.33200000000000002</c:v>
                </c:pt>
                <c:pt idx="1">
                  <c:v>0.37274999999999997</c:v>
                </c:pt>
                <c:pt idx="2">
                  <c:v>0.40175000000000005</c:v>
                </c:pt>
                <c:pt idx="3">
                  <c:v>0.41825000000000001</c:v>
                </c:pt>
                <c:pt idx="4">
                  <c:v>0.42100000000000004</c:v>
                </c:pt>
                <c:pt idx="5">
                  <c:v>0.41149999999999998</c:v>
                </c:pt>
                <c:pt idx="6">
                  <c:v>0.38174999999999998</c:v>
                </c:pt>
                <c:pt idx="7">
                  <c:v>0.31900000000000001</c:v>
                </c:pt>
                <c:pt idx="8">
                  <c:v>0.25375000000000003</c:v>
                </c:pt>
                <c:pt idx="9">
                  <c:v>0.157</c:v>
                </c:pt>
                <c:pt idx="10">
                  <c:v>0.10400000000000001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42-4C43-8F10-8ACFF445DAE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noFill/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forward val="0.23"/>
            <c:backward val="0.13"/>
            <c:dispRSqr val="0"/>
            <c:dispEq val="1"/>
            <c:trendlineLbl>
              <c:layout>
                <c:manualLayout>
                  <c:x val="0.10063612127224254"/>
                  <c:y val="-0.448294692330125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'35º'!$U$19:$U$29</c:f>
              <c:numCache>
                <c:formatCode>General</c:formatCode>
                <c:ptCount val="11"/>
                <c:pt idx="0">
                  <c:v>0.13</c:v>
                </c:pt>
                <c:pt idx="1">
                  <c:v>0.22</c:v>
                </c:pt>
                <c:pt idx="2">
                  <c:v>0.31</c:v>
                </c:pt>
                <c:pt idx="3">
                  <c:v>0.42</c:v>
                </c:pt>
                <c:pt idx="4">
                  <c:v>0.52</c:v>
                </c:pt>
                <c:pt idx="5">
                  <c:v>0.62</c:v>
                </c:pt>
                <c:pt idx="6">
                  <c:v>0.73</c:v>
                </c:pt>
                <c:pt idx="7">
                  <c:v>0.83</c:v>
                </c:pt>
                <c:pt idx="8">
                  <c:v>0.97</c:v>
                </c:pt>
                <c:pt idx="9">
                  <c:v>1.1100000000000001</c:v>
                </c:pt>
                <c:pt idx="10">
                  <c:v>1.17</c:v>
                </c:pt>
              </c:numCache>
            </c:numRef>
          </c:xVal>
          <c:yVal>
            <c:numRef>
              <c:f>'35º'!$V$19:$V$29</c:f>
              <c:numCache>
                <c:formatCode>0.000</c:formatCode>
                <c:ptCount val="11"/>
                <c:pt idx="0">
                  <c:v>0.34335129101383616</c:v>
                </c:pt>
                <c:pt idx="1">
                  <c:v>0.38647149595963776</c:v>
                </c:pt>
                <c:pt idx="2">
                  <c:v>0.41935820025185921</c:v>
                </c:pt>
                <c:pt idx="3">
                  <c:v>0.44565571448687302</c:v>
                </c:pt>
                <c:pt idx="4">
                  <c:v>0.45629689661423134</c:v>
                </c:pt>
                <c:pt idx="5">
                  <c:v>0.45430412731741676</c:v>
                </c:pt>
                <c:pt idx="6">
                  <c:v>0.43751986719600111</c:v>
                </c:pt>
                <c:pt idx="7">
                  <c:v>0.40899579990842339</c:v>
                </c:pt>
                <c:pt idx="8">
                  <c:v>0.34783706731320418</c:v>
                </c:pt>
                <c:pt idx="9">
                  <c:v>0.2619157899266058</c:v>
                </c:pt>
                <c:pt idx="10">
                  <c:v>0.21751201447784618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BB-434E-981A-67348ED40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702192"/>
        <c:axId val="1418700528"/>
      </c:scatterChart>
      <c:valAx>
        <c:axId val="141870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18700528"/>
        <c:crosses val="autoZero"/>
        <c:crossBetween val="midCat"/>
      </c:valAx>
      <c:valAx>
        <c:axId val="14187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</a:t>
                </a:r>
                <a:r>
                  <a:rPr lang="pt-PT" baseline="0"/>
                  <a:t> (m)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18702192"/>
        <c:crosses val="autoZero"/>
        <c:crossBetween val="midCat"/>
        <c:majorUnit val="0.1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Gráfico</a:t>
            </a:r>
            <a:r>
              <a:rPr lang="pt-PT" baseline="0"/>
              <a:t> da trajétoria obtida (com x (0)) (Grafico.1)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shade val="76000"/>
                  </a:schemeClr>
                </a:solidFill>
              </a:ln>
              <a:effectLst/>
            </c:spPr>
            <c:trendlineType val="poly"/>
            <c:order val="2"/>
            <c:forward val="5.000000000000001E-2"/>
            <c:dispRSqr val="0"/>
            <c:dispEq val="1"/>
            <c:trendlineLbl>
              <c:layout>
                <c:manualLayout>
                  <c:x val="-0.26523678657814831"/>
                  <c:y val="-6.40354330708661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'50º'!$U$3:$U$12</c:f>
              <c:numCache>
                <c:formatCode>General</c:formatCode>
                <c:ptCount val="10"/>
                <c:pt idx="0">
                  <c:v>0</c:v>
                </c:pt>
                <c:pt idx="1">
                  <c:v>0.13</c:v>
                </c:pt>
                <c:pt idx="2">
                  <c:v>0.26</c:v>
                </c:pt>
                <c:pt idx="3">
                  <c:v>0.39</c:v>
                </c:pt>
                <c:pt idx="4">
                  <c:v>0.52</c:v>
                </c:pt>
                <c:pt idx="5">
                  <c:v>0.65</c:v>
                </c:pt>
                <c:pt idx="6">
                  <c:v>0.78</c:v>
                </c:pt>
                <c:pt idx="7">
                  <c:v>0.91</c:v>
                </c:pt>
                <c:pt idx="8">
                  <c:v>1.04</c:v>
                </c:pt>
                <c:pt idx="9">
                  <c:v>1.17</c:v>
                </c:pt>
              </c:numCache>
            </c:numRef>
          </c:xVal>
          <c:yVal>
            <c:numRef>
              <c:f>'50º'!$V$3:$V$12</c:f>
              <c:numCache>
                <c:formatCode>0.000</c:formatCode>
                <c:ptCount val="10"/>
                <c:pt idx="0">
                  <c:v>0.26300000000000001</c:v>
                </c:pt>
                <c:pt idx="1">
                  <c:v>0.38425000000000004</c:v>
                </c:pt>
                <c:pt idx="2">
                  <c:v>0.48100000000000004</c:v>
                </c:pt>
                <c:pt idx="3">
                  <c:v>0.54049999999999998</c:v>
                </c:pt>
                <c:pt idx="4">
                  <c:v>0.55400000000000005</c:v>
                </c:pt>
                <c:pt idx="5">
                  <c:v>0.53875000000000006</c:v>
                </c:pt>
                <c:pt idx="6">
                  <c:v>0.48849999999999993</c:v>
                </c:pt>
                <c:pt idx="7">
                  <c:v>0.39049999999999996</c:v>
                </c:pt>
                <c:pt idx="8">
                  <c:v>0.2535</c:v>
                </c:pt>
                <c:pt idx="9">
                  <c:v>8.4499999999999992E-2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80-402E-BCC4-9C50FF0EC6E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noFill/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forward val="0.17"/>
            <c:dispRSqr val="0"/>
            <c:dispEq val="1"/>
            <c:trendlineLbl>
              <c:layout>
                <c:manualLayout>
                  <c:x val="0.13337388708764344"/>
                  <c:y val="-0.439035433070866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'50º'!$U$16:$U$25</c:f>
              <c:numCache>
                <c:formatCode>General</c:formatCode>
                <c:ptCount val="10"/>
                <c:pt idx="0">
                  <c:v>0</c:v>
                </c:pt>
                <c:pt idx="1">
                  <c:v>0.13</c:v>
                </c:pt>
                <c:pt idx="2">
                  <c:v>0.26</c:v>
                </c:pt>
                <c:pt idx="3">
                  <c:v>0.39</c:v>
                </c:pt>
                <c:pt idx="4">
                  <c:v>0.52</c:v>
                </c:pt>
                <c:pt idx="5">
                  <c:v>0.65</c:v>
                </c:pt>
                <c:pt idx="6">
                  <c:v>0.78</c:v>
                </c:pt>
                <c:pt idx="7">
                  <c:v>0.91</c:v>
                </c:pt>
                <c:pt idx="8">
                  <c:v>1.04</c:v>
                </c:pt>
                <c:pt idx="9">
                  <c:v>1.17</c:v>
                </c:pt>
              </c:numCache>
            </c:numRef>
          </c:xVal>
          <c:yVal>
            <c:numRef>
              <c:f>'50º'!$V$16:$V$26</c:f>
              <c:numCache>
                <c:formatCode>0.000</c:formatCode>
                <c:ptCount val="11"/>
                <c:pt idx="0">
                  <c:v>0.26300000000000001</c:v>
                </c:pt>
                <c:pt idx="1">
                  <c:v>0.40059032799274535</c:v>
                </c:pt>
                <c:pt idx="2">
                  <c:v>0.50350537789648686</c:v>
                </c:pt>
                <c:pt idx="3">
                  <c:v>0.57174514971122448</c:v>
                </c:pt>
                <c:pt idx="4">
                  <c:v>0.60530964343695803</c:v>
                </c:pt>
                <c:pt idx="5">
                  <c:v>0.60419885907368798</c:v>
                </c:pt>
                <c:pt idx="6">
                  <c:v>0.56841279662141375</c:v>
                </c:pt>
                <c:pt idx="7">
                  <c:v>0.49795145608013558</c:v>
                </c:pt>
                <c:pt idx="8">
                  <c:v>0.39281483744985368</c:v>
                </c:pt>
                <c:pt idx="9">
                  <c:v>0.25300294073056828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8F-461A-B327-4DBAA8213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702192"/>
        <c:axId val="1418700528"/>
      </c:scatterChart>
      <c:valAx>
        <c:axId val="141870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18700528"/>
        <c:crosses val="autoZero"/>
        <c:crossBetween val="midCat"/>
      </c:valAx>
      <c:valAx>
        <c:axId val="14187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</a:t>
                </a:r>
                <a:r>
                  <a:rPr lang="pt-PT" baseline="0"/>
                  <a:t> (m)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1870219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Gráfico</a:t>
            </a:r>
            <a:r>
              <a:rPr lang="pt-PT" baseline="0"/>
              <a:t> da trajétoria obtida (sem x (0)) (Grafico.2)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1793662778454063"/>
          <c:y val="0.25953703703703701"/>
          <c:w val="0.83592502991920525"/>
          <c:h val="0.5266513560804899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shade val="76000"/>
                  </a:schemeClr>
                </a:solidFill>
              </a:ln>
              <a:effectLst/>
            </c:spPr>
            <c:trendlineType val="poly"/>
            <c:order val="2"/>
            <c:forward val="5.000000000000001E-2"/>
            <c:backward val="0.13"/>
            <c:dispRSqr val="0"/>
            <c:dispEq val="1"/>
            <c:trendlineLbl>
              <c:layout>
                <c:manualLayout>
                  <c:x val="-0.28708425145486949"/>
                  <c:y val="-0.101072470107903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'50º'!$U$4:$U$12</c:f>
              <c:numCache>
                <c:formatCode>General</c:formatCode>
                <c:ptCount val="9"/>
                <c:pt idx="0">
                  <c:v>0.13</c:v>
                </c:pt>
                <c:pt idx="1">
                  <c:v>0.26</c:v>
                </c:pt>
                <c:pt idx="2">
                  <c:v>0.39</c:v>
                </c:pt>
                <c:pt idx="3">
                  <c:v>0.52</c:v>
                </c:pt>
                <c:pt idx="4">
                  <c:v>0.65</c:v>
                </c:pt>
                <c:pt idx="5">
                  <c:v>0.78</c:v>
                </c:pt>
                <c:pt idx="6">
                  <c:v>0.91</c:v>
                </c:pt>
                <c:pt idx="7">
                  <c:v>1.04</c:v>
                </c:pt>
                <c:pt idx="8">
                  <c:v>1.17</c:v>
                </c:pt>
              </c:numCache>
            </c:numRef>
          </c:xVal>
          <c:yVal>
            <c:numRef>
              <c:f>'50º'!$V$4:$V$12</c:f>
              <c:numCache>
                <c:formatCode>0.000</c:formatCode>
                <c:ptCount val="9"/>
                <c:pt idx="0">
                  <c:v>0.38425000000000004</c:v>
                </c:pt>
                <c:pt idx="1">
                  <c:v>0.48100000000000004</c:v>
                </c:pt>
                <c:pt idx="2">
                  <c:v>0.54049999999999998</c:v>
                </c:pt>
                <c:pt idx="3">
                  <c:v>0.55400000000000005</c:v>
                </c:pt>
                <c:pt idx="4">
                  <c:v>0.53875000000000006</c:v>
                </c:pt>
                <c:pt idx="5">
                  <c:v>0.48849999999999993</c:v>
                </c:pt>
                <c:pt idx="6">
                  <c:v>0.39049999999999996</c:v>
                </c:pt>
                <c:pt idx="7">
                  <c:v>0.2535</c:v>
                </c:pt>
                <c:pt idx="8">
                  <c:v>8.4499999999999992E-2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17-4D42-864F-ABDF825E09F5}"/>
            </c:ext>
          </c:extLst>
        </c:ser>
        <c:ser>
          <c:idx val="1"/>
          <c:order val="1"/>
          <c:tx>
            <c:strRef>
              <c:f>'50º'!$U$17:$U$25</c:f>
              <c:strCache>
                <c:ptCount val="9"/>
                <c:pt idx="0">
                  <c:v>0,13</c:v>
                </c:pt>
                <c:pt idx="1">
                  <c:v>0,26</c:v>
                </c:pt>
                <c:pt idx="2">
                  <c:v>0,39</c:v>
                </c:pt>
                <c:pt idx="3">
                  <c:v>0,52</c:v>
                </c:pt>
                <c:pt idx="4">
                  <c:v>0,65</c:v>
                </c:pt>
                <c:pt idx="5">
                  <c:v>0,78</c:v>
                </c:pt>
                <c:pt idx="6">
                  <c:v>0,91</c:v>
                </c:pt>
                <c:pt idx="7">
                  <c:v>1,04</c:v>
                </c:pt>
                <c:pt idx="8">
                  <c:v>1,17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noFill/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forward val="0.17"/>
            <c:backward val="0.13"/>
            <c:dispRSqr val="0"/>
            <c:dispEq val="1"/>
            <c:trendlineLbl>
              <c:layout>
                <c:manualLayout>
                  <c:x val="0.12625524549157383"/>
                  <c:y val="-0.45755395158938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'50º'!$U$17:$U$25</c:f>
              <c:numCache>
                <c:formatCode>General</c:formatCode>
                <c:ptCount val="9"/>
                <c:pt idx="0">
                  <c:v>0.13</c:v>
                </c:pt>
                <c:pt idx="1">
                  <c:v>0.26</c:v>
                </c:pt>
                <c:pt idx="2">
                  <c:v>0.39</c:v>
                </c:pt>
                <c:pt idx="3">
                  <c:v>0.52</c:v>
                </c:pt>
                <c:pt idx="4">
                  <c:v>0.65</c:v>
                </c:pt>
                <c:pt idx="5">
                  <c:v>0.78</c:v>
                </c:pt>
                <c:pt idx="6">
                  <c:v>0.91</c:v>
                </c:pt>
                <c:pt idx="7">
                  <c:v>1.04</c:v>
                </c:pt>
                <c:pt idx="8">
                  <c:v>1.17</c:v>
                </c:pt>
              </c:numCache>
            </c:numRef>
          </c:xVal>
          <c:yVal>
            <c:numRef>
              <c:f>'50º'!$V$17:$V$25</c:f>
              <c:numCache>
                <c:formatCode>0.000</c:formatCode>
                <c:ptCount val="9"/>
                <c:pt idx="0">
                  <c:v>0.40059032799274535</c:v>
                </c:pt>
                <c:pt idx="1">
                  <c:v>0.50350537789648686</c:v>
                </c:pt>
                <c:pt idx="2">
                  <c:v>0.57174514971122448</c:v>
                </c:pt>
                <c:pt idx="3">
                  <c:v>0.60530964343695803</c:v>
                </c:pt>
                <c:pt idx="4">
                  <c:v>0.60419885907368798</c:v>
                </c:pt>
                <c:pt idx="5">
                  <c:v>0.56841279662141375</c:v>
                </c:pt>
                <c:pt idx="6">
                  <c:v>0.49795145608013558</c:v>
                </c:pt>
                <c:pt idx="7">
                  <c:v>0.39281483744985368</c:v>
                </c:pt>
                <c:pt idx="8">
                  <c:v>0.25300294073056828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11-4CBD-BA6B-653617C61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702192"/>
        <c:axId val="1418700528"/>
      </c:scatterChart>
      <c:valAx>
        <c:axId val="141870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18700528"/>
        <c:crosses val="autoZero"/>
        <c:crossBetween val="midCat"/>
      </c:valAx>
      <c:valAx>
        <c:axId val="14187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</a:t>
                </a:r>
                <a:r>
                  <a:rPr lang="pt-PT" baseline="0"/>
                  <a:t> (m)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1870219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Gráfico</a:t>
            </a:r>
            <a:r>
              <a:rPr lang="pt-PT" baseline="0"/>
              <a:t> da trajétoria (com x (0)) (Grafico.1)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shade val="76000"/>
                  </a:schemeClr>
                </a:solidFill>
              </a:ln>
              <a:effectLst/>
            </c:spPr>
            <c:trendlineType val="poly"/>
            <c:order val="2"/>
            <c:forward val="0.11000000000000001"/>
            <c:dispRSqr val="0"/>
            <c:dispEq val="1"/>
            <c:trendlineLbl>
              <c:layout>
                <c:manualLayout>
                  <c:x val="-0.32462150380982113"/>
                  <c:y val="-0.1195909886264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'60º'!$U$3:$U$12</c:f>
              <c:numCache>
                <c:formatCode>General</c:formatCode>
                <c:ptCount val="10"/>
                <c:pt idx="0">
                  <c:v>0</c:v>
                </c:pt>
                <c:pt idx="1">
                  <c:v>0.13</c:v>
                </c:pt>
                <c:pt idx="2">
                  <c:v>0.22</c:v>
                </c:pt>
                <c:pt idx="3">
                  <c:v>0.31</c:v>
                </c:pt>
                <c:pt idx="4">
                  <c:v>0.4</c:v>
                </c:pt>
                <c:pt idx="5">
                  <c:v>0.49</c:v>
                </c:pt>
                <c:pt idx="6">
                  <c:v>0.59</c:v>
                </c:pt>
                <c:pt idx="7">
                  <c:v>0.69</c:v>
                </c:pt>
                <c:pt idx="8">
                  <c:v>0.82</c:v>
                </c:pt>
                <c:pt idx="9">
                  <c:v>0.95</c:v>
                </c:pt>
              </c:numCache>
            </c:numRef>
          </c:xVal>
          <c:yVal>
            <c:numRef>
              <c:f>'60º'!$V$3:$V$12</c:f>
              <c:numCache>
                <c:formatCode>0.000</c:formatCode>
                <c:ptCount val="10"/>
                <c:pt idx="0">
                  <c:v>0.26300000000000001</c:v>
                </c:pt>
                <c:pt idx="1">
                  <c:v>0.42200000000000004</c:v>
                </c:pt>
                <c:pt idx="2">
                  <c:v>0.51600000000000001</c:v>
                </c:pt>
                <c:pt idx="3">
                  <c:v>0.58474999999999999</c:v>
                </c:pt>
                <c:pt idx="4">
                  <c:v>0.62950000000000006</c:v>
                </c:pt>
                <c:pt idx="5">
                  <c:v>0.63950000000000007</c:v>
                </c:pt>
                <c:pt idx="6">
                  <c:v>0.61425000000000007</c:v>
                </c:pt>
                <c:pt idx="7">
                  <c:v>0.55400000000000005</c:v>
                </c:pt>
                <c:pt idx="8">
                  <c:v>0.42225000000000001</c:v>
                </c:pt>
                <c:pt idx="9">
                  <c:v>0.22299999999999998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DE-41BB-8168-7B40725EC42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noFill/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forward val="0.2"/>
            <c:dispRSqr val="0"/>
            <c:dispEq val="1"/>
            <c:trendlineLbl>
              <c:layout>
                <c:manualLayout>
                  <c:x val="0.1751902598078324"/>
                  <c:y val="-0.429776173811606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'60º'!$U$16:$U$25</c:f>
              <c:numCache>
                <c:formatCode>General</c:formatCode>
                <c:ptCount val="10"/>
                <c:pt idx="0">
                  <c:v>0</c:v>
                </c:pt>
                <c:pt idx="1">
                  <c:v>0.13</c:v>
                </c:pt>
                <c:pt idx="2">
                  <c:v>0.22</c:v>
                </c:pt>
                <c:pt idx="3">
                  <c:v>0.31</c:v>
                </c:pt>
                <c:pt idx="4">
                  <c:v>0.4</c:v>
                </c:pt>
                <c:pt idx="5">
                  <c:v>0.49</c:v>
                </c:pt>
                <c:pt idx="6">
                  <c:v>0.59</c:v>
                </c:pt>
                <c:pt idx="7">
                  <c:v>0.69</c:v>
                </c:pt>
                <c:pt idx="8">
                  <c:v>0.82</c:v>
                </c:pt>
                <c:pt idx="9">
                  <c:v>0.95</c:v>
                </c:pt>
              </c:numCache>
            </c:numRef>
          </c:xVal>
          <c:yVal>
            <c:numRef>
              <c:f>'60º'!$V$16:$V$25</c:f>
              <c:numCache>
                <c:formatCode>0.000</c:formatCode>
                <c:ptCount val="10"/>
                <c:pt idx="0" formatCode="General">
                  <c:v>0.26300000000000001</c:v>
                </c:pt>
                <c:pt idx="1">
                  <c:v>0.45951262574519974</c:v>
                </c:pt>
                <c:pt idx="2">
                  <c:v>0.56198889392812879</c:v>
                </c:pt>
                <c:pt idx="3">
                  <c:v>0.63699803408337607</c:v>
                </c:pt>
                <c:pt idx="4">
                  <c:v>0.68454004621094189</c:v>
                </c:pt>
                <c:pt idx="5">
                  <c:v>0.704614930310826</c:v>
                </c:pt>
                <c:pt idx="6">
                  <c:v>0.69470582421650251</c:v>
                </c:pt>
                <c:pt idx="7">
                  <c:v>0.65088668352010337</c:v>
                </c:pt>
                <c:pt idx="8">
                  <c:v>0.54322629888468055</c:v>
                </c:pt>
                <c:pt idx="9">
                  <c:v>0.3782579557717487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7E-440E-99DF-ADA7CD736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702192"/>
        <c:axId val="1418700528"/>
      </c:scatterChart>
      <c:valAx>
        <c:axId val="141870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18700528"/>
        <c:crosses val="autoZero"/>
        <c:crossBetween val="midCat"/>
      </c:valAx>
      <c:valAx>
        <c:axId val="14187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</a:t>
                </a:r>
                <a:r>
                  <a:rPr lang="pt-PT" baseline="0"/>
                  <a:t> (m)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1870219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Gráfico</a:t>
            </a:r>
            <a:r>
              <a:rPr lang="pt-PT" baseline="0"/>
              <a:t> da trajétoria (sem x (0)) (Grafico.2)</a:t>
            </a:r>
          </a:p>
        </c:rich>
      </c:tx>
      <c:layout>
        <c:manualLayout>
          <c:xMode val="edge"/>
          <c:yMode val="edge"/>
          <c:x val="0.2077115526122148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shade val="76000"/>
                  </a:schemeClr>
                </a:solidFill>
              </a:ln>
              <a:effectLst/>
            </c:spPr>
            <c:trendlineType val="poly"/>
            <c:order val="2"/>
            <c:forward val="0.11000000000000001"/>
            <c:backward val="0.13"/>
            <c:dispRSqr val="0"/>
            <c:dispEq val="1"/>
            <c:trendlineLbl>
              <c:layout>
                <c:manualLayout>
                  <c:x val="-0.16592515339556066"/>
                  <c:y val="-0.101072470107903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'60º'!$U$4:$U$12</c:f>
              <c:numCache>
                <c:formatCode>General</c:formatCode>
                <c:ptCount val="9"/>
                <c:pt idx="0">
                  <c:v>0.13</c:v>
                </c:pt>
                <c:pt idx="1">
                  <c:v>0.22</c:v>
                </c:pt>
                <c:pt idx="2">
                  <c:v>0.31</c:v>
                </c:pt>
                <c:pt idx="3">
                  <c:v>0.4</c:v>
                </c:pt>
                <c:pt idx="4">
                  <c:v>0.49</c:v>
                </c:pt>
                <c:pt idx="5">
                  <c:v>0.59</c:v>
                </c:pt>
                <c:pt idx="6">
                  <c:v>0.69</c:v>
                </c:pt>
                <c:pt idx="7">
                  <c:v>0.82</c:v>
                </c:pt>
                <c:pt idx="8">
                  <c:v>0.95</c:v>
                </c:pt>
              </c:numCache>
            </c:numRef>
          </c:xVal>
          <c:yVal>
            <c:numRef>
              <c:f>'60º'!$V$4:$V$12</c:f>
              <c:numCache>
                <c:formatCode>0.000</c:formatCode>
                <c:ptCount val="9"/>
                <c:pt idx="0">
                  <c:v>0.42200000000000004</c:v>
                </c:pt>
                <c:pt idx="1">
                  <c:v>0.51600000000000001</c:v>
                </c:pt>
                <c:pt idx="2">
                  <c:v>0.58474999999999999</c:v>
                </c:pt>
                <c:pt idx="3">
                  <c:v>0.62950000000000006</c:v>
                </c:pt>
                <c:pt idx="4">
                  <c:v>0.63950000000000007</c:v>
                </c:pt>
                <c:pt idx="5">
                  <c:v>0.61425000000000007</c:v>
                </c:pt>
                <c:pt idx="6">
                  <c:v>0.55400000000000005</c:v>
                </c:pt>
                <c:pt idx="7">
                  <c:v>0.42225000000000001</c:v>
                </c:pt>
                <c:pt idx="8">
                  <c:v>0.22299999999999998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2E-4B58-89B4-B3D1CE04270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noFill/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forward val="0.2"/>
            <c:backward val="0.13"/>
            <c:dispRSqr val="0"/>
            <c:dispEq val="1"/>
            <c:trendlineLbl>
              <c:layout>
                <c:manualLayout>
                  <c:x val="0.16267334132902261"/>
                  <c:y val="-0.452924321959755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'60º'!$U$17:$U$25</c:f>
              <c:numCache>
                <c:formatCode>General</c:formatCode>
                <c:ptCount val="9"/>
                <c:pt idx="0">
                  <c:v>0.13</c:v>
                </c:pt>
                <c:pt idx="1">
                  <c:v>0.22</c:v>
                </c:pt>
                <c:pt idx="2">
                  <c:v>0.31</c:v>
                </c:pt>
                <c:pt idx="3">
                  <c:v>0.4</c:v>
                </c:pt>
                <c:pt idx="4">
                  <c:v>0.49</c:v>
                </c:pt>
                <c:pt idx="5">
                  <c:v>0.59</c:v>
                </c:pt>
                <c:pt idx="6">
                  <c:v>0.69</c:v>
                </c:pt>
                <c:pt idx="7">
                  <c:v>0.82</c:v>
                </c:pt>
                <c:pt idx="8">
                  <c:v>0.95</c:v>
                </c:pt>
              </c:numCache>
            </c:numRef>
          </c:xVal>
          <c:yVal>
            <c:numRef>
              <c:f>'60º'!$V$17:$V$25</c:f>
              <c:numCache>
                <c:formatCode>0.000</c:formatCode>
                <c:ptCount val="9"/>
                <c:pt idx="0">
                  <c:v>0.45951262574519974</c:v>
                </c:pt>
                <c:pt idx="1">
                  <c:v>0.56198889392812879</c:v>
                </c:pt>
                <c:pt idx="2">
                  <c:v>0.63699803408337607</c:v>
                </c:pt>
                <c:pt idx="3">
                  <c:v>0.68454004621094189</c:v>
                </c:pt>
                <c:pt idx="4">
                  <c:v>0.704614930310826</c:v>
                </c:pt>
                <c:pt idx="5">
                  <c:v>0.69470582421650251</c:v>
                </c:pt>
                <c:pt idx="6">
                  <c:v>0.65088668352010337</c:v>
                </c:pt>
                <c:pt idx="7">
                  <c:v>0.54322629888468055</c:v>
                </c:pt>
                <c:pt idx="8">
                  <c:v>0.3782579557717487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EB-434A-902A-EE4BFFA4A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702192"/>
        <c:axId val="1418700528"/>
      </c:scatterChart>
      <c:valAx>
        <c:axId val="141870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18700528"/>
        <c:crosses val="autoZero"/>
        <c:crossBetween val="midCat"/>
      </c:valAx>
      <c:valAx>
        <c:axId val="14187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</a:t>
                </a:r>
                <a:r>
                  <a:rPr lang="pt-PT" baseline="0"/>
                  <a:t> (m)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1870219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23</xdr:row>
      <xdr:rowOff>176212</xdr:rowOff>
    </xdr:from>
    <xdr:to>
      <xdr:col>4</xdr:col>
      <xdr:colOff>752474</xdr:colOff>
      <xdr:row>38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FC336D6-3E65-44C4-8B33-43DD7412B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38</xdr:row>
      <xdr:rowOff>171450</xdr:rowOff>
    </xdr:from>
    <xdr:to>
      <xdr:col>4</xdr:col>
      <xdr:colOff>771525</xdr:colOff>
      <xdr:row>53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D78FD79-57C1-45E8-99DF-EC58E07F1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495299</xdr:colOff>
      <xdr:row>16</xdr:row>
      <xdr:rowOff>28574</xdr:rowOff>
    </xdr:from>
    <xdr:to>
      <xdr:col>3</xdr:col>
      <xdr:colOff>663605</xdr:colOff>
      <xdr:row>20</xdr:row>
      <xdr:rowOff>85725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8DF86F82-C8EA-453A-A7B6-49FD4C7F3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299" y="2886074"/>
          <a:ext cx="3502056" cy="8191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15</xdr:row>
      <xdr:rowOff>147637</xdr:rowOff>
    </xdr:from>
    <xdr:to>
      <xdr:col>4</xdr:col>
      <xdr:colOff>561975</xdr:colOff>
      <xdr:row>30</xdr:row>
      <xdr:rowOff>33337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9D7697-3895-477A-9D65-64D54DB69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30</xdr:row>
      <xdr:rowOff>104775</xdr:rowOff>
    </xdr:from>
    <xdr:to>
      <xdr:col>4</xdr:col>
      <xdr:colOff>571500</xdr:colOff>
      <xdr:row>44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60B6713-FCE6-40C5-872B-20DAAACD2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933449</xdr:colOff>
      <xdr:row>12</xdr:row>
      <xdr:rowOff>28576</xdr:rowOff>
    </xdr:from>
    <xdr:to>
      <xdr:col>3</xdr:col>
      <xdr:colOff>95249</xdr:colOff>
      <xdr:row>15</xdr:row>
      <xdr:rowOff>104775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EBA542C8-83AD-43B9-B66A-03A1F53A7B49}"/>
                </a:ext>
              </a:extLst>
            </xdr:cNvPr>
            <xdr:cNvSpPr txBox="1"/>
          </xdr:nvSpPr>
          <xdr:spPr>
            <a:xfrm>
              <a:off x="933449" y="2124076"/>
              <a:ext cx="2828925" cy="6476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pt-PT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pt-PT" sz="1100" b="0" i="1">
                        <a:latin typeface="Cambria Math" panose="02040503050406030204" pitchFamily="18" charset="0"/>
                      </a:rPr>
                      <m:t>+</m:t>
                    </m:r>
                    <m:func>
                      <m:func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t-PT" sz="1100" b="0" i="0">
                            <a:latin typeface="Cambria Math" panose="02040503050406030204" pitchFamily="18" charset="0"/>
                          </a:rPr>
                          <m:t>tan</m:t>
                        </m:r>
                      </m:fName>
                      <m:e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</m:func>
                    <m:r>
                      <a:rPr lang="pt-PT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f>
                      <m:f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sSup>
                          <m:sSupPr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  <m:sup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p>
                          <m:sSupPr>
                            <m:ctrlPr>
                              <a:rPr lang="pt-PT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func>
                              <m:funcPr>
                                <m:ctrlPr>
                                  <a:rPr lang="pt-PT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a:rPr lang="pt-PT" sz="1100" b="0" i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m:rPr>
                                    <m:sty m:val="p"/>
                                  </m:rPr>
                                  <a:rPr lang="pt-PT" sz="1100" b="0" i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cos</m:t>
                                </m:r>
                              </m:fName>
                              <m:e>
                                <m:r>
                                  <a:rPr lang="pt-PT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𝜃</m:t>
                                </m:r>
                              </m:e>
                            </m:func>
                            <m:r>
                              <a:rPr lang="pt-PT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pt-PT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  <m:sSup>
                      <m:sSup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pt-PT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pt-PT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PT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pt-PT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pt-PT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PT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pt-PT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pt-PT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pt-PT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PT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pt-PT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sSup>
                      <m:sSupPr>
                        <m:ctrlPr>
                          <a:rPr lang="pt-PT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t-PT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pt-PT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pt-PT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pt-PT">
                <a:effectLst/>
              </a:endParaRPr>
            </a:p>
            <a:p>
              <a:endParaRPr lang="pt-PT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EBA542C8-83AD-43B9-B66A-03A1F53A7B49}"/>
                </a:ext>
              </a:extLst>
            </xdr:cNvPr>
            <xdr:cNvSpPr txBox="1"/>
          </xdr:nvSpPr>
          <xdr:spPr>
            <a:xfrm>
              <a:off x="933449" y="2124076"/>
              <a:ext cx="2828925" cy="6476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𝑦</a:t>
              </a:r>
              <a:r>
                <a:rPr lang="pt-PT" sz="1100" i="0">
                  <a:latin typeface="Cambria Math" panose="02040503050406030204" pitchFamily="18" charset="0"/>
                </a:rPr>
                <a:t>=</a:t>
              </a:r>
              <a:r>
                <a:rPr lang="pt-PT" sz="1100" b="0" i="0">
                  <a:latin typeface="Cambria Math" panose="02040503050406030204" pitchFamily="18" charset="0"/>
                </a:rPr>
                <a:t>𝑦_0+tan⁡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 </a:t>
              </a:r>
              <a:r>
                <a:rPr lang="pt-PT" sz="1100" b="0" i="0">
                  <a:latin typeface="Cambria Math" panose="02040503050406030204" pitchFamily="18" charset="0"/>
                </a:rPr>
                <a:t>𝑥−1/2  𝑔/(〖𝑣_0〗^2</a:t>
              </a:r>
              <a:r>
                <a:rPr lang="pt-PT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〖</a:t>
              </a:r>
              <a:r>
                <a:rPr lang="pt-PT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〖(cos〗⁡</a:t>
              </a:r>
              <a:r>
                <a:rPr lang="pt-PT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𝜃</a:t>
              </a:r>
              <a:r>
                <a:rPr lang="pt-PT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t-PT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〗^2</a:t>
              </a:r>
              <a:r>
                <a:rPr lang="pt-PT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 </a:t>
              </a:r>
              <a:r>
                <a:rPr lang="pt-PT" sz="1100" b="0" i="0">
                  <a:latin typeface="Cambria Math" panose="02040503050406030204" pitchFamily="18" charset="0"/>
                </a:rPr>
                <a:t>𝑥^2</a:t>
              </a:r>
              <a:endParaRPr lang="pt-PT" sz="1100"/>
            </a:p>
            <a:p>
              <a:r>
                <a:rPr lang="pt-PT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pt-PT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pt-PT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𝑎_1</a:t>
              </a:r>
              <a:r>
                <a:rPr lang="pt-PT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+𝑎_</a:t>
              </a:r>
              <a:r>
                <a:rPr lang="pt-PT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t-PT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𝑥−𝑎_</a:t>
              </a:r>
              <a:r>
                <a:rPr lang="pt-PT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pt-PT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𝑥^2</a:t>
              </a:r>
              <a:endParaRPr lang="pt-PT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pt-PT">
                <a:effectLst/>
              </a:endParaRPr>
            </a:p>
            <a:p>
              <a:endParaRPr lang="pt-PT"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16</xdr:row>
      <xdr:rowOff>109537</xdr:rowOff>
    </xdr:from>
    <xdr:to>
      <xdr:col>4</xdr:col>
      <xdr:colOff>561975</xdr:colOff>
      <xdr:row>30</xdr:row>
      <xdr:rowOff>185737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41BC22F-CDC5-40E6-8B9B-A1BF8E17F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31</xdr:row>
      <xdr:rowOff>152400</xdr:rowOff>
    </xdr:from>
    <xdr:to>
      <xdr:col>4</xdr:col>
      <xdr:colOff>561975</xdr:colOff>
      <xdr:row>46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7EC8A34-77DB-4475-B596-BDE7FE4A0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723900</xdr:colOff>
      <xdr:row>12</xdr:row>
      <xdr:rowOff>133350</xdr:rowOff>
    </xdr:from>
    <xdr:to>
      <xdr:col>3</xdr:col>
      <xdr:colOff>374007</xdr:colOff>
      <xdr:row>16</xdr:row>
      <xdr:rowOff>35872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5FF6E403-5DFA-4F32-9BD5-9D3F72E3B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3900" y="2228850"/>
          <a:ext cx="2840982" cy="66452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28575</xdr:rowOff>
    </xdr:from>
    <xdr:to>
      <xdr:col>21</xdr:col>
      <xdr:colOff>85725</xdr:colOff>
      <xdr:row>13</xdr:row>
      <xdr:rowOff>114300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3AECFDF5-2A4A-4669-98DB-0F66E6E1F65E}"/>
            </a:ext>
          </a:extLst>
        </xdr:cNvPr>
        <xdr:cNvSpPr txBox="1"/>
      </xdr:nvSpPr>
      <xdr:spPr>
        <a:xfrm>
          <a:off x="200025" y="219075"/>
          <a:ext cx="12687300" cy="2371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600" b="1">
              <a:solidFill>
                <a:schemeClr val="dk1"/>
              </a:solidFill>
              <a:effectLst/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Análise dos resultados obtidos:</a:t>
          </a:r>
          <a:endParaRPr lang="pt-PT" sz="1600" b="1">
            <a:effectLst/>
            <a:latin typeface="Cambria Math" panose="02040503050406030204" pitchFamily="18" charset="0"/>
            <a:ea typeface="Cambria Math" panose="02040503050406030204" pitchFamily="18" charset="0"/>
          </a:endParaRPr>
        </a:p>
        <a:p>
          <a:r>
            <a:rPr lang="pt-PT" sz="1600">
              <a:solidFill>
                <a:schemeClr val="dk1"/>
              </a:solidFill>
              <a:effectLst/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A</a:t>
          </a:r>
          <a:r>
            <a:rPr lang="pt-PT" sz="1600" baseline="0">
              <a:solidFill>
                <a:schemeClr val="dk1"/>
              </a:solidFill>
              <a:effectLst/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 partir da análise das equações das trajetórias, a experiemental e prevista, e comparando os coeficientes das equações  conseguimos perceber que obtivemos diferentes valores , como tal decidimos eleborar o gráfico 2, em que neste  é excluido o primeiro ponto, ou seja,o momento em que a esfera é lançada a partir do canhão, esta decisão foi tomada, com o intuito de eliminar um possível erro,pois a equação experimental revela que a esfera não partiu da condição inicial x=0.</a:t>
          </a:r>
          <a:endParaRPr lang="pt-PT" sz="1600">
            <a:effectLst/>
            <a:latin typeface="Cambria Math" panose="02040503050406030204" pitchFamily="18" charset="0"/>
            <a:ea typeface="Cambria Math" panose="02040503050406030204" pitchFamily="18" charset="0"/>
          </a:endParaRPr>
        </a:p>
        <a:p>
          <a:r>
            <a:rPr lang="pt-PT" sz="1600">
              <a:solidFill>
                <a:schemeClr val="dk1"/>
              </a:solidFill>
              <a:effectLst/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A determinação</a:t>
          </a:r>
          <a:r>
            <a:rPr lang="pt-PT" sz="1600" baseline="0">
              <a:solidFill>
                <a:schemeClr val="dk1"/>
              </a:solidFill>
              <a:effectLst/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 da velocidade foi realizada de duas formas diferentes, a primeira através do diâmetro da esfera a dividir pelo intervalo que esta demorava a percorrer a fotocélula e, a segunda através da equação da trajetória, que despreza a resistência do ar.Os valores afastam-se ligeiramente, sendo que consideramos que este aspeto se deve ao atrito provocado pela resistência do ar que causa uma diminuição da velocidade inicial.</a:t>
          </a:r>
          <a:endParaRPr lang="pt-PT" sz="1600">
            <a:effectLst/>
            <a:latin typeface="Cambria Math" panose="02040503050406030204" pitchFamily="18" charset="0"/>
            <a:ea typeface="Cambria Math" panose="02040503050406030204" pitchFamily="18" charset="0"/>
          </a:endParaRPr>
        </a:p>
        <a:p>
          <a:endParaRPr lang="pt-P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D6A4F-3DD1-4B98-9FFC-ABDEF4C47393}">
  <dimension ref="A1:V50"/>
  <sheetViews>
    <sheetView tabSelected="1" workbookViewId="0">
      <selection activeCell="I34" sqref="I34"/>
    </sheetView>
  </sheetViews>
  <sheetFormatPr defaultRowHeight="15" x14ac:dyDescent="0.25"/>
  <cols>
    <col min="1" max="1" width="31.7109375" bestFit="1" customWidth="1"/>
    <col min="4" max="4" width="11.85546875" bestFit="1" customWidth="1"/>
    <col min="5" max="5" width="12.85546875" bestFit="1" customWidth="1"/>
    <col min="6" max="6" width="29.85546875" customWidth="1"/>
    <col min="7" max="7" width="12" bestFit="1" customWidth="1"/>
    <col min="9" max="9" width="17" bestFit="1" customWidth="1"/>
    <col min="10" max="10" width="14.140625" customWidth="1"/>
    <col min="12" max="12" width="32" customWidth="1"/>
    <col min="14" max="14" width="12.140625" customWidth="1"/>
    <col min="15" max="15" width="17" bestFit="1" customWidth="1"/>
    <col min="18" max="18" width="16" bestFit="1" customWidth="1"/>
    <col min="19" max="19" width="13.85546875" bestFit="1" customWidth="1"/>
    <col min="21" max="21" width="10.42578125" customWidth="1"/>
    <col min="22" max="22" width="11" customWidth="1"/>
  </cols>
  <sheetData>
    <row r="1" spans="1:22" x14ac:dyDescent="0.25">
      <c r="U1" s="13" t="s">
        <v>58</v>
      </c>
      <c r="V1" s="13"/>
    </row>
    <row r="2" spans="1:22" x14ac:dyDescent="0.25">
      <c r="A2" s="3" t="s">
        <v>4</v>
      </c>
      <c r="B2" s="4">
        <v>26.3</v>
      </c>
      <c r="C2" s="4" t="s">
        <v>0</v>
      </c>
      <c r="E2" s="2"/>
      <c r="F2" s="3" t="s">
        <v>7</v>
      </c>
      <c r="G2" s="3" t="s">
        <v>2</v>
      </c>
      <c r="H2" s="2"/>
      <c r="I2" s="3" t="s">
        <v>26</v>
      </c>
      <c r="J2" s="3" t="s">
        <v>2</v>
      </c>
      <c r="K2" s="2"/>
      <c r="L2" s="3" t="s">
        <v>27</v>
      </c>
      <c r="M2" s="3" t="s">
        <v>2</v>
      </c>
      <c r="N2" s="2"/>
      <c r="O2" s="3" t="s">
        <v>34</v>
      </c>
      <c r="P2" s="3" t="s">
        <v>2</v>
      </c>
      <c r="Q2" s="2"/>
      <c r="R2" s="3" t="s">
        <v>12</v>
      </c>
      <c r="S2" s="3" t="s">
        <v>2</v>
      </c>
      <c r="T2" s="2"/>
      <c r="U2" s="3" t="s">
        <v>22</v>
      </c>
      <c r="V2" s="3" t="s">
        <v>23</v>
      </c>
    </row>
    <row r="3" spans="1:22" x14ac:dyDescent="0.25">
      <c r="E3" s="2"/>
      <c r="F3" s="4">
        <v>1</v>
      </c>
      <c r="G3" s="4">
        <v>33.200000000000003</v>
      </c>
      <c r="H3" s="2"/>
      <c r="I3" s="4">
        <v>1</v>
      </c>
      <c r="J3" s="4">
        <v>37.200000000000003</v>
      </c>
      <c r="K3" s="2"/>
      <c r="L3" s="4">
        <v>1</v>
      </c>
      <c r="M3" s="4">
        <v>40.1</v>
      </c>
      <c r="N3" s="2"/>
      <c r="O3" s="4">
        <v>1</v>
      </c>
      <c r="P3" s="4">
        <v>42</v>
      </c>
      <c r="Q3" s="2"/>
      <c r="R3" s="4">
        <v>1</v>
      </c>
      <c r="S3" s="4">
        <v>41.8</v>
      </c>
      <c r="T3" s="2"/>
      <c r="U3" s="4">
        <v>0</v>
      </c>
      <c r="V3" s="9">
        <f>B2*0.01</f>
        <v>0.26300000000000001</v>
      </c>
    </row>
    <row r="4" spans="1:22" x14ac:dyDescent="0.25">
      <c r="A4" s="3" t="s">
        <v>5</v>
      </c>
      <c r="B4" s="4">
        <v>0</v>
      </c>
      <c r="C4" s="4" t="s">
        <v>0</v>
      </c>
      <c r="E4" s="2"/>
      <c r="F4" s="4">
        <v>2</v>
      </c>
      <c r="G4" s="4">
        <v>33.200000000000003</v>
      </c>
      <c r="H4" s="2"/>
      <c r="I4" s="4">
        <v>2</v>
      </c>
      <c r="J4" s="4">
        <v>37.299999999999997</v>
      </c>
      <c r="K4" s="2"/>
      <c r="L4" s="4">
        <v>2</v>
      </c>
      <c r="M4" s="4">
        <v>40.200000000000003</v>
      </c>
      <c r="N4" s="2"/>
      <c r="O4" s="4">
        <v>2</v>
      </c>
      <c r="P4" s="4">
        <v>41.8</v>
      </c>
      <c r="Q4" s="2"/>
      <c r="R4" s="4">
        <v>2</v>
      </c>
      <c r="S4" s="4">
        <v>42.2</v>
      </c>
      <c r="T4" s="2"/>
      <c r="U4" s="4">
        <v>0.13</v>
      </c>
      <c r="V4" s="9">
        <f>G7*0.01</f>
        <v>0.33200000000000002</v>
      </c>
    </row>
    <row r="5" spans="1:22" x14ac:dyDescent="0.25">
      <c r="E5" s="2"/>
      <c r="F5" s="4">
        <v>3</v>
      </c>
      <c r="G5" s="4">
        <v>33.200000000000003</v>
      </c>
      <c r="H5" s="2"/>
      <c r="I5" s="4">
        <v>3</v>
      </c>
      <c r="J5" s="4">
        <v>37.299999999999997</v>
      </c>
      <c r="K5" s="2"/>
      <c r="L5" s="4">
        <v>3</v>
      </c>
      <c r="M5" s="4">
        <v>40.200000000000003</v>
      </c>
      <c r="N5" s="2"/>
      <c r="O5" s="4">
        <v>3</v>
      </c>
      <c r="P5" s="4">
        <v>41.7</v>
      </c>
      <c r="Q5" s="2"/>
      <c r="R5" s="4">
        <v>3</v>
      </c>
      <c r="S5" s="4">
        <v>42.2</v>
      </c>
      <c r="T5" s="2"/>
      <c r="U5" s="4">
        <v>0.22</v>
      </c>
      <c r="V5" s="9">
        <f>J7*0.01</f>
        <v>0.37274999999999997</v>
      </c>
    </row>
    <row r="6" spans="1:22" x14ac:dyDescent="0.25">
      <c r="A6" s="3" t="s">
        <v>20</v>
      </c>
      <c r="B6" s="4">
        <v>25.5</v>
      </c>
      <c r="C6" s="4" t="s">
        <v>1</v>
      </c>
      <c r="E6" s="2"/>
      <c r="F6" s="4">
        <v>4</v>
      </c>
      <c r="G6" s="4">
        <v>33.200000000000003</v>
      </c>
      <c r="H6" s="2"/>
      <c r="I6" s="4">
        <v>4</v>
      </c>
      <c r="J6" s="4">
        <v>37.299999999999997</v>
      </c>
      <c r="K6" s="2"/>
      <c r="L6" s="4">
        <v>4</v>
      </c>
      <c r="M6" s="4">
        <v>40.200000000000003</v>
      </c>
      <c r="N6" s="2"/>
      <c r="O6" s="4">
        <v>4</v>
      </c>
      <c r="P6" s="4">
        <v>41.8</v>
      </c>
      <c r="Q6" s="2"/>
      <c r="R6" s="4">
        <v>4</v>
      </c>
      <c r="S6" s="4">
        <v>42.2</v>
      </c>
      <c r="T6" s="2"/>
      <c r="U6" s="4">
        <v>0.31</v>
      </c>
      <c r="V6" s="9">
        <f>M7*0.01</f>
        <v>0.40175000000000005</v>
      </c>
    </row>
    <row r="7" spans="1:22" x14ac:dyDescent="0.25">
      <c r="E7" s="2"/>
      <c r="F7" s="3" t="s">
        <v>17</v>
      </c>
      <c r="G7" s="6">
        <f>AVERAGE(G3:G6)</f>
        <v>33.200000000000003</v>
      </c>
      <c r="H7" s="2"/>
      <c r="I7" s="3" t="s">
        <v>17</v>
      </c>
      <c r="J7" s="6">
        <f>AVERAGE(J3:J6)</f>
        <v>37.274999999999999</v>
      </c>
      <c r="K7" s="2"/>
      <c r="L7" s="3" t="s">
        <v>17</v>
      </c>
      <c r="M7" s="6">
        <f>AVERAGE(M3:M6)</f>
        <v>40.175000000000004</v>
      </c>
      <c r="N7" s="2"/>
      <c r="O7" s="3" t="s">
        <v>17</v>
      </c>
      <c r="P7" s="6">
        <f>AVERAGE(P3:P6)</f>
        <v>41.825000000000003</v>
      </c>
      <c r="Q7" s="2"/>
      <c r="R7" s="3" t="s">
        <v>17</v>
      </c>
      <c r="S7" s="6">
        <f>AVERAGE(S3:S6)</f>
        <v>42.1</v>
      </c>
      <c r="T7" s="2"/>
      <c r="U7" s="4">
        <v>0.42</v>
      </c>
      <c r="V7" s="9">
        <f>P7*0.01</f>
        <v>0.41825000000000001</v>
      </c>
    </row>
    <row r="8" spans="1:22" x14ac:dyDescent="0.25">
      <c r="A8" s="3" t="s">
        <v>16</v>
      </c>
      <c r="B8" s="4">
        <f>0.0075</f>
        <v>7.4999999999999997E-3</v>
      </c>
      <c r="C8" s="4" t="s">
        <v>21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4">
        <v>0.52</v>
      </c>
      <c r="V8" s="9">
        <f>S7*0.01</f>
        <v>0.42100000000000004</v>
      </c>
    </row>
    <row r="9" spans="1:22" x14ac:dyDescent="0.25"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4">
        <v>0.62</v>
      </c>
      <c r="V9" s="9">
        <f>G15*0.01</f>
        <v>0.41149999999999998</v>
      </c>
    </row>
    <row r="10" spans="1:22" x14ac:dyDescent="0.25">
      <c r="A10" s="3" t="s">
        <v>18</v>
      </c>
      <c r="B10" s="7">
        <f>(B6*0.001)/(B8)</f>
        <v>3.4000000000000004</v>
      </c>
      <c r="C10" s="4" t="s">
        <v>19</v>
      </c>
      <c r="E10" s="2"/>
      <c r="F10" s="3" t="s">
        <v>35</v>
      </c>
      <c r="G10" s="3" t="s">
        <v>2</v>
      </c>
      <c r="H10" s="2"/>
      <c r="I10" s="3" t="s">
        <v>36</v>
      </c>
      <c r="J10" s="3" t="s">
        <v>2</v>
      </c>
      <c r="K10" s="2"/>
      <c r="L10" s="3" t="s">
        <v>37</v>
      </c>
      <c r="M10" s="3" t="s">
        <v>2</v>
      </c>
      <c r="N10" s="2"/>
      <c r="O10" s="3" t="s">
        <v>38</v>
      </c>
      <c r="P10" s="3" t="s">
        <v>2</v>
      </c>
      <c r="Q10" s="2"/>
      <c r="R10" s="3" t="s">
        <v>15</v>
      </c>
      <c r="S10" s="3" t="s">
        <v>3</v>
      </c>
      <c r="T10" s="2"/>
      <c r="U10" s="4">
        <v>0.73</v>
      </c>
      <c r="V10" s="9">
        <f>J15*0.01</f>
        <v>0.38174999999999998</v>
      </c>
    </row>
    <row r="11" spans="1:22" x14ac:dyDescent="0.25">
      <c r="E11" s="2"/>
      <c r="F11" s="4">
        <v>1</v>
      </c>
      <c r="G11" s="4">
        <v>41.3</v>
      </c>
      <c r="H11" s="2"/>
      <c r="I11" s="4">
        <v>1</v>
      </c>
      <c r="J11" s="4">
        <v>38</v>
      </c>
      <c r="K11" s="2"/>
      <c r="L11" s="4">
        <v>1</v>
      </c>
      <c r="M11" s="4">
        <v>32</v>
      </c>
      <c r="N11" s="2"/>
      <c r="O11" s="4">
        <v>1</v>
      </c>
      <c r="P11" s="4">
        <v>25.4</v>
      </c>
      <c r="Q11" s="2"/>
      <c r="R11" s="4">
        <v>1</v>
      </c>
      <c r="S11" s="4">
        <v>123.6</v>
      </c>
      <c r="T11" s="2"/>
      <c r="U11" s="4">
        <v>0.83</v>
      </c>
      <c r="V11" s="9">
        <f>M15*0.01</f>
        <v>0.31900000000000001</v>
      </c>
    </row>
    <row r="12" spans="1:22" x14ac:dyDescent="0.25">
      <c r="A12" s="3" t="s">
        <v>24</v>
      </c>
      <c r="B12" s="4">
        <v>35</v>
      </c>
      <c r="C12" s="4" t="s">
        <v>25</v>
      </c>
      <c r="E12" s="2"/>
      <c r="F12" s="4">
        <v>2</v>
      </c>
      <c r="G12" s="4">
        <v>41.2</v>
      </c>
      <c r="H12" s="2"/>
      <c r="I12" s="4">
        <v>2</v>
      </c>
      <c r="J12" s="4">
        <v>38</v>
      </c>
      <c r="K12" s="2"/>
      <c r="L12" s="4">
        <v>2</v>
      </c>
      <c r="M12" s="4">
        <v>32</v>
      </c>
      <c r="N12" s="2"/>
      <c r="O12" s="4">
        <v>2</v>
      </c>
      <c r="P12" s="4">
        <v>25.3</v>
      </c>
      <c r="Q12" s="2"/>
      <c r="R12" s="4">
        <v>2</v>
      </c>
      <c r="S12" s="4">
        <v>124</v>
      </c>
      <c r="T12" s="2"/>
      <c r="U12" s="4">
        <v>0.97</v>
      </c>
      <c r="V12" s="9">
        <f>P15*0.01</f>
        <v>0.25375000000000003</v>
      </c>
    </row>
    <row r="13" spans="1:22" x14ac:dyDescent="0.25">
      <c r="E13" s="2"/>
      <c r="F13" s="4">
        <v>3</v>
      </c>
      <c r="G13" s="4">
        <v>41.1</v>
      </c>
      <c r="H13" s="2"/>
      <c r="I13" s="4">
        <v>3</v>
      </c>
      <c r="J13" s="4">
        <v>38.200000000000003</v>
      </c>
      <c r="K13" s="2"/>
      <c r="L13" s="4">
        <v>3</v>
      </c>
      <c r="M13" s="4">
        <v>31.7</v>
      </c>
      <c r="N13" s="2"/>
      <c r="O13" s="4">
        <v>3</v>
      </c>
      <c r="P13" s="4">
        <v>25</v>
      </c>
      <c r="Q13" s="2"/>
      <c r="R13" s="4">
        <v>3</v>
      </c>
      <c r="S13" s="4">
        <v>123.6</v>
      </c>
      <c r="T13" s="2"/>
      <c r="U13" s="4">
        <v>1.1100000000000001</v>
      </c>
      <c r="V13" s="9">
        <f>G23*0.01</f>
        <v>0.157</v>
      </c>
    </row>
    <row r="14" spans="1:22" x14ac:dyDescent="0.25">
      <c r="E14" s="2"/>
      <c r="F14" s="4">
        <v>4</v>
      </c>
      <c r="G14" s="4">
        <v>41</v>
      </c>
      <c r="H14" s="2"/>
      <c r="I14" s="4">
        <v>4</v>
      </c>
      <c r="J14" s="4">
        <v>38.5</v>
      </c>
      <c r="K14" s="2"/>
      <c r="L14" s="4">
        <v>4</v>
      </c>
      <c r="M14" s="4">
        <v>31.9</v>
      </c>
      <c r="N14" s="2"/>
      <c r="O14" s="4">
        <v>4</v>
      </c>
      <c r="P14" s="4">
        <v>25.8</v>
      </c>
      <c r="Q14" s="2"/>
      <c r="R14" s="4">
        <v>4</v>
      </c>
      <c r="S14" s="4">
        <v>124.3</v>
      </c>
      <c r="T14" s="2"/>
      <c r="U14" s="4">
        <v>1.17</v>
      </c>
      <c r="V14" s="9">
        <f>J23*0.01</f>
        <v>0.10400000000000001</v>
      </c>
    </row>
    <row r="15" spans="1:22" x14ac:dyDescent="0.25">
      <c r="E15" s="2"/>
      <c r="F15" s="3" t="s">
        <v>17</v>
      </c>
      <c r="G15" s="6">
        <f>AVERAGE(G11:G14)</f>
        <v>41.15</v>
      </c>
      <c r="H15" s="2"/>
      <c r="I15" s="3" t="s">
        <v>17</v>
      </c>
      <c r="J15" s="6">
        <f>AVERAGE(J11:J14)</f>
        <v>38.174999999999997</v>
      </c>
      <c r="K15" s="2"/>
      <c r="L15" s="3" t="s">
        <v>17</v>
      </c>
      <c r="M15" s="6">
        <f>AVERAGE(M11:M14)</f>
        <v>31.9</v>
      </c>
      <c r="N15" s="2"/>
      <c r="O15" s="3" t="s">
        <v>17</v>
      </c>
      <c r="P15" s="6">
        <f>AVERAGE(P11:P14)</f>
        <v>25.375</v>
      </c>
      <c r="Q15" s="2"/>
      <c r="R15" s="3" t="s">
        <v>17</v>
      </c>
      <c r="S15" s="6">
        <f>AVERAGE(S11:S14)</f>
        <v>123.875</v>
      </c>
      <c r="T15" s="2"/>
    </row>
    <row r="16" spans="1:22" x14ac:dyDescent="0.25"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3" t="s">
        <v>59</v>
      </c>
      <c r="V16" s="13"/>
    </row>
    <row r="17" spans="5:22" x14ac:dyDescent="0.25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10" t="s">
        <v>48</v>
      </c>
      <c r="V17" s="10" t="s">
        <v>49</v>
      </c>
    </row>
    <row r="18" spans="5:22" x14ac:dyDescent="0.25">
      <c r="E18" s="2"/>
      <c r="F18" s="3" t="s">
        <v>39</v>
      </c>
      <c r="G18" s="3" t="s">
        <v>2</v>
      </c>
      <c r="H18" s="2"/>
      <c r="I18" s="3" t="s">
        <v>13</v>
      </c>
      <c r="J18" s="3" t="s">
        <v>2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4">
        <f>U3</f>
        <v>0</v>
      </c>
      <c r="V18" s="9">
        <f>V3</f>
        <v>0.26300000000000001</v>
      </c>
    </row>
    <row r="19" spans="5:22" x14ac:dyDescent="0.25">
      <c r="E19" s="2"/>
      <c r="F19" s="4">
        <v>1</v>
      </c>
      <c r="G19" s="4">
        <v>15.6</v>
      </c>
      <c r="H19" s="2"/>
      <c r="I19" s="4">
        <v>1</v>
      </c>
      <c r="J19" s="4">
        <v>10.3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4">
        <f t="shared" ref="U19:U29" si="0">U4</f>
        <v>0.13</v>
      </c>
      <c r="V19" s="9">
        <f>($M$26*0.01)+(TAN(RADIANS($M$27))*U4)-(9.8*U4*U4/(2*(($M$28*COS(RADIANS($M$27)))^2)))</f>
        <v>0.34335129101383616</v>
      </c>
    </row>
    <row r="20" spans="5:22" x14ac:dyDescent="0.25">
      <c r="E20" s="2"/>
      <c r="F20" s="4">
        <v>2</v>
      </c>
      <c r="G20" s="4">
        <v>15.8</v>
      </c>
      <c r="H20" s="2"/>
      <c r="I20" s="4">
        <v>2</v>
      </c>
      <c r="J20" s="4">
        <v>10.3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4">
        <f t="shared" si="0"/>
        <v>0.22</v>
      </c>
      <c r="V20" s="9">
        <f t="shared" ref="V20:V29" si="1">($M$26*0.01)+(TAN(RADIANS($M$27))*U5)-(9.8*U5*U5/(2*(($M$28*COS(RADIANS($M$27)))^2)))</f>
        <v>0.38647149595963776</v>
      </c>
    </row>
    <row r="21" spans="5:22" x14ac:dyDescent="0.25">
      <c r="E21" s="2"/>
      <c r="F21" s="4">
        <v>3</v>
      </c>
      <c r="G21" s="4">
        <v>15.7</v>
      </c>
      <c r="H21" s="2"/>
      <c r="I21" s="4">
        <v>3</v>
      </c>
      <c r="J21" s="4">
        <v>10.3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4">
        <f t="shared" si="0"/>
        <v>0.31</v>
      </c>
      <c r="V21" s="9">
        <f t="shared" si="1"/>
        <v>0.41935820025185921</v>
      </c>
    </row>
    <row r="22" spans="5:22" x14ac:dyDescent="0.25">
      <c r="E22" s="2"/>
      <c r="F22" s="4">
        <v>4</v>
      </c>
      <c r="G22" s="4">
        <v>15.7</v>
      </c>
      <c r="H22" s="2"/>
      <c r="I22" s="4">
        <v>4</v>
      </c>
      <c r="J22" s="4">
        <v>10.7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4">
        <f t="shared" si="0"/>
        <v>0.42</v>
      </c>
      <c r="V22" s="9">
        <f t="shared" si="1"/>
        <v>0.44565571448687302</v>
      </c>
    </row>
    <row r="23" spans="5:22" x14ac:dyDescent="0.25">
      <c r="E23" s="2"/>
      <c r="F23" s="3" t="s">
        <v>17</v>
      </c>
      <c r="G23" s="6">
        <f>AVERAGE(G19:G22)</f>
        <v>15.7</v>
      </c>
      <c r="H23" s="2"/>
      <c r="I23" s="3" t="s">
        <v>17</v>
      </c>
      <c r="J23" s="6">
        <f>AVERAGE(J19:J22)</f>
        <v>10.4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4">
        <f t="shared" si="0"/>
        <v>0.52</v>
      </c>
      <c r="V23" s="9">
        <f t="shared" si="1"/>
        <v>0.45629689661423134</v>
      </c>
    </row>
    <row r="24" spans="5:22" x14ac:dyDescent="0.25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4">
        <f t="shared" si="0"/>
        <v>0.62</v>
      </c>
      <c r="V24" s="9">
        <f t="shared" si="1"/>
        <v>0.45430412731741676</v>
      </c>
    </row>
    <row r="25" spans="5:22" x14ac:dyDescent="0.25">
      <c r="F25" s="13" t="s">
        <v>41</v>
      </c>
      <c r="G25" s="13"/>
      <c r="L25" s="13" t="s">
        <v>52</v>
      </c>
      <c r="M25" s="13"/>
      <c r="U25" s="4">
        <f t="shared" si="0"/>
        <v>0.73</v>
      </c>
      <c r="V25" s="9">
        <f t="shared" si="1"/>
        <v>0.43751986719600111</v>
      </c>
    </row>
    <row r="26" spans="5:22" x14ac:dyDescent="0.25">
      <c r="F26" s="8" t="s">
        <v>42</v>
      </c>
      <c r="G26" s="7">
        <v>0.2636</v>
      </c>
      <c r="L26" s="8" t="s">
        <v>45</v>
      </c>
      <c r="M26" s="7">
        <f>B2</f>
        <v>26.3</v>
      </c>
      <c r="N26" s="8" t="s">
        <v>0</v>
      </c>
      <c r="U26" s="4">
        <f t="shared" si="0"/>
        <v>0.83</v>
      </c>
      <c r="V26" s="9">
        <f t="shared" si="1"/>
        <v>0.40899579990842339</v>
      </c>
    </row>
    <row r="27" spans="5:22" x14ac:dyDescent="0.25">
      <c r="F27" s="8" t="s">
        <v>43</v>
      </c>
      <c r="G27" s="7">
        <v>0.64459999999999995</v>
      </c>
      <c r="L27" s="8" t="s">
        <v>53</v>
      </c>
      <c r="M27" s="11">
        <f>B12</f>
        <v>35</v>
      </c>
      <c r="N27" s="8" t="s">
        <v>25</v>
      </c>
      <c r="U27" s="4">
        <f t="shared" si="0"/>
        <v>0.97</v>
      </c>
      <c r="V27" s="9">
        <f t="shared" si="1"/>
        <v>0.34783706731320418</v>
      </c>
    </row>
    <row r="28" spans="5:22" x14ac:dyDescent="0.25">
      <c r="F28" s="8" t="s">
        <v>44</v>
      </c>
      <c r="G28" s="9">
        <v>0.67030000000000001</v>
      </c>
      <c r="L28" s="8" t="s">
        <v>46</v>
      </c>
      <c r="M28" s="7">
        <f>B10</f>
        <v>3.4000000000000004</v>
      </c>
      <c r="N28" s="8" t="s">
        <v>19</v>
      </c>
      <c r="U28" s="4">
        <f>U13</f>
        <v>1.1100000000000001</v>
      </c>
      <c r="V28" s="9">
        <f>($M$26*0.01)+(TAN(RADIANS($M$27))*U13)-(9.8*U13*U13/(2*(($M$28*COS(RADIANS($M$27)))^2)))</f>
        <v>0.2619157899266058</v>
      </c>
    </row>
    <row r="29" spans="5:22" x14ac:dyDescent="0.25">
      <c r="F29" s="12" t="s">
        <v>60</v>
      </c>
      <c r="G29" s="13"/>
      <c r="L29" s="12" t="s">
        <v>61</v>
      </c>
      <c r="M29" s="13"/>
      <c r="U29" s="4">
        <f t="shared" si="0"/>
        <v>1.17</v>
      </c>
      <c r="V29" s="9">
        <f t="shared" si="1"/>
        <v>0.21751201447784618</v>
      </c>
    </row>
    <row r="30" spans="5:22" x14ac:dyDescent="0.25">
      <c r="F30" s="8" t="s">
        <v>45</v>
      </c>
      <c r="G30" s="9">
        <f>G26</f>
        <v>0.2636</v>
      </c>
      <c r="H30" s="8" t="s">
        <v>50</v>
      </c>
      <c r="L30" s="8" t="s">
        <v>42</v>
      </c>
      <c r="M30" s="4">
        <f>M26*0.01</f>
        <v>0.26300000000000001</v>
      </c>
    </row>
    <row r="31" spans="5:22" x14ac:dyDescent="0.25">
      <c r="F31" s="8" t="s">
        <v>53</v>
      </c>
      <c r="G31" s="6">
        <f>DEGREES(ATAN(G27))</f>
        <v>32.805828164526012</v>
      </c>
      <c r="H31" s="8" t="s">
        <v>25</v>
      </c>
      <c r="L31" s="8" t="s">
        <v>43</v>
      </c>
      <c r="M31" s="7">
        <f>TAN(RADIANS(M27))</f>
        <v>0.70020753820970971</v>
      </c>
    </row>
    <row r="32" spans="5:22" x14ac:dyDescent="0.25">
      <c r="F32" s="8" t="s">
        <v>46</v>
      </c>
      <c r="G32" s="7">
        <f>SQRT(9.8/(2*G28*COS(RADIANS(G31))*COS(RADIANS(G31))))</f>
        <v>3.2167682411623071</v>
      </c>
      <c r="H32" s="8" t="s">
        <v>19</v>
      </c>
      <c r="L32" s="8" t="s">
        <v>44</v>
      </c>
      <c r="M32" s="9">
        <f>9.8/(2*(M28*COS(RADIANS(M27)))^2)</f>
        <v>0.63169757120864523</v>
      </c>
    </row>
    <row r="33" spans="6:8" x14ac:dyDescent="0.25">
      <c r="F33" s="8" t="s">
        <v>54</v>
      </c>
      <c r="G33" s="6">
        <f>(ABS(G30-(M26*0.01))/(M26*0.01))*100</f>
        <v>0.22813688212927355</v>
      </c>
      <c r="H33" s="8" t="s">
        <v>57</v>
      </c>
    </row>
    <row r="34" spans="6:8" x14ac:dyDescent="0.25">
      <c r="F34" s="8" t="s">
        <v>55</v>
      </c>
      <c r="G34" s="6">
        <f>(ABS(G31-(M27))*100)/M27</f>
        <v>6.2690623870685362</v>
      </c>
      <c r="H34" s="8" t="s">
        <v>57</v>
      </c>
    </row>
    <row r="35" spans="6:8" x14ac:dyDescent="0.25">
      <c r="F35" s="8" t="s">
        <v>56</v>
      </c>
      <c r="G35" s="6">
        <f>(ABS(G32-(M28))*100)/M28</f>
        <v>5.3891693775792131</v>
      </c>
      <c r="H35" s="8" t="s">
        <v>57</v>
      </c>
    </row>
    <row r="40" spans="6:8" x14ac:dyDescent="0.25">
      <c r="F40" s="13" t="s">
        <v>47</v>
      </c>
      <c r="G40" s="13"/>
    </row>
    <row r="41" spans="6:8" x14ac:dyDescent="0.25">
      <c r="F41" s="8" t="s">
        <v>42</v>
      </c>
      <c r="G41" s="7">
        <v>0.26429999999999998</v>
      </c>
    </row>
    <row r="42" spans="6:8" x14ac:dyDescent="0.25">
      <c r="F42" s="8" t="s">
        <v>43</v>
      </c>
      <c r="G42" s="7">
        <v>0.64219999999999999</v>
      </c>
    </row>
    <row r="43" spans="6:8" x14ac:dyDescent="0.25">
      <c r="F43" s="8" t="s">
        <v>44</v>
      </c>
      <c r="G43" s="9">
        <v>0.66869999999999996</v>
      </c>
    </row>
    <row r="44" spans="6:8" x14ac:dyDescent="0.25">
      <c r="F44" s="12" t="s">
        <v>60</v>
      </c>
      <c r="G44" s="13"/>
    </row>
    <row r="45" spans="6:8" x14ac:dyDescent="0.25">
      <c r="F45" s="8" t="s">
        <v>45</v>
      </c>
      <c r="G45" s="9">
        <f>G41</f>
        <v>0.26429999999999998</v>
      </c>
      <c r="H45" s="8" t="s">
        <v>50</v>
      </c>
    </row>
    <row r="46" spans="6:8" x14ac:dyDescent="0.25">
      <c r="F46" s="8" t="s">
        <v>53</v>
      </c>
      <c r="G46" s="6">
        <f>DEGREES(ATAN(G42))</f>
        <v>32.70857680479709</v>
      </c>
      <c r="H46" s="8" t="s">
        <v>25</v>
      </c>
    </row>
    <row r="47" spans="6:8" x14ac:dyDescent="0.25">
      <c r="F47" s="8" t="s">
        <v>46</v>
      </c>
      <c r="G47" s="7">
        <f>SQRT(9.8/(2*G43*COS(RADIANS(G46))*COS(RADIANS(G46))))</f>
        <v>3.2170990827374504</v>
      </c>
      <c r="H47" s="8" t="s">
        <v>19</v>
      </c>
    </row>
    <row r="48" spans="6:8" x14ac:dyDescent="0.25">
      <c r="F48" s="8" t="s">
        <v>54</v>
      </c>
      <c r="G48" s="6">
        <f>(ABS(G45-(M26*0.01))/(M26*0.01))*100</f>
        <v>0.4942965779467558</v>
      </c>
      <c r="H48" s="8" t="s">
        <v>57</v>
      </c>
    </row>
    <row r="49" spans="6:8" x14ac:dyDescent="0.25">
      <c r="F49" s="8" t="s">
        <v>55</v>
      </c>
      <c r="G49" s="6">
        <f>(ABS(G46-(M27))*100)/M27</f>
        <v>6.5469234148654563</v>
      </c>
      <c r="H49" s="8" t="s">
        <v>57</v>
      </c>
    </row>
    <row r="50" spans="6:8" x14ac:dyDescent="0.25">
      <c r="F50" s="8" t="s">
        <v>56</v>
      </c>
      <c r="G50" s="6">
        <f>(ABS(G47-(M28))*100)/M28</f>
        <v>5.3794387430161761</v>
      </c>
      <c r="H50" s="8" t="s">
        <v>57</v>
      </c>
    </row>
  </sheetData>
  <mergeCells count="8">
    <mergeCell ref="F44:G44"/>
    <mergeCell ref="L25:M25"/>
    <mergeCell ref="L29:M29"/>
    <mergeCell ref="U1:V1"/>
    <mergeCell ref="U16:V16"/>
    <mergeCell ref="F25:G25"/>
    <mergeCell ref="F29:G29"/>
    <mergeCell ref="F40:G4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20B9-B030-4DDE-A8BC-0B3FD6A265EA}">
  <dimension ref="A1:V42"/>
  <sheetViews>
    <sheetView topLeftCell="A10" workbookViewId="0">
      <selection activeCell="K39" sqref="K39"/>
    </sheetView>
  </sheetViews>
  <sheetFormatPr defaultRowHeight="15" x14ac:dyDescent="0.25"/>
  <cols>
    <col min="1" max="1" width="36.7109375" bestFit="1" customWidth="1"/>
    <col min="4" max="4" width="10" bestFit="1" customWidth="1"/>
    <col min="6" max="6" width="33.5703125" customWidth="1"/>
    <col min="7" max="7" width="9.5703125" bestFit="1" customWidth="1"/>
    <col min="9" max="9" width="16" bestFit="1" customWidth="1"/>
    <col min="10" max="10" width="8.85546875" bestFit="1" customWidth="1"/>
    <col min="12" max="12" width="32.7109375" customWidth="1"/>
    <col min="13" max="13" width="8.85546875" bestFit="1" customWidth="1"/>
    <col min="15" max="15" width="17" bestFit="1" customWidth="1"/>
    <col min="16" max="16" width="8.85546875" bestFit="1" customWidth="1"/>
    <col min="18" max="18" width="16" bestFit="1" customWidth="1"/>
    <col min="19" max="19" width="9.28515625" bestFit="1" customWidth="1"/>
    <col min="21" max="21" width="11.7109375" customWidth="1"/>
    <col min="22" max="22" width="10.7109375" customWidth="1"/>
  </cols>
  <sheetData>
    <row r="1" spans="1:22" x14ac:dyDescent="0.25">
      <c r="U1" s="13" t="s">
        <v>58</v>
      </c>
      <c r="V1" s="13"/>
    </row>
    <row r="2" spans="1:22" x14ac:dyDescent="0.25">
      <c r="A2" s="3" t="s">
        <v>4</v>
      </c>
      <c r="B2" s="4">
        <v>26.3</v>
      </c>
      <c r="C2" s="4" t="s">
        <v>0</v>
      </c>
      <c r="F2" s="3" t="s">
        <v>7</v>
      </c>
      <c r="G2" s="3" t="s">
        <v>2</v>
      </c>
      <c r="H2" s="2"/>
      <c r="I2" s="3" t="s">
        <v>6</v>
      </c>
      <c r="J2" s="3" t="s">
        <v>2</v>
      </c>
      <c r="K2" s="2"/>
      <c r="L2" s="3" t="s">
        <v>10</v>
      </c>
      <c r="M2" s="3" t="s">
        <v>2</v>
      </c>
      <c r="N2" s="2"/>
      <c r="O2" s="3" t="s">
        <v>12</v>
      </c>
      <c r="P2" s="3" t="s">
        <v>2</v>
      </c>
      <c r="Q2" s="2"/>
      <c r="R2" s="3" t="s">
        <v>14</v>
      </c>
      <c r="S2" s="3" t="s">
        <v>2</v>
      </c>
      <c r="U2" s="3" t="s">
        <v>48</v>
      </c>
      <c r="V2" s="3" t="s">
        <v>49</v>
      </c>
    </row>
    <row r="3" spans="1:22" x14ac:dyDescent="0.25">
      <c r="F3" s="4">
        <v>1</v>
      </c>
      <c r="G3" s="4">
        <v>38.5</v>
      </c>
      <c r="H3" s="2"/>
      <c r="I3" s="4">
        <v>1</v>
      </c>
      <c r="J3" s="4">
        <v>48.1</v>
      </c>
      <c r="K3" s="2"/>
      <c r="L3" s="4">
        <v>1</v>
      </c>
      <c r="M3" s="4">
        <v>54.1</v>
      </c>
      <c r="N3" s="2"/>
      <c r="O3" s="4">
        <v>1</v>
      </c>
      <c r="P3" s="4">
        <v>55.4</v>
      </c>
      <c r="Q3" s="2"/>
      <c r="R3" s="4">
        <v>1</v>
      </c>
      <c r="S3" s="4">
        <v>53.9</v>
      </c>
      <c r="U3" s="4">
        <v>0</v>
      </c>
      <c r="V3" s="9">
        <f>B2*0.01</f>
        <v>0.26300000000000001</v>
      </c>
    </row>
    <row r="4" spans="1:22" x14ac:dyDescent="0.25">
      <c r="A4" s="3" t="s">
        <v>5</v>
      </c>
      <c r="B4" s="4">
        <v>0</v>
      </c>
      <c r="C4" s="4" t="s">
        <v>0</v>
      </c>
      <c r="F4" s="4">
        <v>2</v>
      </c>
      <c r="G4" s="4">
        <v>38.4</v>
      </c>
      <c r="H4" s="2"/>
      <c r="I4" s="4">
        <v>2</v>
      </c>
      <c r="J4" s="4">
        <v>48.1</v>
      </c>
      <c r="K4" s="2"/>
      <c r="L4" s="4">
        <v>2</v>
      </c>
      <c r="M4" s="4">
        <v>54</v>
      </c>
      <c r="N4" s="1"/>
      <c r="O4" s="4">
        <v>2</v>
      </c>
      <c r="P4" s="4">
        <v>55.4</v>
      </c>
      <c r="Q4" s="2"/>
      <c r="R4" s="4">
        <v>2</v>
      </c>
      <c r="S4" s="4">
        <v>53.9</v>
      </c>
      <c r="U4" s="4">
        <v>0.13</v>
      </c>
      <c r="V4" s="9">
        <f>G7*0.01</f>
        <v>0.38425000000000004</v>
      </c>
    </row>
    <row r="5" spans="1:22" x14ac:dyDescent="0.25">
      <c r="F5" s="4">
        <v>3</v>
      </c>
      <c r="G5" s="4">
        <v>38.4</v>
      </c>
      <c r="H5" s="2"/>
      <c r="I5" s="4">
        <v>3</v>
      </c>
      <c r="J5" s="4">
        <v>48.1</v>
      </c>
      <c r="K5" s="2"/>
      <c r="L5" s="4">
        <v>3</v>
      </c>
      <c r="M5" s="4">
        <v>54</v>
      </c>
      <c r="N5" s="2"/>
      <c r="O5" s="4">
        <v>3</v>
      </c>
      <c r="P5" s="4">
        <v>55.4</v>
      </c>
      <c r="Q5" s="2"/>
      <c r="R5" s="4">
        <v>3</v>
      </c>
      <c r="S5" s="4">
        <v>53.9</v>
      </c>
      <c r="U5" s="4">
        <v>0.26</v>
      </c>
      <c r="V5" s="9">
        <f>J7*0.01</f>
        <v>0.48100000000000004</v>
      </c>
    </row>
    <row r="6" spans="1:22" x14ac:dyDescent="0.25">
      <c r="A6" s="3" t="s">
        <v>20</v>
      </c>
      <c r="B6" s="4">
        <v>25.5</v>
      </c>
      <c r="C6" s="4" t="s">
        <v>1</v>
      </c>
      <c r="F6" s="4">
        <v>4</v>
      </c>
      <c r="G6" s="4">
        <v>38.4</v>
      </c>
      <c r="H6" s="2"/>
      <c r="I6" s="4">
        <v>4</v>
      </c>
      <c r="J6" s="4">
        <v>48.1</v>
      </c>
      <c r="K6" s="2"/>
      <c r="L6" s="4">
        <v>4</v>
      </c>
      <c r="M6" s="4">
        <v>54.1</v>
      </c>
      <c r="N6" s="2"/>
      <c r="O6" s="4">
        <v>4</v>
      </c>
      <c r="P6" s="4">
        <v>55.4</v>
      </c>
      <c r="Q6" s="2"/>
      <c r="R6" s="4">
        <v>4</v>
      </c>
      <c r="S6" s="4">
        <v>53.8</v>
      </c>
      <c r="U6" s="4">
        <v>0.39</v>
      </c>
      <c r="V6" s="9">
        <f>M7*0.01</f>
        <v>0.54049999999999998</v>
      </c>
    </row>
    <row r="7" spans="1:22" x14ac:dyDescent="0.25">
      <c r="F7" s="3" t="s">
        <v>17</v>
      </c>
      <c r="G7" s="6">
        <f>AVERAGE(G3:G6)</f>
        <v>38.425000000000004</v>
      </c>
      <c r="H7" s="2"/>
      <c r="I7" s="3" t="s">
        <v>17</v>
      </c>
      <c r="J7" s="4">
        <f>AVERAGE(J3:J6)</f>
        <v>48.1</v>
      </c>
      <c r="K7" s="2"/>
      <c r="L7" s="3" t="s">
        <v>17</v>
      </c>
      <c r="M7" s="6">
        <f>AVERAGE(M3:M6)</f>
        <v>54.05</v>
      </c>
      <c r="N7" s="2"/>
      <c r="O7" s="3" t="s">
        <v>17</v>
      </c>
      <c r="P7" s="4">
        <f>AVERAGE(P3:P6)</f>
        <v>55.4</v>
      </c>
      <c r="Q7" s="2"/>
      <c r="R7" s="3" t="s">
        <v>17</v>
      </c>
      <c r="S7" s="6">
        <f>AVERAGE(S3:S6)</f>
        <v>53.875</v>
      </c>
      <c r="U7" s="4">
        <v>0.52</v>
      </c>
      <c r="V7" s="9">
        <f>P7*0.01</f>
        <v>0.55400000000000005</v>
      </c>
    </row>
    <row r="8" spans="1:22" x14ac:dyDescent="0.25">
      <c r="A8" s="3" t="s">
        <v>40</v>
      </c>
      <c r="B8" s="4">
        <f>0.0075</f>
        <v>7.4999999999999997E-3</v>
      </c>
      <c r="C8" s="4" t="s">
        <v>21</v>
      </c>
      <c r="U8" s="4">
        <v>0.65</v>
      </c>
      <c r="V8" s="9">
        <f>S7*0.01</f>
        <v>0.53875000000000006</v>
      </c>
    </row>
    <row r="9" spans="1:22" x14ac:dyDescent="0.25"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U9" s="4">
        <v>0.78</v>
      </c>
      <c r="V9" s="9">
        <f>G15*0.01</f>
        <v>0.48849999999999993</v>
      </c>
    </row>
    <row r="10" spans="1:22" x14ac:dyDescent="0.25">
      <c r="A10" s="3" t="s">
        <v>18</v>
      </c>
      <c r="B10" s="7">
        <f>(B6*0.001)/(B8)</f>
        <v>3.4000000000000004</v>
      </c>
      <c r="C10" s="4" t="s">
        <v>19</v>
      </c>
      <c r="F10" s="3" t="s">
        <v>8</v>
      </c>
      <c r="G10" s="3" t="s">
        <v>2</v>
      </c>
      <c r="H10" s="2"/>
      <c r="I10" s="3" t="s">
        <v>9</v>
      </c>
      <c r="J10" s="3" t="s">
        <v>2</v>
      </c>
      <c r="K10" s="2"/>
      <c r="L10" s="3" t="s">
        <v>11</v>
      </c>
      <c r="M10" s="3" t="s">
        <v>2</v>
      </c>
      <c r="N10" s="2"/>
      <c r="O10" s="3" t="s">
        <v>13</v>
      </c>
      <c r="P10" s="3" t="s">
        <v>2</v>
      </c>
      <c r="Q10" s="2"/>
      <c r="R10" s="3" t="s">
        <v>15</v>
      </c>
      <c r="S10" s="3" t="s">
        <v>3</v>
      </c>
      <c r="U10" s="4">
        <v>0.91</v>
      </c>
      <c r="V10" s="9">
        <f>J15*0.01</f>
        <v>0.39049999999999996</v>
      </c>
    </row>
    <row r="11" spans="1:22" x14ac:dyDescent="0.25">
      <c r="F11" s="4">
        <v>1</v>
      </c>
      <c r="G11" s="4">
        <v>48.9</v>
      </c>
      <c r="H11" s="2"/>
      <c r="I11" s="4">
        <v>1</v>
      </c>
      <c r="J11" s="4">
        <v>39.1</v>
      </c>
      <c r="K11" s="2"/>
      <c r="L11" s="4">
        <v>1</v>
      </c>
      <c r="M11" s="4">
        <v>25.5</v>
      </c>
      <c r="N11" s="2"/>
      <c r="O11" s="4">
        <v>1</v>
      </c>
      <c r="P11" s="4">
        <v>8.4</v>
      </c>
      <c r="Q11" s="2"/>
      <c r="R11" s="4">
        <v>1</v>
      </c>
      <c r="S11" s="4">
        <v>120.6</v>
      </c>
      <c r="U11" s="4">
        <v>1.04</v>
      </c>
      <c r="V11" s="9">
        <f>M15*0.01</f>
        <v>0.2535</v>
      </c>
    </row>
    <row r="12" spans="1:22" x14ac:dyDescent="0.25">
      <c r="A12" s="3" t="s">
        <v>24</v>
      </c>
      <c r="B12" s="4">
        <v>50</v>
      </c>
      <c r="C12" s="4" t="s">
        <v>25</v>
      </c>
      <c r="F12" s="4">
        <v>2</v>
      </c>
      <c r="G12" s="4">
        <v>48.7</v>
      </c>
      <c r="H12" s="2"/>
      <c r="I12" s="4">
        <v>2</v>
      </c>
      <c r="J12" s="4">
        <v>39.1</v>
      </c>
      <c r="K12" s="2"/>
      <c r="L12" s="4">
        <v>2</v>
      </c>
      <c r="M12" s="4">
        <v>25.5</v>
      </c>
      <c r="N12" s="2"/>
      <c r="O12" s="4">
        <v>2</v>
      </c>
      <c r="P12" s="4">
        <v>8.5</v>
      </c>
      <c r="Q12" s="2"/>
      <c r="R12" s="4">
        <v>2</v>
      </c>
      <c r="S12" s="4">
        <v>120.7</v>
      </c>
      <c r="U12" s="4">
        <v>1.17</v>
      </c>
      <c r="V12" s="9">
        <f>P15*0.01</f>
        <v>8.4499999999999992E-2</v>
      </c>
    </row>
    <row r="13" spans="1:22" x14ac:dyDescent="0.25">
      <c r="F13" s="4">
        <v>3</v>
      </c>
      <c r="G13" s="4">
        <v>49</v>
      </c>
      <c r="H13" s="2"/>
      <c r="I13" s="4">
        <v>3</v>
      </c>
      <c r="J13" s="4">
        <v>39</v>
      </c>
      <c r="K13" s="2"/>
      <c r="L13" s="4">
        <v>3</v>
      </c>
      <c r="M13" s="4">
        <v>25.3</v>
      </c>
      <c r="N13" s="2"/>
      <c r="O13" s="4">
        <v>3</v>
      </c>
      <c r="P13" s="4">
        <v>8.3000000000000007</v>
      </c>
      <c r="Q13" s="2"/>
      <c r="R13" s="4">
        <v>3</v>
      </c>
      <c r="S13" s="4">
        <v>120.6</v>
      </c>
    </row>
    <row r="14" spans="1:22" x14ac:dyDescent="0.25">
      <c r="F14" s="4">
        <v>4</v>
      </c>
      <c r="G14" s="4">
        <v>48.8</v>
      </c>
      <c r="H14" s="2"/>
      <c r="I14" s="4">
        <v>4</v>
      </c>
      <c r="J14" s="4">
        <v>39</v>
      </c>
      <c r="K14" s="2"/>
      <c r="L14" s="4">
        <v>4</v>
      </c>
      <c r="M14" s="4">
        <v>25.1</v>
      </c>
      <c r="N14" s="2"/>
      <c r="O14" s="4">
        <v>4</v>
      </c>
      <c r="P14" s="4">
        <v>8.6</v>
      </c>
      <c r="Q14" s="2"/>
      <c r="R14" s="4">
        <v>4</v>
      </c>
      <c r="S14" s="4">
        <v>120.8</v>
      </c>
      <c r="U14" s="13" t="s">
        <v>59</v>
      </c>
      <c r="V14" s="13"/>
    </row>
    <row r="15" spans="1:22" x14ac:dyDescent="0.25">
      <c r="F15" s="3" t="s">
        <v>17</v>
      </c>
      <c r="G15" s="6">
        <f>AVERAGE(G11:G14)</f>
        <v>48.849999999999994</v>
      </c>
      <c r="H15" s="2"/>
      <c r="I15" s="3" t="s">
        <v>17</v>
      </c>
      <c r="J15" s="6">
        <f>AVERAGE(J11:J14)</f>
        <v>39.049999999999997</v>
      </c>
      <c r="K15" s="2"/>
      <c r="L15" s="3" t="s">
        <v>17</v>
      </c>
      <c r="M15" s="6">
        <f>AVERAGE(M11:M14)</f>
        <v>25.35</v>
      </c>
      <c r="N15" s="2"/>
      <c r="O15" s="3" t="s">
        <v>17</v>
      </c>
      <c r="P15" s="6">
        <f>AVERAGE(P11:P14)</f>
        <v>8.4499999999999993</v>
      </c>
      <c r="Q15" s="2"/>
      <c r="R15" s="3" t="s">
        <v>17</v>
      </c>
      <c r="S15" s="6">
        <f>AVERAGE(S11:S14)</f>
        <v>120.675</v>
      </c>
      <c r="U15" s="10" t="s">
        <v>48</v>
      </c>
      <c r="V15" s="10" t="s">
        <v>49</v>
      </c>
    </row>
    <row r="16" spans="1:22" x14ac:dyDescent="0.25">
      <c r="U16" s="4">
        <v>0</v>
      </c>
      <c r="V16" s="9">
        <f>M18*0.01</f>
        <v>0.26300000000000001</v>
      </c>
    </row>
    <row r="17" spans="6:22" x14ac:dyDescent="0.25">
      <c r="F17" s="13" t="s">
        <v>41</v>
      </c>
      <c r="G17" s="13"/>
      <c r="L17" s="13" t="s">
        <v>51</v>
      </c>
      <c r="M17" s="13"/>
      <c r="U17" s="4">
        <f>U4</f>
        <v>0.13</v>
      </c>
      <c r="V17" s="9">
        <f>($M$18*0.01)+(TAN(RADIANS($M$19))*U4)-(9.8*U4*U4/(2*(($M$20*COS(RADIANS($M$19)))^2)))</f>
        <v>0.40059032799274535</v>
      </c>
    </row>
    <row r="18" spans="6:22" x14ac:dyDescent="0.25">
      <c r="F18" s="3" t="s">
        <v>42</v>
      </c>
      <c r="G18" s="7">
        <v>0.25779999999999997</v>
      </c>
      <c r="L18" s="8" t="s">
        <v>45</v>
      </c>
      <c r="M18" s="6">
        <f>B2</f>
        <v>26.3</v>
      </c>
      <c r="N18" s="8" t="s">
        <v>0</v>
      </c>
      <c r="U18" s="4">
        <f t="shared" ref="U18:U25" si="0">U5</f>
        <v>0.26</v>
      </c>
      <c r="V18" s="9">
        <f t="shared" ref="V18:V25" si="1">($M$18*0.01)+(TAN(RADIANS($M$19))*U5)-(9.8*U5*U5/(2*(($M$20*COS(RADIANS($M$19)))^2)))</f>
        <v>0.50350537789648686</v>
      </c>
    </row>
    <row r="19" spans="6:22" x14ac:dyDescent="0.25">
      <c r="F19" s="3" t="s">
        <v>43</v>
      </c>
      <c r="G19" s="7">
        <v>1.1564000000000001</v>
      </c>
      <c r="L19" s="8" t="s">
        <v>53</v>
      </c>
      <c r="M19" s="11">
        <f>B12</f>
        <v>50</v>
      </c>
      <c r="N19" s="8" t="s">
        <v>25</v>
      </c>
      <c r="U19" s="4">
        <f t="shared" si="0"/>
        <v>0.39</v>
      </c>
      <c r="V19" s="9">
        <f t="shared" si="1"/>
        <v>0.57174514971122448</v>
      </c>
    </row>
    <row r="20" spans="6:22" x14ac:dyDescent="0.25">
      <c r="F20" s="3" t="s">
        <v>44</v>
      </c>
      <c r="G20" s="9">
        <v>1.1321000000000001</v>
      </c>
      <c r="L20" s="8" t="s">
        <v>46</v>
      </c>
      <c r="M20" s="7">
        <f>B10</f>
        <v>3.4000000000000004</v>
      </c>
      <c r="N20" s="8" t="s">
        <v>19</v>
      </c>
      <c r="U20" s="4">
        <f t="shared" si="0"/>
        <v>0.52</v>
      </c>
      <c r="V20" s="9">
        <f t="shared" si="1"/>
        <v>0.60530964343695803</v>
      </c>
    </row>
    <row r="21" spans="6:22" x14ac:dyDescent="0.25">
      <c r="F21" s="12" t="s">
        <v>60</v>
      </c>
      <c r="G21" s="13"/>
      <c r="L21" s="12" t="s">
        <v>61</v>
      </c>
      <c r="M21" s="13"/>
      <c r="U21" s="4">
        <f t="shared" si="0"/>
        <v>0.65</v>
      </c>
      <c r="V21" s="9">
        <f t="shared" si="1"/>
        <v>0.60419885907368798</v>
      </c>
    </row>
    <row r="22" spans="6:22" x14ac:dyDescent="0.25">
      <c r="F22" s="3" t="s">
        <v>45</v>
      </c>
      <c r="G22" s="9">
        <f>G18</f>
        <v>0.25779999999999997</v>
      </c>
      <c r="H22" s="3" t="s">
        <v>50</v>
      </c>
      <c r="L22" s="8" t="s">
        <v>42</v>
      </c>
      <c r="M22" s="4">
        <f>M18*0.01</f>
        <v>0.26300000000000001</v>
      </c>
      <c r="U22" s="4">
        <f t="shared" si="0"/>
        <v>0.78</v>
      </c>
      <c r="V22" s="9">
        <f t="shared" si="1"/>
        <v>0.56841279662141375</v>
      </c>
    </row>
    <row r="23" spans="6:22" x14ac:dyDescent="0.25">
      <c r="F23" s="3" t="s">
        <v>53</v>
      </c>
      <c r="G23" s="6">
        <f>DEGREES(ATAN(G19))</f>
        <v>49.148301124563481</v>
      </c>
      <c r="H23" s="3" t="s">
        <v>25</v>
      </c>
      <c r="L23" s="8" t="s">
        <v>43</v>
      </c>
      <c r="M23" s="7">
        <f>TAN(RADIANS(M19))</f>
        <v>1.19175359259421</v>
      </c>
      <c r="U23" s="4">
        <f t="shared" si="0"/>
        <v>0.91</v>
      </c>
      <c r="V23" s="9">
        <f t="shared" si="1"/>
        <v>0.49795145608013558</v>
      </c>
    </row>
    <row r="24" spans="6:22" x14ac:dyDescent="0.25">
      <c r="F24" s="3" t="s">
        <v>46</v>
      </c>
      <c r="G24" s="7">
        <f>SQRT(9.8/(2*G20*COS(RADIANS(G23))*COS(RADIANS(G23))))</f>
        <v>3.1806014112089502</v>
      </c>
      <c r="H24" s="3" t="s">
        <v>19</v>
      </c>
      <c r="L24" s="8" t="s">
        <v>44</v>
      </c>
      <c r="M24" s="9">
        <f>9.8/(2*(M20*COS(RADIANS(M19)))^2)</f>
        <v>1.0258958014498192</v>
      </c>
      <c r="U24" s="4">
        <f t="shared" si="0"/>
        <v>1.04</v>
      </c>
      <c r="V24" s="9">
        <f t="shared" si="1"/>
        <v>0.39281483744985368</v>
      </c>
    </row>
    <row r="25" spans="6:22" x14ac:dyDescent="0.25">
      <c r="F25" s="8" t="s">
        <v>54</v>
      </c>
      <c r="G25" s="6">
        <f>(ABS(G22-(M18*0.01))/(M18*0.01))*100</f>
        <v>1.9771863117870867</v>
      </c>
      <c r="H25" s="8" t="s">
        <v>57</v>
      </c>
      <c r="U25" s="4">
        <f t="shared" si="0"/>
        <v>1.17</v>
      </c>
      <c r="V25" s="9">
        <f t="shared" si="1"/>
        <v>0.25300294073056828</v>
      </c>
    </row>
    <row r="26" spans="6:22" x14ac:dyDescent="0.25">
      <c r="F26" s="8" t="s">
        <v>55</v>
      </c>
      <c r="G26" s="6">
        <f>(ABS(G23-(M19))*100)/M19</f>
        <v>1.7033977508730374</v>
      </c>
      <c r="H26" s="8" t="s">
        <v>57</v>
      </c>
    </row>
    <row r="27" spans="6:22" x14ac:dyDescent="0.25">
      <c r="F27" s="8" t="s">
        <v>56</v>
      </c>
      <c r="G27" s="6">
        <f>(ABS(G24-(M20))*100)/M20</f>
        <v>6.4528996703250021</v>
      </c>
      <c r="H27" s="8" t="s">
        <v>57</v>
      </c>
    </row>
    <row r="32" spans="6:22" x14ac:dyDescent="0.25">
      <c r="F32" s="13" t="s">
        <v>47</v>
      </c>
      <c r="G32" s="13"/>
    </row>
    <row r="33" spans="6:8" x14ac:dyDescent="0.25">
      <c r="F33" s="3" t="s">
        <v>42</v>
      </c>
      <c r="G33" s="7">
        <v>0.24931</v>
      </c>
    </row>
    <row r="34" spans="6:8" x14ac:dyDescent="0.25">
      <c r="F34" s="3" t="s">
        <v>43</v>
      </c>
      <c r="G34" s="7">
        <v>1.1837</v>
      </c>
    </row>
    <row r="35" spans="6:8" x14ac:dyDescent="0.25">
      <c r="F35" s="3" t="s">
        <v>44</v>
      </c>
      <c r="G35" s="9">
        <v>1.1321000000000001</v>
      </c>
    </row>
    <row r="36" spans="6:8" x14ac:dyDescent="0.25">
      <c r="F36" s="12" t="s">
        <v>60</v>
      </c>
      <c r="G36" s="13"/>
    </row>
    <row r="37" spans="6:8" x14ac:dyDescent="0.25">
      <c r="F37" s="3" t="s">
        <v>45</v>
      </c>
      <c r="G37" s="9">
        <f>G33</f>
        <v>0.24931</v>
      </c>
      <c r="H37" s="3" t="s">
        <v>50</v>
      </c>
    </row>
    <row r="38" spans="6:8" x14ac:dyDescent="0.25">
      <c r="F38" s="3" t="s">
        <v>53</v>
      </c>
      <c r="G38" s="6">
        <f>DEGREES(ATAN(G34))</f>
        <v>49.808587040813777</v>
      </c>
      <c r="H38" s="3" t="s">
        <v>25</v>
      </c>
    </row>
    <row r="39" spans="6:8" x14ac:dyDescent="0.25">
      <c r="F39" s="3" t="s">
        <v>46</v>
      </c>
      <c r="G39" s="7">
        <f>SQRT(9.8/(2*G35*COS(RADIANS(G38))*COS(RADIANS(G38))))</f>
        <v>3.2237763185926376</v>
      </c>
      <c r="H39" s="3" t="s">
        <v>19</v>
      </c>
    </row>
    <row r="40" spans="6:8" x14ac:dyDescent="0.25">
      <c r="F40" s="8" t="s">
        <v>54</v>
      </c>
      <c r="G40" s="6">
        <f>(ABS(G37-(M18*0.01))/(M18*0.01))*100</f>
        <v>5.2053231939163522</v>
      </c>
      <c r="H40" s="8" t="s">
        <v>57</v>
      </c>
    </row>
    <row r="41" spans="6:8" x14ac:dyDescent="0.25">
      <c r="F41" s="8" t="s">
        <v>55</v>
      </c>
      <c r="G41" s="6">
        <f>(ABS(G38-(M19))*100)/M19</f>
        <v>0.38282591837244695</v>
      </c>
      <c r="H41" s="8" t="s">
        <v>57</v>
      </c>
    </row>
    <row r="42" spans="6:8" x14ac:dyDescent="0.25">
      <c r="F42" s="8" t="s">
        <v>56</v>
      </c>
      <c r="G42" s="6">
        <f>(ABS(G39-(M20))*100)/M20</f>
        <v>5.1830494531577278</v>
      </c>
      <c r="H42" s="8" t="s">
        <v>57</v>
      </c>
    </row>
  </sheetData>
  <mergeCells count="8">
    <mergeCell ref="F36:G36"/>
    <mergeCell ref="L17:M17"/>
    <mergeCell ref="L21:M21"/>
    <mergeCell ref="U14:V14"/>
    <mergeCell ref="U1:V1"/>
    <mergeCell ref="F17:G17"/>
    <mergeCell ref="F21:G21"/>
    <mergeCell ref="F32:G3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4D269-24DC-4A7F-99C9-8F5F282B3D81}">
  <dimension ref="A1:V43"/>
  <sheetViews>
    <sheetView topLeftCell="A13" workbookViewId="0">
      <selection activeCell="F45" sqref="F45"/>
    </sheetView>
  </sheetViews>
  <sheetFormatPr defaultRowHeight="15" x14ac:dyDescent="0.25"/>
  <cols>
    <col min="1" max="1" width="31.7109375" bestFit="1" customWidth="1"/>
    <col min="2" max="2" width="7" bestFit="1" customWidth="1"/>
    <col min="6" max="6" width="31.7109375" customWidth="1"/>
    <col min="9" max="9" width="16" bestFit="1" customWidth="1"/>
    <col min="12" max="12" width="32.5703125" customWidth="1"/>
    <col min="15" max="15" width="17" bestFit="1" customWidth="1"/>
    <col min="18" max="18" width="16" bestFit="1" customWidth="1"/>
    <col min="21" max="21" width="11.140625" customWidth="1"/>
    <col min="22" max="22" width="12" customWidth="1"/>
  </cols>
  <sheetData>
    <row r="1" spans="1:22" x14ac:dyDescent="0.25">
      <c r="U1" s="13" t="s">
        <v>58</v>
      </c>
      <c r="V1" s="13"/>
    </row>
    <row r="2" spans="1:22" x14ac:dyDescent="0.25">
      <c r="A2" s="3" t="s">
        <v>4</v>
      </c>
      <c r="B2" s="4">
        <v>26.3</v>
      </c>
      <c r="C2" s="4" t="s">
        <v>0</v>
      </c>
      <c r="F2" s="3" t="s">
        <v>7</v>
      </c>
      <c r="G2" s="3" t="s">
        <v>2</v>
      </c>
      <c r="H2" s="2"/>
      <c r="I2" s="3" t="s">
        <v>26</v>
      </c>
      <c r="J2" s="3" t="s">
        <v>2</v>
      </c>
      <c r="K2" s="2"/>
      <c r="L2" s="3" t="s">
        <v>27</v>
      </c>
      <c r="M2" s="3" t="s">
        <v>2</v>
      </c>
      <c r="N2" s="2"/>
      <c r="O2" s="3" t="s">
        <v>28</v>
      </c>
      <c r="P2" s="3" t="s">
        <v>2</v>
      </c>
      <c r="Q2" s="2"/>
      <c r="R2" s="3" t="s">
        <v>29</v>
      </c>
      <c r="S2" s="3" t="s">
        <v>2</v>
      </c>
      <c r="U2" s="3" t="s">
        <v>48</v>
      </c>
      <c r="V2" s="3" t="s">
        <v>49</v>
      </c>
    </row>
    <row r="3" spans="1:22" x14ac:dyDescent="0.25">
      <c r="F3" s="4">
        <v>1</v>
      </c>
      <c r="G3" s="4">
        <v>42.2</v>
      </c>
      <c r="H3" s="2"/>
      <c r="I3" s="4">
        <v>1</v>
      </c>
      <c r="J3" s="4">
        <v>51.6</v>
      </c>
      <c r="K3" s="2"/>
      <c r="L3" s="4">
        <v>1</v>
      </c>
      <c r="M3" s="4">
        <v>58.5</v>
      </c>
      <c r="N3" s="2"/>
      <c r="O3" s="4">
        <v>1</v>
      </c>
      <c r="P3" s="4">
        <v>62.8</v>
      </c>
      <c r="Q3" s="2"/>
      <c r="R3" s="4">
        <v>1</v>
      </c>
      <c r="S3" s="4">
        <v>64.099999999999994</v>
      </c>
      <c r="U3" s="4">
        <v>0</v>
      </c>
      <c r="V3" s="9">
        <f>B2*0.01</f>
        <v>0.26300000000000001</v>
      </c>
    </row>
    <row r="4" spans="1:22" x14ac:dyDescent="0.25">
      <c r="A4" s="3" t="s">
        <v>5</v>
      </c>
      <c r="B4" s="4">
        <v>0</v>
      </c>
      <c r="C4" s="4" t="s">
        <v>0</v>
      </c>
      <c r="F4" s="4">
        <v>2</v>
      </c>
      <c r="G4" s="4">
        <v>42.2</v>
      </c>
      <c r="H4" s="2"/>
      <c r="I4" s="4">
        <v>2</v>
      </c>
      <c r="J4" s="4">
        <v>51.6</v>
      </c>
      <c r="K4" s="2"/>
      <c r="L4" s="4">
        <v>2</v>
      </c>
      <c r="M4" s="4">
        <v>58.4</v>
      </c>
      <c r="N4" s="1"/>
      <c r="O4" s="4">
        <v>2</v>
      </c>
      <c r="P4" s="4">
        <v>63</v>
      </c>
      <c r="Q4" s="2"/>
      <c r="R4" s="4">
        <v>2</v>
      </c>
      <c r="S4" s="4">
        <v>63.9</v>
      </c>
      <c r="U4" s="4">
        <v>0.13</v>
      </c>
      <c r="V4" s="9">
        <f>G7*0.01</f>
        <v>0.42200000000000004</v>
      </c>
    </row>
    <row r="5" spans="1:22" x14ac:dyDescent="0.25">
      <c r="F5" s="4">
        <v>3</v>
      </c>
      <c r="G5" s="4">
        <v>42.2</v>
      </c>
      <c r="H5" s="2"/>
      <c r="I5" s="4">
        <v>3</v>
      </c>
      <c r="J5" s="4">
        <v>51.6</v>
      </c>
      <c r="K5" s="2"/>
      <c r="L5" s="4">
        <v>3</v>
      </c>
      <c r="M5" s="4">
        <v>58.5</v>
      </c>
      <c r="N5" s="2"/>
      <c r="O5" s="4">
        <v>3</v>
      </c>
      <c r="P5" s="4">
        <v>63</v>
      </c>
      <c r="Q5" s="2"/>
      <c r="R5" s="4">
        <v>3</v>
      </c>
      <c r="S5" s="4">
        <v>63.8</v>
      </c>
      <c r="U5" s="4">
        <v>0.22</v>
      </c>
      <c r="V5" s="9">
        <f>J7*0.01</f>
        <v>0.51600000000000001</v>
      </c>
    </row>
    <row r="6" spans="1:22" x14ac:dyDescent="0.25">
      <c r="A6" s="3" t="s">
        <v>20</v>
      </c>
      <c r="B6" s="4">
        <v>25.5</v>
      </c>
      <c r="C6" s="4" t="s">
        <v>1</v>
      </c>
      <c r="F6" s="4">
        <v>4</v>
      </c>
      <c r="G6" s="4">
        <v>42.2</v>
      </c>
      <c r="H6" s="2"/>
      <c r="I6" s="4">
        <v>4</v>
      </c>
      <c r="J6" s="4">
        <v>51.6</v>
      </c>
      <c r="K6" s="2"/>
      <c r="L6" s="4">
        <v>4</v>
      </c>
      <c r="M6" s="4">
        <v>58.5</v>
      </c>
      <c r="N6" s="2"/>
      <c r="O6" s="4">
        <v>4</v>
      </c>
      <c r="P6" s="4">
        <v>63</v>
      </c>
      <c r="Q6" s="2"/>
      <c r="R6" s="4">
        <v>4</v>
      </c>
      <c r="S6" s="4">
        <v>64</v>
      </c>
      <c r="U6" s="4">
        <v>0.31</v>
      </c>
      <c r="V6" s="9">
        <f>M7*0.01</f>
        <v>0.58474999999999999</v>
      </c>
    </row>
    <row r="7" spans="1:22" x14ac:dyDescent="0.25">
      <c r="F7" s="3" t="s">
        <v>17</v>
      </c>
      <c r="G7" s="6">
        <f>AVERAGE(G3:G6)</f>
        <v>42.2</v>
      </c>
      <c r="H7" s="2"/>
      <c r="I7" s="3" t="s">
        <v>17</v>
      </c>
      <c r="J7" s="4">
        <f>AVERAGE(J3:J6)</f>
        <v>51.6</v>
      </c>
      <c r="K7" s="2"/>
      <c r="L7" s="3" t="s">
        <v>17</v>
      </c>
      <c r="M7" s="6">
        <f>AVERAGE(M3:M6)</f>
        <v>58.475000000000001</v>
      </c>
      <c r="N7" s="2"/>
      <c r="O7" s="3" t="s">
        <v>17</v>
      </c>
      <c r="P7" s="6">
        <f>AVERAGE(P3:P6)</f>
        <v>62.95</v>
      </c>
      <c r="Q7" s="2"/>
      <c r="R7" s="3" t="s">
        <v>17</v>
      </c>
      <c r="S7" s="6">
        <f>AVERAGE(S3:S6)</f>
        <v>63.95</v>
      </c>
      <c r="U7" s="4">
        <v>0.4</v>
      </c>
      <c r="V7" s="9">
        <f>P7*0.01</f>
        <v>0.62950000000000006</v>
      </c>
    </row>
    <row r="8" spans="1:22" x14ac:dyDescent="0.25">
      <c r="A8" s="3" t="s">
        <v>16</v>
      </c>
      <c r="B8" s="4">
        <f>0.0075</f>
        <v>7.4999999999999997E-3</v>
      </c>
      <c r="C8" s="4" t="s">
        <v>21</v>
      </c>
      <c r="U8" s="4">
        <v>0.49</v>
      </c>
      <c r="V8" s="9">
        <f>S7*0.01</f>
        <v>0.63950000000000007</v>
      </c>
    </row>
    <row r="9" spans="1:22" x14ac:dyDescent="0.25"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U9" s="4">
        <v>0.59</v>
      </c>
      <c r="V9" s="9">
        <f>G15*0.01</f>
        <v>0.61425000000000007</v>
      </c>
    </row>
    <row r="10" spans="1:22" x14ac:dyDescent="0.25">
      <c r="A10" s="3" t="s">
        <v>18</v>
      </c>
      <c r="B10" s="7">
        <f>(B6*0.001)/(B8)</f>
        <v>3.4000000000000004</v>
      </c>
      <c r="C10" s="4" t="s">
        <v>19</v>
      </c>
      <c r="F10" s="3" t="s">
        <v>30</v>
      </c>
      <c r="G10" s="3" t="s">
        <v>2</v>
      </c>
      <c r="H10" s="2"/>
      <c r="I10" s="3" t="s">
        <v>31</v>
      </c>
      <c r="J10" s="3" t="s">
        <v>2</v>
      </c>
      <c r="K10" s="2"/>
      <c r="L10" s="3" t="s">
        <v>32</v>
      </c>
      <c r="M10" s="3" t="s">
        <v>2</v>
      </c>
      <c r="N10" s="2"/>
      <c r="O10" s="3" t="s">
        <v>33</v>
      </c>
      <c r="P10" s="3" t="s">
        <v>2</v>
      </c>
      <c r="Q10" s="2"/>
      <c r="R10" s="3" t="s">
        <v>15</v>
      </c>
      <c r="S10" s="3" t="s">
        <v>3</v>
      </c>
      <c r="U10" s="4">
        <v>0.69</v>
      </c>
      <c r="V10" s="9">
        <f>J15*0.01</f>
        <v>0.55400000000000005</v>
      </c>
    </row>
    <row r="11" spans="1:22" x14ac:dyDescent="0.25">
      <c r="F11" s="4">
        <v>1</v>
      </c>
      <c r="G11" s="4">
        <v>61.4</v>
      </c>
      <c r="H11" s="2"/>
      <c r="I11" s="4">
        <v>1</v>
      </c>
      <c r="J11" s="4">
        <v>55.5</v>
      </c>
      <c r="K11" s="2"/>
      <c r="L11" s="4">
        <v>1</v>
      </c>
      <c r="M11" s="4">
        <v>42.3</v>
      </c>
      <c r="N11" s="2"/>
      <c r="O11" s="4">
        <v>1</v>
      </c>
      <c r="P11" s="4">
        <v>22.5</v>
      </c>
      <c r="Q11" s="2"/>
      <c r="R11" s="4">
        <v>1</v>
      </c>
      <c r="S11" s="5">
        <v>104.9</v>
      </c>
      <c r="U11" s="4">
        <v>0.82</v>
      </c>
      <c r="V11" s="9">
        <f>M15*0.01</f>
        <v>0.42225000000000001</v>
      </c>
    </row>
    <row r="12" spans="1:22" x14ac:dyDescent="0.25">
      <c r="A12" s="3" t="s">
        <v>24</v>
      </c>
      <c r="B12" s="4">
        <v>60</v>
      </c>
      <c r="C12" s="4" t="s">
        <v>25</v>
      </c>
      <c r="F12" s="4">
        <v>2</v>
      </c>
      <c r="G12" s="4">
        <v>61.4</v>
      </c>
      <c r="H12" s="2"/>
      <c r="I12" s="4">
        <v>2</v>
      </c>
      <c r="J12" s="4">
        <v>55.4</v>
      </c>
      <c r="K12" s="2"/>
      <c r="L12" s="4">
        <v>2</v>
      </c>
      <c r="M12" s="4">
        <v>42.1</v>
      </c>
      <c r="N12" s="2"/>
      <c r="O12" s="4">
        <v>2</v>
      </c>
      <c r="P12" s="4">
        <v>22.5</v>
      </c>
      <c r="Q12" s="2"/>
      <c r="R12" s="4">
        <v>2</v>
      </c>
      <c r="S12" s="5">
        <v>104.8</v>
      </c>
      <c r="U12" s="4">
        <v>0.95</v>
      </c>
      <c r="V12" s="9">
        <f>P15*0.01</f>
        <v>0.22299999999999998</v>
      </c>
    </row>
    <row r="13" spans="1:22" x14ac:dyDescent="0.25">
      <c r="F13" s="4">
        <v>3</v>
      </c>
      <c r="G13" s="4">
        <v>61.5</v>
      </c>
      <c r="H13" s="2"/>
      <c r="I13" s="4">
        <v>3</v>
      </c>
      <c r="J13" s="4">
        <v>55.3</v>
      </c>
      <c r="K13" s="2"/>
      <c r="L13" s="4">
        <v>3</v>
      </c>
      <c r="M13" s="4">
        <v>42.2</v>
      </c>
      <c r="N13" s="2"/>
      <c r="O13" s="4">
        <v>3</v>
      </c>
      <c r="P13" s="4">
        <v>22.1</v>
      </c>
      <c r="Q13" s="2"/>
      <c r="R13" s="4">
        <v>3</v>
      </c>
      <c r="S13" s="5">
        <v>104.9</v>
      </c>
    </row>
    <row r="14" spans="1:22" x14ac:dyDescent="0.25">
      <c r="F14" s="4">
        <v>4</v>
      </c>
      <c r="G14" s="4">
        <v>61.4</v>
      </c>
      <c r="H14" s="2"/>
      <c r="I14" s="4">
        <v>4</v>
      </c>
      <c r="J14" s="4">
        <v>55.4</v>
      </c>
      <c r="K14" s="2"/>
      <c r="L14" s="4">
        <v>4</v>
      </c>
      <c r="M14" s="4">
        <v>42.3</v>
      </c>
      <c r="N14" s="2"/>
      <c r="O14" s="4">
        <v>4</v>
      </c>
      <c r="P14" s="4">
        <v>22.1</v>
      </c>
      <c r="Q14" s="2"/>
      <c r="R14" s="4">
        <v>4</v>
      </c>
      <c r="S14" s="5">
        <v>104.7</v>
      </c>
      <c r="U14" s="13" t="s">
        <v>59</v>
      </c>
      <c r="V14" s="13"/>
    </row>
    <row r="15" spans="1:22" x14ac:dyDescent="0.25">
      <c r="F15" s="3" t="s">
        <v>17</v>
      </c>
      <c r="G15" s="6">
        <f>AVERAGE(G11:G14)</f>
        <v>61.425000000000004</v>
      </c>
      <c r="H15" s="2"/>
      <c r="I15" s="3" t="s">
        <v>17</v>
      </c>
      <c r="J15" s="6">
        <f>AVERAGE(J11:J14)</f>
        <v>55.4</v>
      </c>
      <c r="K15" s="2"/>
      <c r="L15" s="3" t="s">
        <v>17</v>
      </c>
      <c r="M15" s="6">
        <f>AVERAGE(M11:M14)</f>
        <v>42.225000000000001</v>
      </c>
      <c r="N15" s="2"/>
      <c r="O15" s="3" t="s">
        <v>17</v>
      </c>
      <c r="P15" s="6">
        <f>AVERAGE(P11:P14)</f>
        <v>22.299999999999997</v>
      </c>
      <c r="Q15" s="2"/>
      <c r="R15" s="3" t="s">
        <v>17</v>
      </c>
      <c r="S15" s="6">
        <f>AVERAGE(S11:S14)</f>
        <v>104.825</v>
      </c>
      <c r="U15" s="10" t="s">
        <v>48</v>
      </c>
      <c r="V15" s="10" t="s">
        <v>49</v>
      </c>
    </row>
    <row r="16" spans="1:22" x14ac:dyDescent="0.25">
      <c r="U16" s="4">
        <v>0</v>
      </c>
      <c r="V16" s="4">
        <f>M23</f>
        <v>0.26300000000000001</v>
      </c>
    </row>
    <row r="17" spans="6:22" x14ac:dyDescent="0.25">
      <c r="U17" s="4">
        <v>0.13</v>
      </c>
      <c r="V17" s="9">
        <f>($M$19*0.01)+(TAN(RADIANS($M$20))*U4)-(9.8*U4*U4/(2*(($M$21*COS(RADIANS($M$20)))^2)))</f>
        <v>0.45951262574519974</v>
      </c>
    </row>
    <row r="18" spans="6:22" x14ac:dyDescent="0.25">
      <c r="F18" s="13" t="s">
        <v>41</v>
      </c>
      <c r="G18" s="13"/>
      <c r="L18" s="13" t="s">
        <v>51</v>
      </c>
      <c r="M18" s="13"/>
      <c r="U18" s="4">
        <v>0.22</v>
      </c>
      <c r="V18" s="9">
        <f t="shared" ref="V18:V25" si="0">($M$19*0.01)+(TAN(RADIANS($M$20))*U5)-(9.8*U5*U5/(2*(($M$21*COS(RADIANS($M$20)))^2)))</f>
        <v>0.56198889392812879</v>
      </c>
    </row>
    <row r="19" spans="6:22" x14ac:dyDescent="0.25">
      <c r="F19" s="3" t="s">
        <v>42</v>
      </c>
      <c r="G19" s="7">
        <v>0.24923999999999999</v>
      </c>
      <c r="L19" s="8" t="s">
        <v>45</v>
      </c>
      <c r="M19" s="7">
        <f>B2</f>
        <v>26.3</v>
      </c>
      <c r="N19" s="8" t="s">
        <v>0</v>
      </c>
      <c r="U19" s="4">
        <v>0.31</v>
      </c>
      <c r="V19" s="9">
        <f t="shared" si="0"/>
        <v>0.63699803408337607</v>
      </c>
    </row>
    <row r="20" spans="6:22" x14ac:dyDescent="0.25">
      <c r="F20" s="3" t="s">
        <v>43</v>
      </c>
      <c r="G20" s="7">
        <v>1.6440999999999999</v>
      </c>
      <c r="L20" s="8" t="s">
        <v>53</v>
      </c>
      <c r="M20" s="11">
        <f>B12</f>
        <v>60</v>
      </c>
      <c r="N20" s="8" t="s">
        <v>25</v>
      </c>
      <c r="U20" s="4">
        <v>0.4</v>
      </c>
      <c r="V20" s="9">
        <f t="shared" si="0"/>
        <v>0.68454004621094189</v>
      </c>
    </row>
    <row r="21" spans="6:22" x14ac:dyDescent="0.25">
      <c r="F21" s="3" t="s">
        <v>44</v>
      </c>
      <c r="G21" s="9">
        <v>1.752</v>
      </c>
      <c r="L21" s="8" t="s">
        <v>46</v>
      </c>
      <c r="M21" s="7">
        <f>B10</f>
        <v>3.4000000000000004</v>
      </c>
      <c r="N21" s="8" t="s">
        <v>19</v>
      </c>
      <c r="U21" s="4">
        <v>0.49</v>
      </c>
      <c r="V21" s="9">
        <f t="shared" si="0"/>
        <v>0.704614930310826</v>
      </c>
    </row>
    <row r="22" spans="6:22" x14ac:dyDescent="0.25">
      <c r="F22" s="12" t="s">
        <v>60</v>
      </c>
      <c r="G22" s="13"/>
      <c r="L22" s="12" t="s">
        <v>61</v>
      </c>
      <c r="M22" s="13"/>
      <c r="U22" s="4">
        <v>0.59</v>
      </c>
      <c r="V22" s="9">
        <f t="shared" si="0"/>
        <v>0.69470582421650251</v>
      </c>
    </row>
    <row r="23" spans="6:22" x14ac:dyDescent="0.25">
      <c r="F23" s="3" t="s">
        <v>45</v>
      </c>
      <c r="G23" s="7">
        <f>G19</f>
        <v>0.24923999999999999</v>
      </c>
      <c r="H23" s="3" t="s">
        <v>50</v>
      </c>
      <c r="L23" s="8" t="s">
        <v>42</v>
      </c>
      <c r="M23" s="4">
        <f>M19*0.01</f>
        <v>0.26300000000000001</v>
      </c>
      <c r="U23" s="4">
        <v>0.69</v>
      </c>
      <c r="V23" s="9">
        <f t="shared" si="0"/>
        <v>0.65088668352010337</v>
      </c>
    </row>
    <row r="24" spans="6:22" x14ac:dyDescent="0.25">
      <c r="F24" s="3" t="s">
        <v>53</v>
      </c>
      <c r="G24" s="6">
        <f>DEGREES(ATAN(G20))</f>
        <v>58.690547892488873</v>
      </c>
      <c r="H24" s="3" t="s">
        <v>25</v>
      </c>
      <c r="L24" s="8" t="s">
        <v>43</v>
      </c>
      <c r="M24" s="7">
        <f>TAN(RADIANS(M20))</f>
        <v>1.7320508075688767</v>
      </c>
      <c r="U24" s="4">
        <v>0.82</v>
      </c>
      <c r="V24" s="9">
        <f t="shared" si="0"/>
        <v>0.54322629888468055</v>
      </c>
    </row>
    <row r="25" spans="6:22" x14ac:dyDescent="0.25">
      <c r="F25" s="3" t="s">
        <v>46</v>
      </c>
      <c r="G25" s="7">
        <f>SQRT(9.8/(2*G21*COS(RADIANS(G24))*COS(RADIANS(G24))))</f>
        <v>3.2181897376918882</v>
      </c>
      <c r="H25" s="3" t="s">
        <v>19</v>
      </c>
      <c r="L25" s="8" t="s">
        <v>44</v>
      </c>
      <c r="M25" s="9">
        <f>9.8/(2*(M21*COS(RADIANS(M20)))^2)</f>
        <v>1.6955017301038053</v>
      </c>
      <c r="U25" s="4">
        <v>0.95</v>
      </c>
      <c r="V25" s="9">
        <f t="shared" si="0"/>
        <v>0.3782579557717487</v>
      </c>
    </row>
    <row r="26" spans="6:22" x14ac:dyDescent="0.25">
      <c r="F26" s="8" t="s">
        <v>54</v>
      </c>
      <c r="G26" s="6">
        <f>(ABS(G23-(M19*0.01))/(M19*0.01))*100</f>
        <v>5.2319391634981072</v>
      </c>
      <c r="H26" s="8" t="s">
        <v>57</v>
      </c>
    </row>
    <row r="27" spans="6:22" x14ac:dyDescent="0.25">
      <c r="F27" s="8" t="s">
        <v>55</v>
      </c>
      <c r="G27" s="6">
        <f>(ABS(G24-(M20))*100)/M20</f>
        <v>2.1824201791852125</v>
      </c>
      <c r="H27" s="8" t="s">
        <v>57</v>
      </c>
    </row>
    <row r="28" spans="6:22" x14ac:dyDescent="0.25">
      <c r="F28" s="8" t="s">
        <v>56</v>
      </c>
      <c r="G28" s="6">
        <f>(ABS(G25-(M21))*100)/M21</f>
        <v>5.3473606561209444</v>
      </c>
      <c r="H28" s="8" t="s">
        <v>57</v>
      </c>
    </row>
    <row r="33" spans="6:8" x14ac:dyDescent="0.25">
      <c r="F33" s="13" t="s">
        <v>47</v>
      </c>
      <c r="G33" s="13"/>
    </row>
    <row r="34" spans="6:8" x14ac:dyDescent="0.25">
      <c r="F34" s="3" t="s">
        <v>42</v>
      </c>
      <c r="G34" s="7">
        <v>0.22259999999999999</v>
      </c>
    </row>
    <row r="35" spans="6:8" x14ac:dyDescent="0.25">
      <c r="F35" s="3" t="s">
        <v>43</v>
      </c>
      <c r="G35" s="7">
        <v>1.7494000000000001</v>
      </c>
    </row>
    <row r="36" spans="6:8" x14ac:dyDescent="0.25">
      <c r="F36" s="3" t="s">
        <v>44</v>
      </c>
      <c r="G36" s="9">
        <v>1.8393999999999999</v>
      </c>
    </row>
    <row r="37" spans="6:8" x14ac:dyDescent="0.25">
      <c r="F37" s="12" t="s">
        <v>60</v>
      </c>
      <c r="G37" s="13"/>
    </row>
    <row r="38" spans="6:8" x14ac:dyDescent="0.25">
      <c r="F38" s="3" t="s">
        <v>45</v>
      </c>
      <c r="G38" s="7">
        <f>G34</f>
        <v>0.22259999999999999</v>
      </c>
      <c r="H38" s="3" t="s">
        <v>50</v>
      </c>
    </row>
    <row r="39" spans="6:8" x14ac:dyDescent="0.25">
      <c r="F39" s="3" t="s">
        <v>53</v>
      </c>
      <c r="G39" s="6">
        <f>DEGREES(ATAN(G35))</f>
        <v>60.246654369517358</v>
      </c>
      <c r="H39" s="3" t="s">
        <v>25</v>
      </c>
    </row>
    <row r="40" spans="6:8" x14ac:dyDescent="0.25">
      <c r="F40" s="3" t="s">
        <v>46</v>
      </c>
      <c r="G40" s="7">
        <f>SQRT(9.8/(2*G36*COS(RADIANS(G39))*COS(RADIANS(G39))))</f>
        <v>3.2888523581397524</v>
      </c>
      <c r="H40" s="3" t="s">
        <v>19</v>
      </c>
    </row>
    <row r="41" spans="6:8" x14ac:dyDescent="0.25">
      <c r="F41" s="8" t="s">
        <v>54</v>
      </c>
      <c r="G41" s="6">
        <f>(ABS(G38-(M19*0.01))/(M19*0.01))*100</f>
        <v>15.361216730038031</v>
      </c>
      <c r="H41" s="8" t="s">
        <v>57</v>
      </c>
    </row>
    <row r="42" spans="6:8" x14ac:dyDescent="0.25">
      <c r="F42" s="8" t="s">
        <v>55</v>
      </c>
      <c r="G42" s="6">
        <f>(ABS(G39-(M20))*100)/M20</f>
        <v>0.41109061586226403</v>
      </c>
      <c r="H42" s="8" t="s">
        <v>57</v>
      </c>
    </row>
    <row r="43" spans="6:8" x14ac:dyDescent="0.25">
      <c r="F43" s="8" t="s">
        <v>56</v>
      </c>
      <c r="G43" s="6">
        <f>(ABS(G40-(M21))*100)/M21</f>
        <v>3.2690482900072921</v>
      </c>
      <c r="H43" s="8" t="s">
        <v>57</v>
      </c>
    </row>
  </sheetData>
  <mergeCells count="8">
    <mergeCell ref="F37:G37"/>
    <mergeCell ref="L18:M18"/>
    <mergeCell ref="L22:M22"/>
    <mergeCell ref="U1:V1"/>
    <mergeCell ref="U14:V14"/>
    <mergeCell ref="F18:G18"/>
    <mergeCell ref="F22:G22"/>
    <mergeCell ref="F33:G33"/>
  </mergeCells>
  <conditionalFormatting sqref="S3:S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9BFAC-D34A-4CF0-B088-CF874141E6BC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35º</vt:lpstr>
      <vt:lpstr>50º</vt:lpstr>
      <vt:lpstr>60º</vt:lpstr>
      <vt:lpstr>Comentários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2021-10-26T16:04:03Z</dcterms:created>
  <dcterms:modified xsi:type="dcterms:W3CDTF">2021-12-19T15:06:51Z</dcterms:modified>
</cp:coreProperties>
</file>