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Luis\Desktop\Escola\Ano Atual\Labratório Mecânica Newtoniana\TP7\"/>
    </mc:Choice>
  </mc:AlternateContent>
  <xr:revisionPtr revIDLastSave="0" documentId="13_ncr:1_{F27A58BE-32ED-4BD8-9668-A2B0A99260D9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Parte 1" sheetId="1" r:id="rId1"/>
    <sheet name="Parte 1 (Barra)" sheetId="3" r:id="rId2"/>
    <sheet name="Parte 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1" l="1"/>
  <c r="L19" i="2"/>
  <c r="L18" i="2"/>
  <c r="B6" i="2"/>
  <c r="H8" i="3"/>
  <c r="F8" i="3"/>
  <c r="K3" i="3" s="1"/>
  <c r="L3" i="3" s="1"/>
  <c r="C6" i="3"/>
  <c r="B6" i="3"/>
  <c r="N3" i="1"/>
  <c r="G3" i="1"/>
  <c r="L20" i="2"/>
  <c r="L21" i="2"/>
  <c r="L22" i="2"/>
  <c r="L23" i="2"/>
  <c r="L14" i="2"/>
  <c r="K14" i="2"/>
  <c r="J14" i="2"/>
  <c r="I14" i="2"/>
  <c r="H14" i="2"/>
  <c r="G14" i="2"/>
  <c r="L7" i="2"/>
  <c r="K7" i="2"/>
  <c r="J7" i="2"/>
  <c r="I7" i="2"/>
  <c r="H7" i="2"/>
  <c r="G7" i="2"/>
  <c r="H8" i="1"/>
  <c r="F8" i="1"/>
  <c r="C6" i="2"/>
  <c r="C6" i="1"/>
  <c r="B6" i="1"/>
  <c r="G23" i="2" l="1"/>
  <c r="H23" i="2" s="1"/>
  <c r="M3" i="3"/>
  <c r="J18" i="2" s="1"/>
  <c r="G18" i="2"/>
  <c r="H18" i="2" s="1"/>
  <c r="I18" i="2" s="1"/>
  <c r="G19" i="2"/>
  <c r="H19" i="2" s="1"/>
  <c r="G20" i="2"/>
  <c r="H20" i="2" s="1"/>
  <c r="G21" i="2"/>
  <c r="H21" i="2" s="1"/>
  <c r="G22" i="2"/>
  <c r="H22" i="2" s="1"/>
  <c r="K3" i="1"/>
  <c r="L3" i="1" s="1"/>
  <c r="K18" i="2" l="1"/>
  <c r="I21" i="2"/>
  <c r="K21" i="2" s="1"/>
  <c r="I20" i="2"/>
  <c r="K20" i="2" s="1"/>
  <c r="I19" i="2"/>
  <c r="K19" i="2" s="1"/>
  <c r="I23" i="2"/>
  <c r="K23" i="2" s="1"/>
  <c r="I22" i="2"/>
  <c r="K22" i="2" s="1"/>
  <c r="M3" i="1"/>
</calcChain>
</file>

<file path=xl/sharedStrings.xml><?xml version="1.0" encoding="utf-8"?>
<sst xmlns="http://schemas.openxmlformats.org/spreadsheetml/2006/main" count="83" uniqueCount="27">
  <si>
    <t>Medida</t>
  </si>
  <si>
    <t>Incerteza</t>
  </si>
  <si>
    <t>Aceleração de descida</t>
  </si>
  <si>
    <t>Aceleração angular</t>
  </si>
  <si>
    <t>Média</t>
  </si>
  <si>
    <t>Aceleração da gravidade (m/s)</t>
  </si>
  <si>
    <t>Massa atrito (Kg)</t>
  </si>
  <si>
    <t>Massa suspensa (Kg)</t>
  </si>
  <si>
    <t>Massa disco (Kg)</t>
  </si>
  <si>
    <t>Diâmetro disco (m)</t>
  </si>
  <si>
    <t>Massa (Kg)</t>
  </si>
  <si>
    <t>Tensão</t>
  </si>
  <si>
    <t>Torque</t>
  </si>
  <si>
    <t>Inércia experimental</t>
  </si>
  <si>
    <t>Inércia teórica</t>
  </si>
  <si>
    <t>Desvio</t>
  </si>
  <si>
    <t>Distâncias entre o eixo de rotação e o eixo do disco</t>
  </si>
  <si>
    <t>Valor médio</t>
  </si>
  <si>
    <t>Inercia total</t>
  </si>
  <si>
    <t>Inércia da barra</t>
  </si>
  <si>
    <t>Inercia do disco</t>
  </si>
  <si>
    <t>Quadrado da distância</t>
  </si>
  <si>
    <t>Incerteza associada</t>
  </si>
  <si>
    <t>Diâmetro eixo (m)</t>
  </si>
  <si>
    <t>Massa da barra (Kg)</t>
  </si>
  <si>
    <t>Massa barra (Kg)</t>
  </si>
  <si>
    <t>Incertezas associadas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</si>
</sst>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7" formatCode="0.00000"/>
    <numFmt numFmtId="168" formatCode="0.0000"/>
    <numFmt numFmtId="169" formatCode="0.000"/>
  </numFmts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1" xfId="0" applyFill="1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168" fontId="0" fillId="4" borderId="1" xfId="0" applyNumberFormat="1" applyFill="1" applyBorder="1" applyAlignment="1">
      <alignment horizontal="center"/>
    </xf>
    <xf numFmtId="169" fontId="0" fillId="4" borderId="1" xfId="0" applyNumberFormat="1" applyFill="1" applyBorder="1" applyAlignment="1">
      <alignment horizontal="center"/>
    </xf>
    <xf numFmtId="2" fontId="0" fillId="4" borderId="1" xfId="0" applyNumberFormat="1" applyFill="1" applyBorder="1" applyAlignment="1">
      <alignment horizontal="center"/>
    </xf>
    <xf numFmtId="168" fontId="0" fillId="3" borderId="1" xfId="0" applyNumberFormat="1" applyFill="1" applyBorder="1"/>
    <xf numFmtId="169" fontId="0" fillId="6" borderId="1" xfId="0" applyNumberFormat="1" applyFill="1" applyBorder="1" applyAlignment="1">
      <alignment horizontal="center"/>
    </xf>
    <xf numFmtId="0" fontId="0" fillId="2" borderId="2" xfId="0" applyFill="1" applyBorder="1" applyAlignment="1"/>
    <xf numFmtId="0" fontId="0" fillId="2" borderId="3" xfId="0" applyFill="1" applyBorder="1" applyAlignment="1"/>
    <xf numFmtId="0" fontId="0" fillId="2" borderId="4" xfId="0" applyFill="1" applyBorder="1" applyAlignment="1"/>
    <xf numFmtId="167" fontId="0" fillId="6" borderId="1" xfId="0" applyNumberFormat="1" applyFill="1" applyBorder="1" applyAlignment="1">
      <alignment horizontal="center"/>
    </xf>
    <xf numFmtId="168" fontId="0" fillId="6" borderId="1" xfId="0" applyNumberForma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168" fontId="0" fillId="6" borderId="2" xfId="0" applyNumberFormat="1" applyFill="1" applyBorder="1" applyAlignment="1">
      <alignment horizontal="center"/>
    </xf>
    <xf numFmtId="2" fontId="0" fillId="3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pt-PT"/>
              <a:t>Inércia</a:t>
            </a:r>
            <a:r>
              <a:rPr lang="pt-PT" baseline="0"/>
              <a:t> do disco em funcão do quadrado das distâncias entre os eixos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flat" cmpd="dbl" algn="ctr">
              <a:noFill/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1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trendline>
            <c:spPr>
              <a:ln w="38100" cap="rnd" cmpd="sng" algn="ctr">
                <a:solidFill>
                  <a:schemeClr val="accent1">
                    <a:lumMod val="75000"/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45718350831146104"/>
                  <c:y val="-1.617782152230971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xVal>
            <c:numRef>
              <c:f>'Parte 2'!$K$18:$K$23</c:f>
              <c:numCache>
                <c:formatCode>0.00</c:formatCode>
                <c:ptCount val="6"/>
                <c:pt idx="0">
                  <c:v>0.14294767654071114</c:v>
                </c:pt>
                <c:pt idx="1">
                  <c:v>0.16042651082907911</c:v>
                </c:pt>
                <c:pt idx="2">
                  <c:v>0.2070131055732107</c:v>
                </c:pt>
                <c:pt idx="3">
                  <c:v>0.28516535846799479</c:v>
                </c:pt>
                <c:pt idx="4">
                  <c:v>0.4114479953958412</c:v>
                </c:pt>
                <c:pt idx="5">
                  <c:v>0.55714077069427936</c:v>
                </c:pt>
              </c:numCache>
            </c:numRef>
          </c:xVal>
          <c:yVal>
            <c:numRef>
              <c:f>'Parte 2'!$L$18:$L$23</c:f>
              <c:numCache>
                <c:formatCode>General</c:formatCode>
                <c:ptCount val="6"/>
                <c:pt idx="0">
                  <c:v>0</c:v>
                </c:pt>
                <c:pt idx="1">
                  <c:v>1.6000000000000001E-3</c:v>
                </c:pt>
                <c:pt idx="2">
                  <c:v>6.4000000000000003E-3</c:v>
                </c:pt>
                <c:pt idx="3">
                  <c:v>1.44E-2</c:v>
                </c:pt>
                <c:pt idx="4">
                  <c:v>2.5600000000000001E-2</c:v>
                </c:pt>
                <c:pt idx="5">
                  <c:v>4.0000000000000008E-2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8C-452F-8826-C97A230B15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0599184"/>
        <c:axId val="820593360"/>
      </c:scatterChart>
      <c:valAx>
        <c:axId val="820599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20593360"/>
        <c:crosses val="autoZero"/>
        <c:crossBetween val="midCat"/>
      </c:valAx>
      <c:valAx>
        <c:axId val="82059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20599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6"/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33336</xdr:rowOff>
    </xdr:from>
    <xdr:to>
      <xdr:col>4</xdr:col>
      <xdr:colOff>523875</xdr:colOff>
      <xdr:row>31</xdr:row>
      <xdr:rowOff>114299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BA1BFAD-8DE3-422F-AB31-57B1C4B17E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O12"/>
  <sheetViews>
    <sheetView workbookViewId="0">
      <selection activeCell="F15" sqref="F15"/>
    </sheetView>
  </sheetViews>
  <sheetFormatPr defaultRowHeight="15" x14ac:dyDescent="0.25"/>
  <cols>
    <col min="1" max="1" width="19.28515625" bestFit="1" customWidth="1"/>
    <col min="2" max="4" width="12.7109375" customWidth="1"/>
    <col min="6" max="6" width="20.85546875" bestFit="1" customWidth="1"/>
    <col min="7" max="7" width="20.85546875" customWidth="1"/>
    <col min="8" max="8" width="18" bestFit="1" customWidth="1"/>
    <col min="9" max="9" width="18" customWidth="1"/>
    <col min="11" max="11" width="7.28515625" bestFit="1" customWidth="1"/>
    <col min="12" max="12" width="7.7109375" bestFit="1" customWidth="1"/>
    <col min="13" max="13" width="19.7109375" bestFit="1" customWidth="1"/>
    <col min="14" max="14" width="14.7109375" bestFit="1" customWidth="1"/>
    <col min="15" max="15" width="15.140625" customWidth="1"/>
  </cols>
  <sheetData>
    <row r="2" spans="1:15" x14ac:dyDescent="0.25">
      <c r="A2" s="1"/>
      <c r="B2" s="2" t="s">
        <v>0</v>
      </c>
      <c r="C2" s="2" t="s">
        <v>1</v>
      </c>
      <c r="F2" s="7" t="s">
        <v>2</v>
      </c>
      <c r="G2" s="10" t="s">
        <v>22</v>
      </c>
      <c r="H2" s="10" t="s">
        <v>3</v>
      </c>
      <c r="I2" s="10" t="s">
        <v>22</v>
      </c>
      <c r="K2" s="7" t="s">
        <v>11</v>
      </c>
      <c r="L2" s="7" t="s">
        <v>12</v>
      </c>
      <c r="M2" s="7" t="s">
        <v>13</v>
      </c>
      <c r="N2" s="7" t="s">
        <v>14</v>
      </c>
      <c r="O2" s="2" t="s">
        <v>15</v>
      </c>
    </row>
    <row r="3" spans="1:15" x14ac:dyDescent="0.25">
      <c r="A3" s="2" t="s">
        <v>6</v>
      </c>
      <c r="B3" s="3">
        <v>7.9100000000000004E-3</v>
      </c>
      <c r="C3" s="3">
        <v>9.9999999999999995E-7</v>
      </c>
      <c r="E3" s="4">
        <v>1</v>
      </c>
      <c r="F3" s="8">
        <v>1.83E-2</v>
      </c>
      <c r="G3" s="8">
        <f>6*10^(-5)</f>
        <v>6.0000000000000008E-5</v>
      </c>
      <c r="H3" s="8">
        <v>1.39</v>
      </c>
      <c r="I3" s="8">
        <v>2E-3</v>
      </c>
      <c r="K3" s="19">
        <f>(B6)*(A12-F8)</f>
        <v>0.96849704700000006</v>
      </c>
      <c r="L3" s="19">
        <f>(K3*B9)/2</f>
        <v>1.2106213087500001E-2</v>
      </c>
      <c r="M3" s="18">
        <f>L3/H8</f>
        <v>8.7220555385446718E-3</v>
      </c>
      <c r="N3" s="18">
        <f>0.5*B5*(B8/2)^2</f>
        <v>8.9478759600000006E-3</v>
      </c>
      <c r="O3" s="20">
        <f>(ABS(N3-M3)/N3)*100</f>
        <v>2.5237321400611905</v>
      </c>
    </row>
    <row r="4" spans="1:15" x14ac:dyDescent="0.25">
      <c r="A4" s="2" t="s">
        <v>7</v>
      </c>
      <c r="B4" s="3">
        <v>0.10682</v>
      </c>
      <c r="C4" s="9">
        <v>9.9999999999999995E-7</v>
      </c>
      <c r="E4" s="4">
        <v>2</v>
      </c>
      <c r="F4" s="8">
        <v>1.83E-2</v>
      </c>
      <c r="G4" s="8">
        <v>5.0000000000000002E-5</v>
      </c>
      <c r="H4" s="8">
        <v>1.38</v>
      </c>
      <c r="I4" s="8">
        <v>5.0000000000000001E-3</v>
      </c>
    </row>
    <row r="5" spans="1:15" x14ac:dyDescent="0.25">
      <c r="A5" s="2" t="s">
        <v>8</v>
      </c>
      <c r="B5" s="3">
        <v>1.3770199999999999</v>
      </c>
      <c r="C5" s="9">
        <v>9.9999999999999995E-7</v>
      </c>
      <c r="E5" s="4">
        <v>3</v>
      </c>
      <c r="F5" s="8">
        <v>1.83E-2</v>
      </c>
      <c r="G5" s="8">
        <v>4.0000000000000003E-5</v>
      </c>
      <c r="H5" s="8">
        <v>1.39</v>
      </c>
      <c r="I5" s="8">
        <v>1E-3</v>
      </c>
    </row>
    <row r="6" spans="1:15" x14ac:dyDescent="0.25">
      <c r="A6" s="2" t="s">
        <v>10</v>
      </c>
      <c r="B6" s="3">
        <f>B4-B3</f>
        <v>9.8909999999999998E-2</v>
      </c>
      <c r="C6" s="3">
        <f>C4+C3</f>
        <v>1.9999999999999999E-6</v>
      </c>
      <c r="E6" s="4">
        <v>4</v>
      </c>
      <c r="F6" s="8">
        <v>1.83E-2</v>
      </c>
      <c r="G6" s="8">
        <v>6.0000000000000002E-5</v>
      </c>
      <c r="H6" s="8">
        <v>1.39</v>
      </c>
      <c r="I6" s="8">
        <v>2E-3</v>
      </c>
    </row>
    <row r="7" spans="1:15" x14ac:dyDescent="0.25">
      <c r="A7" s="4"/>
      <c r="B7" s="5"/>
      <c r="C7" s="6"/>
      <c r="E7" s="4">
        <v>5</v>
      </c>
      <c r="F7" s="8">
        <v>1.83E-2</v>
      </c>
      <c r="G7" s="8">
        <v>8.0000000000000007E-5</v>
      </c>
      <c r="H7" s="8">
        <v>1.39</v>
      </c>
      <c r="I7" s="8">
        <v>2E-3</v>
      </c>
    </row>
    <row r="8" spans="1:15" x14ac:dyDescent="0.25">
      <c r="A8" s="2" t="s">
        <v>9</v>
      </c>
      <c r="B8" s="3">
        <v>0.22800000000000001</v>
      </c>
      <c r="C8" s="3">
        <v>5.0000000000000001E-4</v>
      </c>
      <c r="E8" s="4" t="s">
        <v>4</v>
      </c>
      <c r="F8" s="8">
        <f>AVERAGE(F3:F7)</f>
        <v>1.83E-2</v>
      </c>
      <c r="G8" s="8"/>
      <c r="H8" s="8">
        <f>AVERAGE(H3:H7)</f>
        <v>1.3879999999999997</v>
      </c>
      <c r="I8" s="8"/>
    </row>
    <row r="9" spans="1:15" x14ac:dyDescent="0.25">
      <c r="A9" s="2" t="s">
        <v>23</v>
      </c>
      <c r="B9" s="9">
        <v>2.5000000000000001E-2</v>
      </c>
      <c r="C9" s="3">
        <v>5.0000000000000002E-5</v>
      </c>
    </row>
    <row r="11" spans="1:15" x14ac:dyDescent="0.25">
      <c r="A11" s="14" t="s">
        <v>5</v>
      </c>
      <c r="B11" s="14"/>
    </row>
    <row r="12" spans="1:15" x14ac:dyDescent="0.25">
      <c r="A12" s="15">
        <v>9.81</v>
      </c>
      <c r="B12" s="15"/>
    </row>
  </sheetData>
  <mergeCells count="2">
    <mergeCell ref="A11:B11"/>
    <mergeCell ref="A12:B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EC827-328C-4E98-9764-1339F8AAF216}">
  <dimension ref="A2:M12"/>
  <sheetViews>
    <sheetView workbookViewId="0">
      <selection activeCell="H18" sqref="H18"/>
    </sheetView>
  </sheetViews>
  <sheetFormatPr defaultRowHeight="15" x14ac:dyDescent="0.25"/>
  <cols>
    <col min="1" max="1" width="19.28515625" bestFit="1" customWidth="1"/>
    <col min="6" max="6" width="20.85546875" bestFit="1" customWidth="1"/>
    <col min="7" max="7" width="18.28515625" bestFit="1" customWidth="1"/>
    <col min="8" max="8" width="18" bestFit="1" customWidth="1"/>
    <col min="9" max="9" width="18.28515625" bestFit="1" customWidth="1"/>
    <col min="11" max="12" width="7.28515625" bestFit="1" customWidth="1"/>
    <col min="13" max="13" width="19.7109375" bestFit="1" customWidth="1"/>
  </cols>
  <sheetData>
    <row r="2" spans="1:13" x14ac:dyDescent="0.25">
      <c r="A2" s="1"/>
      <c r="B2" s="10" t="s">
        <v>0</v>
      </c>
      <c r="C2" s="10" t="s">
        <v>1</v>
      </c>
      <c r="F2" s="7" t="s">
        <v>2</v>
      </c>
      <c r="G2" s="10" t="s">
        <v>22</v>
      </c>
      <c r="H2" s="10" t="s">
        <v>3</v>
      </c>
      <c r="I2" s="10" t="s">
        <v>22</v>
      </c>
      <c r="K2" s="7" t="s">
        <v>11</v>
      </c>
      <c r="L2" s="7" t="s">
        <v>12</v>
      </c>
      <c r="M2" s="7" t="s">
        <v>13</v>
      </c>
    </row>
    <row r="3" spans="1:13" x14ac:dyDescent="0.25">
      <c r="A3" s="10" t="s">
        <v>6</v>
      </c>
      <c r="B3" s="9">
        <v>2.9099999999999998E-3</v>
      </c>
      <c r="C3" s="9">
        <v>9.9999999999999995E-7</v>
      </c>
      <c r="E3" s="4">
        <v>1</v>
      </c>
      <c r="F3" s="8">
        <v>1.26E-2</v>
      </c>
      <c r="G3" s="21">
        <v>6.9999999999999994E-5</v>
      </c>
      <c r="H3" s="30">
        <v>0.96099999999999997</v>
      </c>
      <c r="I3" s="8">
        <v>4.0000000000000001E-3</v>
      </c>
      <c r="K3" s="19">
        <f>(B6)*(A12-F8)</f>
        <v>1.0179792534000001</v>
      </c>
      <c r="L3" s="19">
        <f>(K3*B9)/2</f>
        <v>1.2724740667500001E-2</v>
      </c>
      <c r="M3" s="18">
        <f>L3/H8</f>
        <v>1.259625882745991E-2</v>
      </c>
    </row>
    <row r="4" spans="1:13" x14ac:dyDescent="0.25">
      <c r="A4" s="10" t="s">
        <v>7</v>
      </c>
      <c r="B4" s="9">
        <v>0.10682</v>
      </c>
      <c r="C4" s="9">
        <v>9.9999999999999995E-7</v>
      </c>
      <c r="E4" s="4">
        <v>2</v>
      </c>
      <c r="F4" s="8">
        <v>1.34E-2</v>
      </c>
      <c r="G4" s="21">
        <v>9.0000000000000006E-5</v>
      </c>
      <c r="H4" s="8">
        <v>1.02</v>
      </c>
      <c r="I4" s="8">
        <v>4.0000000000000001E-3</v>
      </c>
    </row>
    <row r="5" spans="1:13" x14ac:dyDescent="0.25">
      <c r="A5" s="10" t="s">
        <v>25</v>
      </c>
      <c r="B5" s="9">
        <v>0.61365000000000003</v>
      </c>
      <c r="C5" s="9">
        <v>9.9999999999999995E-7</v>
      </c>
      <c r="E5" s="4">
        <v>3</v>
      </c>
      <c r="F5" s="8">
        <v>1.35E-2</v>
      </c>
      <c r="G5" s="8">
        <v>1E-4</v>
      </c>
      <c r="H5" s="8">
        <v>1.03</v>
      </c>
      <c r="I5" s="8">
        <v>4.0000000000000001E-3</v>
      </c>
    </row>
    <row r="6" spans="1:13" x14ac:dyDescent="0.25">
      <c r="A6" s="10" t="s">
        <v>10</v>
      </c>
      <c r="B6" s="9">
        <f>B4-B3</f>
        <v>0.10391</v>
      </c>
      <c r="C6" s="9">
        <f>C4+C3</f>
        <v>1.9999999999999999E-6</v>
      </c>
      <c r="E6" s="4">
        <v>4</v>
      </c>
      <c r="F6" s="8">
        <v>1.34E-2</v>
      </c>
      <c r="G6" s="8">
        <v>1E-4</v>
      </c>
      <c r="H6" s="8">
        <v>1.02</v>
      </c>
      <c r="I6" s="8">
        <v>4.0000000000000001E-3</v>
      </c>
    </row>
    <row r="7" spans="1:13" x14ac:dyDescent="0.25">
      <c r="A7" s="4"/>
      <c r="B7" s="5"/>
      <c r="C7" s="6"/>
      <c r="E7" s="4">
        <v>5</v>
      </c>
      <c r="F7" s="8">
        <v>1.34E-2</v>
      </c>
      <c r="G7" s="8">
        <v>1E-4</v>
      </c>
      <c r="H7" s="8">
        <v>1.02</v>
      </c>
      <c r="I7" s="8">
        <v>4.0000000000000001E-3</v>
      </c>
    </row>
    <row r="8" spans="1:13" x14ac:dyDescent="0.25">
      <c r="A8" s="23"/>
      <c r="B8" s="24"/>
      <c r="C8" s="25"/>
      <c r="E8" s="4" t="s">
        <v>4</v>
      </c>
      <c r="F8" s="21">
        <f>AVERAGE(F3:F7)</f>
        <v>1.3259999999999999E-2</v>
      </c>
      <c r="G8" s="8"/>
      <c r="H8" s="30">
        <f>AVERAGE(H3:H7)</f>
        <v>1.0102</v>
      </c>
      <c r="I8" s="8"/>
    </row>
    <row r="9" spans="1:13" x14ac:dyDescent="0.25">
      <c r="A9" s="10" t="s">
        <v>23</v>
      </c>
      <c r="B9" s="9">
        <v>2.5000000000000001E-2</v>
      </c>
      <c r="C9" s="9">
        <v>5.0000000000000002E-5</v>
      </c>
    </row>
    <row r="11" spans="1:13" x14ac:dyDescent="0.25">
      <c r="A11" s="14" t="s">
        <v>5</v>
      </c>
      <c r="B11" s="14"/>
    </row>
    <row r="12" spans="1:13" x14ac:dyDescent="0.25">
      <c r="A12" s="15">
        <v>9.81</v>
      </c>
      <c r="B12" s="15"/>
    </row>
  </sheetData>
  <mergeCells count="2">
    <mergeCell ref="A11:B11"/>
    <mergeCell ref="A12:B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90D8C-3A50-4ACC-9B13-507C87984CDE}">
  <dimension ref="A2:L35"/>
  <sheetViews>
    <sheetView tabSelected="1" workbookViewId="0">
      <selection activeCell="E33" sqref="E33"/>
    </sheetView>
  </sheetViews>
  <sheetFormatPr defaultRowHeight="15" x14ac:dyDescent="0.25"/>
  <cols>
    <col min="1" max="1" width="19.28515625" bestFit="1" customWidth="1"/>
    <col min="2" max="2" width="13.42578125" customWidth="1"/>
    <col min="3" max="3" width="14.140625" customWidth="1"/>
    <col min="6" max="6" width="47.5703125" bestFit="1" customWidth="1"/>
    <col min="7" max="7" width="20.85546875" bestFit="1" customWidth="1"/>
    <col min="8" max="8" width="18" bestFit="1" customWidth="1"/>
    <col min="9" max="9" width="20.85546875" bestFit="1" customWidth="1"/>
    <col min="10" max="10" width="18" bestFit="1" customWidth="1"/>
    <col min="11" max="12" width="20.85546875" bestFit="1" customWidth="1"/>
  </cols>
  <sheetData>
    <row r="2" spans="1:12" x14ac:dyDescent="0.25">
      <c r="A2" s="1"/>
      <c r="B2" s="11" t="s">
        <v>0</v>
      </c>
      <c r="C2" s="11" t="s">
        <v>1</v>
      </c>
      <c r="F2" s="11" t="s">
        <v>16</v>
      </c>
      <c r="G2" s="17">
        <v>0</v>
      </c>
      <c r="H2" s="17"/>
      <c r="I2" s="17">
        <v>0.04</v>
      </c>
      <c r="J2" s="17"/>
      <c r="K2" s="17">
        <v>0.08</v>
      </c>
      <c r="L2" s="17"/>
    </row>
    <row r="3" spans="1:12" x14ac:dyDescent="0.25">
      <c r="A3" s="11" t="s">
        <v>6</v>
      </c>
      <c r="B3" s="13">
        <v>7.9100000000000004E-3</v>
      </c>
      <c r="C3" s="13">
        <v>9.9999999999999995E-7</v>
      </c>
      <c r="F3" s="11"/>
      <c r="G3" s="11" t="s">
        <v>2</v>
      </c>
      <c r="H3" s="11" t="s">
        <v>3</v>
      </c>
      <c r="I3" s="11" t="s">
        <v>2</v>
      </c>
      <c r="J3" s="11" t="s">
        <v>3</v>
      </c>
      <c r="K3" s="11" t="s">
        <v>2</v>
      </c>
      <c r="L3" s="11" t="s">
        <v>3</v>
      </c>
    </row>
    <row r="4" spans="1:12" x14ac:dyDescent="0.25">
      <c r="A4" s="11" t="s">
        <v>7</v>
      </c>
      <c r="B4" s="13">
        <v>0.10682</v>
      </c>
      <c r="C4" s="13">
        <v>9.9999999999999995E-7</v>
      </c>
      <c r="F4" s="11">
        <v>1</v>
      </c>
      <c r="G4" s="13">
        <v>7.5399999999999998E-3</v>
      </c>
      <c r="H4" s="13">
        <v>0.57499999999999996</v>
      </c>
      <c r="I4" s="13">
        <v>6.7299999999999999E-3</v>
      </c>
      <c r="J4" s="13">
        <v>0.5</v>
      </c>
      <c r="K4" s="13">
        <v>5.1399999999999996E-3</v>
      </c>
      <c r="L4" s="13">
        <v>0.39500000000000002</v>
      </c>
    </row>
    <row r="5" spans="1:12" x14ac:dyDescent="0.25">
      <c r="A5" s="11" t="s">
        <v>8</v>
      </c>
      <c r="B5" s="13">
        <v>1.3770199999999999</v>
      </c>
      <c r="C5" s="13">
        <v>9.9999999999999995E-7</v>
      </c>
      <c r="F5" s="11">
        <v>2</v>
      </c>
      <c r="G5" s="13">
        <v>7.3299999999999997E-3</v>
      </c>
      <c r="H5" s="13">
        <v>0.56000000000000005</v>
      </c>
      <c r="I5" s="13">
        <v>6.6499999999999997E-3</v>
      </c>
      <c r="J5" s="13">
        <v>0.50800000000000001</v>
      </c>
      <c r="K5" s="13">
        <v>5.2700000000000004E-3</v>
      </c>
      <c r="L5" s="13">
        <v>0.39600000000000002</v>
      </c>
    </row>
    <row r="6" spans="1:12" x14ac:dyDescent="0.25">
      <c r="A6" s="11" t="s">
        <v>10</v>
      </c>
      <c r="B6" s="13">
        <f>(B4-B3)+B7</f>
        <v>0.71256000000000008</v>
      </c>
      <c r="C6" s="13">
        <f>C4+C3</f>
        <v>1.9999999999999999E-6</v>
      </c>
      <c r="F6" s="11">
        <v>3</v>
      </c>
      <c r="G6" s="13">
        <v>7.2500000000000004E-3</v>
      </c>
      <c r="H6" s="13">
        <v>0.54900000000000004</v>
      </c>
      <c r="I6" s="13">
        <v>6.4400000000000004E-3</v>
      </c>
      <c r="J6" s="13">
        <v>0.50600000000000001</v>
      </c>
      <c r="K6" s="13">
        <v>5.1999999999999998E-3</v>
      </c>
      <c r="L6" s="13">
        <v>0.40200000000000002</v>
      </c>
    </row>
    <row r="7" spans="1:12" x14ac:dyDescent="0.25">
      <c r="A7" s="12" t="s">
        <v>24</v>
      </c>
      <c r="B7" s="13">
        <v>0.61365000000000003</v>
      </c>
      <c r="C7" s="13">
        <v>9.9999999999999995E-7</v>
      </c>
      <c r="F7" s="11" t="s">
        <v>17</v>
      </c>
      <c r="G7" s="26">
        <f t="shared" ref="G7:L7" si="0">AVERAGE(G4:G6)</f>
        <v>7.3733333333333333E-3</v>
      </c>
      <c r="H7" s="22">
        <f t="shared" si="0"/>
        <v>0.56133333333333335</v>
      </c>
      <c r="I7" s="26">
        <f t="shared" si="0"/>
        <v>6.6066666666666669E-3</v>
      </c>
      <c r="J7" s="22">
        <f t="shared" si="0"/>
        <v>0.50466666666666671</v>
      </c>
      <c r="K7" s="26">
        <f t="shared" si="0"/>
        <v>5.2033333333333332E-3</v>
      </c>
      <c r="L7" s="22">
        <f t="shared" si="0"/>
        <v>0.39766666666666667</v>
      </c>
    </row>
    <row r="8" spans="1:12" x14ac:dyDescent="0.25">
      <c r="A8" s="11" t="s">
        <v>9</v>
      </c>
      <c r="B8" s="13">
        <v>0.22800000000000001</v>
      </c>
      <c r="C8" s="13">
        <v>5.0000000000000001E-4</v>
      </c>
    </row>
    <row r="9" spans="1:12" x14ac:dyDescent="0.25">
      <c r="A9" s="11" t="s">
        <v>23</v>
      </c>
      <c r="B9" s="13">
        <v>2.5000000000000001E-2</v>
      </c>
      <c r="C9" s="13">
        <v>5.0000000000000002E-5</v>
      </c>
      <c r="F9" s="11" t="s">
        <v>16</v>
      </c>
      <c r="G9" s="17">
        <v>0.12</v>
      </c>
      <c r="H9" s="17"/>
      <c r="I9" s="17">
        <v>0.16</v>
      </c>
      <c r="J9" s="17"/>
      <c r="K9" s="17">
        <v>0.2</v>
      </c>
      <c r="L9" s="17"/>
    </row>
    <row r="10" spans="1:12" x14ac:dyDescent="0.25">
      <c r="F10" s="11"/>
      <c r="G10" s="11" t="s">
        <v>2</v>
      </c>
      <c r="H10" s="11" t="s">
        <v>3</v>
      </c>
      <c r="I10" s="11" t="s">
        <v>2</v>
      </c>
      <c r="J10" s="11" t="s">
        <v>3</v>
      </c>
      <c r="K10" s="11" t="s">
        <v>2</v>
      </c>
      <c r="L10" s="11" t="s">
        <v>3</v>
      </c>
    </row>
    <row r="11" spans="1:12" x14ac:dyDescent="0.25">
      <c r="A11" s="16" t="s">
        <v>5</v>
      </c>
      <c r="B11" s="16"/>
      <c r="F11" s="11">
        <v>1</v>
      </c>
      <c r="G11" s="13">
        <v>3.8500000000000001E-3</v>
      </c>
      <c r="H11" s="13">
        <v>0.29299999999999998</v>
      </c>
      <c r="I11" s="13">
        <v>2.7299999999999998E-3</v>
      </c>
      <c r="J11" s="13">
        <v>0.21</v>
      </c>
      <c r="K11" s="13">
        <v>2E-3</v>
      </c>
      <c r="L11" s="13">
        <v>0.151</v>
      </c>
    </row>
    <row r="12" spans="1:12" x14ac:dyDescent="0.25">
      <c r="A12" s="17">
        <v>9.81</v>
      </c>
      <c r="B12" s="17"/>
      <c r="F12" s="11">
        <v>2</v>
      </c>
      <c r="G12" s="13">
        <v>3.8400000000000001E-3</v>
      </c>
      <c r="H12" s="13">
        <v>0.29299999999999998</v>
      </c>
      <c r="I12" s="13">
        <v>2.7599999999999999E-3</v>
      </c>
      <c r="J12" s="13">
        <v>0.20499999999999999</v>
      </c>
      <c r="K12" s="13">
        <v>2.0100000000000001E-3</v>
      </c>
      <c r="L12" s="13">
        <v>0.154</v>
      </c>
    </row>
    <row r="13" spans="1:12" x14ac:dyDescent="0.25">
      <c r="F13" s="11">
        <v>3</v>
      </c>
      <c r="G13" s="13">
        <v>3.8500000000000001E-3</v>
      </c>
      <c r="H13" s="13">
        <v>0.29399999999999998</v>
      </c>
      <c r="I13" s="13">
        <v>2.7799999999999999E-3</v>
      </c>
      <c r="J13" s="13">
        <v>0.20300000000000001</v>
      </c>
      <c r="K13" s="13">
        <v>2.0500000000000002E-3</v>
      </c>
      <c r="L13" s="13">
        <v>0.155</v>
      </c>
    </row>
    <row r="14" spans="1:12" x14ac:dyDescent="0.25">
      <c r="F14" s="11" t="s">
        <v>17</v>
      </c>
      <c r="G14" s="26">
        <f t="shared" ref="G14:L14" si="1">AVERAGE(G11:G13)</f>
        <v>3.8466666666666671E-3</v>
      </c>
      <c r="H14" s="22">
        <f t="shared" si="1"/>
        <v>0.29333333333333328</v>
      </c>
      <c r="I14" s="26">
        <f t="shared" si="1"/>
        <v>2.7566666666666664E-3</v>
      </c>
      <c r="J14" s="13">
        <f t="shared" si="1"/>
        <v>0.20599999999999999</v>
      </c>
      <c r="K14" s="26">
        <f t="shared" si="1"/>
        <v>2.0199999999999997E-3</v>
      </c>
      <c r="L14" s="22">
        <f t="shared" si="1"/>
        <v>0.15333333333333332</v>
      </c>
    </row>
    <row r="17" spans="6:12" x14ac:dyDescent="0.25">
      <c r="F17" s="11" t="s">
        <v>16</v>
      </c>
      <c r="G17" s="11" t="s">
        <v>11</v>
      </c>
      <c r="H17" s="11" t="s">
        <v>12</v>
      </c>
      <c r="I17" s="11" t="s">
        <v>18</v>
      </c>
      <c r="J17" s="11" t="s">
        <v>19</v>
      </c>
      <c r="K17" s="11" t="s">
        <v>20</v>
      </c>
      <c r="L17" s="11" t="s">
        <v>21</v>
      </c>
    </row>
    <row r="18" spans="6:12" x14ac:dyDescent="0.25">
      <c r="F18" s="11">
        <v>0</v>
      </c>
      <c r="G18" s="28">
        <f>$B$6*($A$12-G7)</f>
        <v>6.984959657600001</v>
      </c>
      <c r="H18" s="27">
        <f>($B$9/2)*G18</f>
        <v>8.7311995720000021E-2</v>
      </c>
      <c r="I18" s="22">
        <f>H18/$H$7</f>
        <v>0.15554393536817104</v>
      </c>
      <c r="J18" s="29">
        <f>'Parte 1 (Barra)'!M3</f>
        <v>1.259625882745991E-2</v>
      </c>
      <c r="K18" s="28">
        <f>I18-$J$18</f>
        <v>0.14294767654071114</v>
      </c>
      <c r="L18" s="13">
        <f>G2*F18</f>
        <v>0</v>
      </c>
    </row>
    <row r="19" spans="6:12" x14ac:dyDescent="0.25">
      <c r="F19" s="11">
        <v>0.04</v>
      </c>
      <c r="G19" s="28">
        <f>$B$6*($A$12-I7)</f>
        <v>6.9855059536000015</v>
      </c>
      <c r="H19" s="27">
        <f t="shared" ref="H19:H23" si="2">($B$9/2)*G19</f>
        <v>8.7318824420000024E-2</v>
      </c>
      <c r="I19" s="22">
        <f>H19/$J$7</f>
        <v>0.17302276965653901</v>
      </c>
      <c r="J19" s="1"/>
      <c r="K19" s="28">
        <f t="shared" ref="K19:K23" si="3">I19-$J$18</f>
        <v>0.16042651082907911</v>
      </c>
      <c r="L19" s="13">
        <f>F19*F19</f>
        <v>1.6000000000000001E-3</v>
      </c>
    </row>
    <row r="20" spans="6:12" x14ac:dyDescent="0.25">
      <c r="F20" s="11">
        <v>0.08</v>
      </c>
      <c r="G20" s="28">
        <f>$B$6*($A$12-K7)</f>
        <v>6.9865059128000002</v>
      </c>
      <c r="H20" s="27">
        <f t="shared" si="2"/>
        <v>8.7331323910000008E-2</v>
      </c>
      <c r="I20" s="22">
        <f>H20/$L$7</f>
        <v>0.21960936440067061</v>
      </c>
      <c r="J20" s="1"/>
      <c r="K20" s="28">
        <f t="shared" si="3"/>
        <v>0.2070131055732107</v>
      </c>
      <c r="L20" s="13">
        <f t="shared" ref="L19:L23" si="4">F20*F20</f>
        <v>6.4000000000000003E-3</v>
      </c>
    </row>
    <row r="21" spans="6:12" x14ac:dyDescent="0.25">
      <c r="F21" s="11">
        <v>0.12</v>
      </c>
      <c r="G21" s="28">
        <f>$B$6*($A$12-G14)</f>
        <v>6.9874726192000018</v>
      </c>
      <c r="H21" s="27">
        <f t="shared" si="2"/>
        <v>8.7343407740000031E-2</v>
      </c>
      <c r="I21" s="22">
        <f>H21/$H$14</f>
        <v>0.29776161729545469</v>
      </c>
      <c r="J21" s="1"/>
      <c r="K21" s="28">
        <f t="shared" si="3"/>
        <v>0.28516535846799479</v>
      </c>
      <c r="L21" s="13">
        <f t="shared" si="4"/>
        <v>1.44E-2</v>
      </c>
    </row>
    <row r="22" spans="6:12" x14ac:dyDescent="0.25">
      <c r="F22" s="11">
        <v>0.16</v>
      </c>
      <c r="G22" s="28">
        <f>$B$6*($A$12-I14)</f>
        <v>6.9882493096000013</v>
      </c>
      <c r="H22" s="27">
        <f t="shared" si="2"/>
        <v>8.7353116370000025E-2</v>
      </c>
      <c r="I22" s="22">
        <f>H22/$J$14</f>
        <v>0.42404425422330111</v>
      </c>
      <c r="J22" s="1"/>
      <c r="K22" s="28">
        <f t="shared" si="3"/>
        <v>0.4114479953958412</v>
      </c>
      <c r="L22" s="13">
        <f t="shared" si="4"/>
        <v>2.5600000000000001E-2</v>
      </c>
    </row>
    <row r="23" spans="6:12" x14ac:dyDescent="0.25">
      <c r="F23" s="11">
        <v>0.2</v>
      </c>
      <c r="G23" s="28">
        <f>$B$6*($A$12-K14)</f>
        <v>6.9887742288000014</v>
      </c>
      <c r="H23" s="27">
        <f t="shared" si="2"/>
        <v>8.7359677860000026E-2</v>
      </c>
      <c r="I23" s="22">
        <f>H23/$L$14</f>
        <v>0.56973702952173932</v>
      </c>
      <c r="J23" s="1"/>
      <c r="K23" s="28">
        <f t="shared" si="3"/>
        <v>0.55714077069427936</v>
      </c>
      <c r="L23" s="13">
        <f t="shared" si="4"/>
        <v>4.0000000000000008E-2</v>
      </c>
    </row>
    <row r="25" spans="6:12" x14ac:dyDescent="0.25">
      <c r="G25" s="16" t="s">
        <v>26</v>
      </c>
      <c r="H25" s="16"/>
      <c r="I25" s="16"/>
      <c r="J25" s="16"/>
      <c r="K25" s="16"/>
      <c r="L25" s="16"/>
    </row>
    <row r="26" spans="6:12" x14ac:dyDescent="0.25">
      <c r="F26" s="12" t="s">
        <v>16</v>
      </c>
      <c r="G26" s="17">
        <v>0</v>
      </c>
      <c r="H26" s="17"/>
      <c r="I26" s="17">
        <v>0.04</v>
      </c>
      <c r="J26" s="17"/>
      <c r="K26" s="17">
        <v>0.08</v>
      </c>
      <c r="L26" s="17"/>
    </row>
    <row r="27" spans="6:12" x14ac:dyDescent="0.25">
      <c r="G27" s="12" t="s">
        <v>2</v>
      </c>
      <c r="H27" s="12" t="s">
        <v>3</v>
      </c>
      <c r="I27" s="12" t="s">
        <v>2</v>
      </c>
      <c r="J27" s="12" t="s">
        <v>3</v>
      </c>
      <c r="K27" s="12" t="s">
        <v>2</v>
      </c>
      <c r="L27" s="12" t="s">
        <v>3</v>
      </c>
    </row>
    <row r="28" spans="6:12" x14ac:dyDescent="0.25">
      <c r="G28" s="13">
        <v>2.0000000000000002E-5</v>
      </c>
      <c r="H28" s="22">
        <v>1.1000000000000001E-3</v>
      </c>
      <c r="I28" s="13">
        <v>1E-4</v>
      </c>
      <c r="J28" s="13">
        <v>7.0000000000000001E-3</v>
      </c>
      <c r="K28" s="13">
        <v>1E-4</v>
      </c>
      <c r="L28" s="22">
        <v>2.3E-3</v>
      </c>
    </row>
    <row r="29" spans="6:12" x14ac:dyDescent="0.25">
      <c r="G29" s="13">
        <v>3.0000000000000001E-5</v>
      </c>
      <c r="H29" s="22">
        <v>1.4E-3</v>
      </c>
      <c r="I29" s="13">
        <v>1E-4</v>
      </c>
      <c r="J29" s="13">
        <v>2E-3</v>
      </c>
      <c r="K29" s="13">
        <v>1E-4</v>
      </c>
      <c r="L29" s="22">
        <v>3.2000000000000002E-3</v>
      </c>
    </row>
    <row r="30" spans="6:12" x14ac:dyDescent="0.25">
      <c r="G30" s="13">
        <v>3.0000000000000001E-5</v>
      </c>
      <c r="H30" s="22">
        <v>1.9E-3</v>
      </c>
      <c r="I30" s="13">
        <v>1E-4</v>
      </c>
      <c r="J30" s="13">
        <v>2E-3</v>
      </c>
      <c r="K30" s="13">
        <v>1E-4</v>
      </c>
      <c r="L30" s="22">
        <v>2.5000000000000001E-3</v>
      </c>
    </row>
    <row r="31" spans="6:12" x14ac:dyDescent="0.25">
      <c r="F31" s="12" t="s">
        <v>16</v>
      </c>
      <c r="G31" s="17">
        <v>0.12</v>
      </c>
      <c r="H31" s="17"/>
      <c r="I31" s="17">
        <v>0.16</v>
      </c>
      <c r="J31" s="17"/>
      <c r="K31" s="17">
        <v>0.2</v>
      </c>
      <c r="L31" s="17"/>
    </row>
    <row r="32" spans="6:12" x14ac:dyDescent="0.25">
      <c r="G32" s="12" t="s">
        <v>2</v>
      </c>
      <c r="H32" s="12" t="s">
        <v>3</v>
      </c>
      <c r="I32" s="12" t="s">
        <v>2</v>
      </c>
      <c r="J32" s="12" t="s">
        <v>3</v>
      </c>
      <c r="K32" s="12" t="s">
        <v>2</v>
      </c>
      <c r="L32" s="12" t="s">
        <v>3</v>
      </c>
    </row>
    <row r="33" spans="7:12" x14ac:dyDescent="0.25">
      <c r="G33" s="13">
        <v>1E-4</v>
      </c>
      <c r="H33" s="22">
        <v>2.3E-3</v>
      </c>
      <c r="I33" s="13">
        <v>1E-4</v>
      </c>
      <c r="J33" s="22">
        <v>2.0999999999999999E-3</v>
      </c>
      <c r="K33" s="13">
        <v>4.0000000000000003E-5</v>
      </c>
      <c r="L33" s="22">
        <v>1.5E-3</v>
      </c>
    </row>
    <row r="34" spans="7:12" x14ac:dyDescent="0.25">
      <c r="G34" s="13">
        <v>1E-4</v>
      </c>
      <c r="H34" s="22">
        <v>2.3E-3</v>
      </c>
      <c r="I34" s="13">
        <v>1E-4</v>
      </c>
      <c r="J34" s="13">
        <v>4.0000000000000001E-3</v>
      </c>
      <c r="K34" s="13">
        <v>1E-4</v>
      </c>
      <c r="L34" s="13">
        <v>2E-3</v>
      </c>
    </row>
    <row r="35" spans="7:12" x14ac:dyDescent="0.25">
      <c r="G35" s="13">
        <v>1E-4</v>
      </c>
      <c r="H35" s="22">
        <v>2.3E-3</v>
      </c>
      <c r="I35" s="13">
        <v>1E-4</v>
      </c>
      <c r="J35" s="13">
        <v>5.0000000000000001E-3</v>
      </c>
      <c r="K35" s="13">
        <v>1E-4</v>
      </c>
      <c r="L35" s="13">
        <v>2.0999999999999999E-3</v>
      </c>
    </row>
  </sheetData>
  <mergeCells count="15">
    <mergeCell ref="G26:H26"/>
    <mergeCell ref="G25:L25"/>
    <mergeCell ref="I26:J26"/>
    <mergeCell ref="K26:L26"/>
    <mergeCell ref="G31:H31"/>
    <mergeCell ref="I31:J31"/>
    <mergeCell ref="K31:L31"/>
    <mergeCell ref="A11:B11"/>
    <mergeCell ref="A12:B12"/>
    <mergeCell ref="G2:H2"/>
    <mergeCell ref="I2:J2"/>
    <mergeCell ref="K2:L2"/>
    <mergeCell ref="G9:H9"/>
    <mergeCell ref="I9:J9"/>
    <mergeCell ref="K9:L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Parte 1</vt:lpstr>
      <vt:lpstr>Parte 1 (Barra)</vt:lpstr>
      <vt:lpstr>Parte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</dc:creator>
  <cp:lastModifiedBy>Luis</cp:lastModifiedBy>
  <dcterms:created xsi:type="dcterms:W3CDTF">2015-06-05T18:19:34Z</dcterms:created>
  <dcterms:modified xsi:type="dcterms:W3CDTF">2021-11-02T19:41:27Z</dcterms:modified>
</cp:coreProperties>
</file>