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\Desktop\Escola\Ano Atual\Labratório Mecânica Newtoniana\TP7\"/>
    </mc:Choice>
  </mc:AlternateContent>
  <xr:revisionPtr revIDLastSave="0" documentId="13_ncr:1_{A9A4B400-56A0-46FB-9712-203B2997B6DA}" xr6:coauthVersionLast="47" xr6:coauthVersionMax="47" xr10:uidLastSave="{00000000-0000-0000-0000-000000000000}"/>
  <bookViews>
    <workbookView xWindow="15" yWindow="90" windowWidth="15840" windowHeight="15390" activeTab="2" xr2:uid="{00000000-000D-0000-FFFF-FFFF00000000}"/>
  </bookViews>
  <sheets>
    <sheet name="Parte 1 (Disco)" sheetId="1" r:id="rId1"/>
    <sheet name="Parte 1 (Barra)" sheetId="3" r:id="rId2"/>
    <sheet name="Part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J3" i="3"/>
  <c r="H3" i="3"/>
  <c r="E8" i="3"/>
  <c r="F8" i="3"/>
  <c r="I18" i="2"/>
  <c r="G18" i="2"/>
  <c r="L18" i="2"/>
  <c r="B6" i="2"/>
  <c r="J3" i="1"/>
  <c r="I3" i="1"/>
  <c r="H3" i="1"/>
  <c r="L19" i="2"/>
  <c r="B6" i="3"/>
  <c r="L20" i="2"/>
  <c r="L21" i="2"/>
  <c r="L22" i="2"/>
  <c r="L23" i="2"/>
  <c r="L14" i="2"/>
  <c r="K14" i="2"/>
  <c r="J14" i="2"/>
  <c r="I14" i="2"/>
  <c r="H14" i="2"/>
  <c r="G14" i="2"/>
  <c r="L7" i="2"/>
  <c r="K7" i="2"/>
  <c r="J7" i="2"/>
  <c r="I7" i="2"/>
  <c r="H7" i="2"/>
  <c r="G7" i="2"/>
  <c r="F8" i="1"/>
  <c r="E8" i="1"/>
  <c r="B6" i="1"/>
  <c r="I3" i="3" l="1"/>
  <c r="J18" i="2" s="1"/>
  <c r="K18" i="2" s="1"/>
  <c r="G23" i="2"/>
  <c r="H23" i="2" s="1"/>
  <c r="H18" i="2"/>
  <c r="G19" i="2"/>
  <c r="H19" i="2" s="1"/>
  <c r="G20" i="2"/>
  <c r="H20" i="2" s="1"/>
  <c r="G21" i="2"/>
  <c r="H21" i="2" s="1"/>
  <c r="G22" i="2"/>
  <c r="H22" i="2" s="1"/>
  <c r="I21" i="2" l="1"/>
  <c r="K21" i="2" s="1"/>
  <c r="I20" i="2"/>
  <c r="K20" i="2" s="1"/>
  <c r="I19" i="2"/>
  <c r="K19" i="2" s="1"/>
  <c r="I23" i="2"/>
  <c r="K23" i="2" s="1"/>
  <c r="I22" i="2"/>
  <c r="K22" i="2" s="1"/>
  <c r="L3" i="1"/>
  <c r="D36" i="2" l="1" a="1"/>
  <c r="D36" i="2" s="1"/>
  <c r="D40" i="2" s="1"/>
  <c r="I28" i="2" a="1"/>
  <c r="I28" i="2" s="1"/>
  <c r="I32" i="2" s="1"/>
  <c r="E40" i="2" l="1"/>
  <c r="J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<sst xmlns="http://schemas.openxmlformats.org/spreadsheetml/2006/main" count="74" uniqueCount="34">
  <si>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Medida</t>
  </si>
  <si>
    <t>Média</t>
  </si>
  <si>
    <t>Aceleração da gravidade (m/s)</t>
  </si>
  <si>
    <t>Massa atrito (Kg)</t>
  </si>
  <si>
    <t>Massa suspensa (Kg)</t>
  </si>
  <si>
    <t>Massa disco (Kg)</t>
  </si>
  <si>
    <t>Diâmetro disco (m)</t>
  </si>
  <si>
    <t>Massa (Kg)</t>
  </si>
  <si>
    <t>Torque</t>
  </si>
  <si>
    <t>Inércia experimental</t>
  </si>
  <si>
    <t>Inércia teórica</t>
  </si>
  <si>
    <t>Valor médio</t>
  </si>
  <si>
    <t>Inércia da barra</t>
  </si>
  <si>
    <t>Diâmetro eixo (m)</t>
  </si>
  <si>
    <t>Massa da barra (Kg)</t>
  </si>
  <si>
    <t>Massa barra (Kg)</t>
  </si>
  <si>
    <t>Inércia do disco</t>
  </si>
  <si>
    <t xml:space="preserve">Inércia total </t>
  </si>
  <si>
    <t>Quadrado da distância (m*m)</t>
  </si>
  <si>
    <t>Aceleração de descida (m/s)</t>
  </si>
  <si>
    <t>Aceleração angular (rad/s)</t>
  </si>
  <si>
    <t>Aceleração angular(rad/s)</t>
  </si>
  <si>
    <t>Tensão (N)</t>
  </si>
  <si>
    <t>Distâncias entre o eixo de rotação e o eixo do disco (m)</t>
  </si>
  <si>
    <t>Declive</t>
  </si>
  <si>
    <t>Ordenada na origem</t>
  </si>
  <si>
    <t>Regressão linear</t>
  </si>
  <si>
    <t>Desvio M (%)</t>
  </si>
  <si>
    <t>Desvio I (CM) (%)</t>
  </si>
  <si>
    <t>Aceleração angular (m/s)</t>
  </si>
  <si>
    <t>Desvio (%)</t>
  </si>
  <si>
    <t>Deitancia entre eixos</t>
  </si>
  <si>
    <t>Aceleração de descida</t>
  </si>
  <si>
    <t>Aceleração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</si>
</sst>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2" fontId="0" fillId="8" borderId="1" xfId="0" applyNumberFormat="1" applyFill="1" applyBorder="1"/>
    <xf numFmtId="165" fontId="0" fillId="8" borderId="1" xfId="0" applyNumberFormat="1" applyFill="1" applyBorder="1"/>
    <xf numFmtId="166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6" fontId="0" fillId="6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Inércia</a:t>
            </a:r>
            <a:r>
              <a:rPr lang="pt-PT" baseline="0"/>
              <a:t> do disco em funcão do quadrado das distâncias entre os eixos (Gráfico 1)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718350831146104"/>
                  <c:y val="-1.6177821522309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'Parte 2'!$L$18:$L$23</c:f>
              <c:numCache>
                <c:formatCode>0.0000</c:formatCode>
                <c:ptCount val="6"/>
                <c:pt idx="0">
                  <c:v>0</c:v>
                </c:pt>
                <c:pt idx="1">
                  <c:v>1.6000000000000001E-3</c:v>
                </c:pt>
                <c:pt idx="2">
                  <c:v>6.4000000000000003E-3</c:v>
                </c:pt>
                <c:pt idx="3">
                  <c:v>1.44E-2</c:v>
                </c:pt>
                <c:pt idx="4">
                  <c:v>2.5600000000000001E-2</c:v>
                </c:pt>
                <c:pt idx="5">
                  <c:v>4.0000000000000008E-2</c:v>
                </c:pt>
              </c:numCache>
            </c:numRef>
          </c:xVal>
          <c:yVal>
            <c:numRef>
              <c:f>'Parte 2'!$K$18:$K$23</c:f>
              <c:numCache>
                <c:formatCode>0.000</c:formatCode>
                <c:ptCount val="6"/>
                <c:pt idx="0">
                  <c:v>8.9946958251529169E-3</c:v>
                </c:pt>
                <c:pt idx="1">
                  <c:v>1.1420921686080379E-2</c:v>
                </c:pt>
                <c:pt idx="2">
                  <c:v>1.788757724651327E-2</c:v>
                </c:pt>
                <c:pt idx="3">
                  <c:v>2.8735841720835549E-2</c:v>
                </c:pt>
                <c:pt idx="4">
                  <c:v>4.6265054164044951E-2</c:v>
                </c:pt>
                <c:pt idx="5">
                  <c:v>6.6488575558409674E-2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C-452F-8826-C97A230B1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599184"/>
        <c:axId val="820593360"/>
      </c:scatterChart>
      <c:valAx>
        <c:axId val="8205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93360"/>
        <c:crosses val="autoZero"/>
        <c:crossBetween val="midCat"/>
      </c:valAx>
      <c:valAx>
        <c:axId val="8205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9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Inércia</a:t>
            </a:r>
            <a:r>
              <a:rPr lang="pt-PT" baseline="0"/>
              <a:t> do disco em funcão do quadrado das distâncias entre os eixos </a:t>
            </a:r>
            <a:r>
              <a:rPr lang="pt-PT" sz="2000" b="0" i="0" u="none" strike="noStrike" normalizeH="0" baseline="0">
                <a:effectLst/>
              </a:rPr>
              <a:t>(Gráfico 2)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718350831146104"/>
                  <c:y val="-1.6177821522309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'Parte 2'!$L$18:$L$21</c:f>
              <c:numCache>
                <c:formatCode>0.0000</c:formatCode>
                <c:ptCount val="4"/>
                <c:pt idx="0">
                  <c:v>0</c:v>
                </c:pt>
                <c:pt idx="1">
                  <c:v>1.6000000000000001E-3</c:v>
                </c:pt>
                <c:pt idx="2">
                  <c:v>6.4000000000000003E-3</c:v>
                </c:pt>
                <c:pt idx="3">
                  <c:v>1.44E-2</c:v>
                </c:pt>
              </c:numCache>
            </c:numRef>
          </c:xVal>
          <c:yVal>
            <c:numRef>
              <c:f>'Parte 2'!$K$18:$K$21</c:f>
              <c:numCache>
                <c:formatCode>0.000</c:formatCode>
                <c:ptCount val="4"/>
                <c:pt idx="0">
                  <c:v>8.9946958251529169E-3</c:v>
                </c:pt>
                <c:pt idx="1">
                  <c:v>1.1420921686080379E-2</c:v>
                </c:pt>
                <c:pt idx="2">
                  <c:v>1.788757724651327E-2</c:v>
                </c:pt>
                <c:pt idx="3">
                  <c:v>2.8735841720835549E-2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9-4200-8ABD-17E810F56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599184"/>
        <c:axId val="820593360"/>
      </c:scatterChart>
      <c:valAx>
        <c:axId val="8205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93360"/>
        <c:crosses val="autoZero"/>
        <c:crossBetween val="midCat"/>
      </c:valAx>
      <c:valAx>
        <c:axId val="8205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9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180975</xdr:rowOff>
    </xdr:from>
    <xdr:to>
      <xdr:col>11</xdr:col>
      <xdr:colOff>990600</xdr:colOff>
      <xdr:row>8</xdr:row>
      <xdr:rowOff>133350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7279846-1078-4B55-A9A3-B770C69FB3FB}"/>
            </a:ext>
          </a:extLst>
        </xdr:cNvPr>
        <xdr:cNvSpPr txBox="1"/>
      </xdr:nvSpPr>
      <xdr:spPr>
        <a:xfrm>
          <a:off x="6791325" y="752475"/>
          <a:ext cx="42862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Calculando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um desvio entre o valor teórico e o experimental , observamos a coerência do valor experimental obtido.</a:t>
          </a:r>
        </a:p>
        <a:p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33336</xdr:rowOff>
    </xdr:from>
    <xdr:to>
      <xdr:col>4</xdr:col>
      <xdr:colOff>523875</xdr:colOff>
      <xdr:row>31</xdr:row>
      <xdr:rowOff>114299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A1BFAD-8DE3-422F-AB31-57B1C4B17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32</xdr:row>
      <xdr:rowOff>114299</xdr:rowOff>
    </xdr:from>
    <xdr:to>
      <xdr:col>2</xdr:col>
      <xdr:colOff>828675</xdr:colOff>
      <xdr:row>46</xdr:row>
      <xdr:rowOff>47625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EBE231E-AE06-485C-A4BB-1F642AD05962}"/>
                </a:ext>
              </a:extLst>
            </xdr:cNvPr>
            <xdr:cNvSpPr txBox="1"/>
          </xdr:nvSpPr>
          <xdr:spPr>
            <a:xfrm>
              <a:off x="66675" y="6210299"/>
              <a:ext cx="2943225" cy="26003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Teóricamente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sabemos que o teorema de Steiner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𝐷𝑖𝑠𝑐𝑜</m:t>
                        </m:r>
                      </m:sub>
                    </m:sSub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>
                  <a:latin typeface="Cambria Math" panose="02040503050406030204" pitchFamily="18" charset="0"/>
                  <a:ea typeface="Cambria Math" panose="02040503050406030204" pitchFamily="18" charset="0"/>
                </a:rPr>
                <a:t>onde,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𝐶𝑀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𝑀</m:t>
                    </m:r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Logo: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𝐷𝑖𝑠𝑐𝑜</m:t>
                        </m:r>
                      </m:sub>
                    </m:sSub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=1,44 </m:t>
                    </m:r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𝐷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+0,0088</m:t>
                    </m:r>
                  </m:oMath>
                </m:oMathPara>
              </a14:m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Podendo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assim fazer um desvio com os valores de M e de </a:t>
              </a:r>
              <a14:m>
                <m:oMath xmlns:m="http://schemas.openxmlformats.org/officeDocument/2006/math">
                  <m:sSub>
                    <m:sSubPr>
                      <m:ctrlP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pt-PT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𝐶𝑀</m:t>
                      </m:r>
                    </m:sub>
                  </m:sSub>
                </m:oMath>
              </a14:m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obtidos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na 1ª parte (disco) da experiência.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DEBE231E-AE06-485C-A4BB-1F642AD05962}"/>
                </a:ext>
              </a:extLst>
            </xdr:cNvPr>
            <xdr:cNvSpPr txBox="1"/>
          </xdr:nvSpPr>
          <xdr:spPr>
            <a:xfrm>
              <a:off x="66675" y="6210299"/>
              <a:ext cx="2943225" cy="260032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Teóricamente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sabemos que o teorema de Steiner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:</a:t>
              </a:r>
            </a:p>
            <a:p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𝐼_𝐷𝑖𝑠𝑐𝑜=𝑀𝐷^2+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𝐼_𝐶𝑀</a:t>
              </a:r>
              <a:endParaRPr lang="pt-PT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b="0">
                  <a:latin typeface="Cambria Math" panose="02040503050406030204" pitchFamily="18" charset="0"/>
                  <a:ea typeface="Cambria Math" panose="02040503050406030204" pitchFamily="18" charset="0"/>
                </a:rPr>
                <a:t>onde,</a:t>
              </a: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𝐼_𝐶𝑀=1/2 𝑀𝑅^2</a:t>
              </a:r>
              <a:endParaRPr lang="pt-PT" sz="14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Logo: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  <a:p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𝐼_𝐷𝑖𝑠𝑐𝑜=1,44 𝐷^2+0,0088</a:t>
              </a:r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pt-PT" sz="1400" b="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Podendo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assim fazer um desvio com os valores de M e de 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𝐼_𝐶𝑀</a:t>
              </a:r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 obtidos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na 1ª parte (disco) da experiência.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Fallback>
    </mc:AlternateContent>
    <xdr:clientData/>
  </xdr:twoCellAnchor>
  <xdr:twoCellAnchor>
    <xdr:from>
      <xdr:col>5</xdr:col>
      <xdr:colOff>533400</xdr:colOff>
      <xdr:row>24</xdr:row>
      <xdr:rowOff>161925</xdr:rowOff>
    </xdr:from>
    <xdr:to>
      <xdr:col>7</xdr:col>
      <xdr:colOff>866775</xdr:colOff>
      <xdr:row>29</xdr:row>
      <xdr:rowOff>142875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8AE295D-EE93-4EB7-8FC5-61A22C0F9571}"/>
            </a:ext>
          </a:extLst>
        </xdr:cNvPr>
        <xdr:cNvSpPr txBox="1"/>
      </xdr:nvSpPr>
      <xdr:spPr>
        <a:xfrm>
          <a:off x="5781675" y="4733925"/>
          <a:ext cx="54864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Durante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o procedimento desta segunda parte notamos que para os valores de D maior havia oscilações na aceleração ( não era linear). Desta forma decidimos elaborar um gráfico (Gráfico 2), apenas com os menores valores de D.</a:t>
          </a:r>
          <a:endParaRPr lang="pt-PT" sz="1100"/>
        </a:p>
      </xdr:txBody>
    </xdr:sp>
    <xdr:clientData/>
  </xdr:twoCellAnchor>
  <xdr:twoCellAnchor>
    <xdr:from>
      <xdr:col>5</xdr:col>
      <xdr:colOff>1162050</xdr:colOff>
      <xdr:row>30</xdr:row>
      <xdr:rowOff>0</xdr:rowOff>
    </xdr:from>
    <xdr:to>
      <xdr:col>7</xdr:col>
      <xdr:colOff>495300</xdr:colOff>
      <xdr:row>48</xdr:row>
      <xdr:rowOff>80963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4C0130-37C6-4187-BCC0-F7CE589F0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466725</xdr:colOff>
      <xdr:row>49</xdr:row>
      <xdr:rowOff>28576</xdr:rowOff>
    </xdr:from>
    <xdr:to>
      <xdr:col>7</xdr:col>
      <xdr:colOff>1276350</xdr:colOff>
      <xdr:row>52</xdr:row>
      <xdr:rowOff>9526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4820875-D88E-49D2-A15B-762229039B75}"/>
            </a:ext>
          </a:extLst>
        </xdr:cNvPr>
        <xdr:cNvSpPr txBox="1"/>
      </xdr:nvSpPr>
      <xdr:spPr>
        <a:xfrm>
          <a:off x="5715000" y="9363076"/>
          <a:ext cx="59626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Verifica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-se assim que os valores de maiores de D  têm um erro experimental associado!</a:t>
          </a:r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workbookViewId="0">
      <selection activeCell="K3" sqref="K3"/>
    </sheetView>
  </sheetViews>
  <sheetFormatPr defaultRowHeight="15" x14ac:dyDescent="0.25"/>
  <cols>
    <col min="1" max="1" width="19.28515625" bestFit="1" customWidth="1"/>
    <col min="2" max="3" width="12.7109375" customWidth="1"/>
    <col min="5" max="5" width="26.42578125" bestFit="1" customWidth="1"/>
    <col min="6" max="6" width="23.42578125" bestFit="1" customWidth="1"/>
    <col min="8" max="8" width="10.5703125" bestFit="1" customWidth="1"/>
    <col min="9" max="9" width="7.7109375" bestFit="1" customWidth="1"/>
    <col min="10" max="10" width="19.7109375" bestFit="1" customWidth="1"/>
    <col min="11" max="11" width="14.7109375" bestFit="1" customWidth="1"/>
    <col min="12" max="12" width="15.140625" customWidth="1"/>
  </cols>
  <sheetData>
    <row r="2" spans="1:12" x14ac:dyDescent="0.25">
      <c r="A2" s="1"/>
      <c r="B2" s="2" t="s">
        <v>0</v>
      </c>
      <c r="E2" s="6" t="s">
        <v>19</v>
      </c>
      <c r="F2" s="8" t="s">
        <v>29</v>
      </c>
      <c r="H2" s="6" t="s">
        <v>22</v>
      </c>
      <c r="I2" s="6" t="s">
        <v>8</v>
      </c>
      <c r="J2" s="19" t="s">
        <v>9</v>
      </c>
      <c r="K2" s="19" t="s">
        <v>10</v>
      </c>
      <c r="L2" s="2" t="s">
        <v>30</v>
      </c>
    </row>
    <row r="3" spans="1:12" x14ac:dyDescent="0.25">
      <c r="A3" s="2" t="s">
        <v>3</v>
      </c>
      <c r="B3" s="3">
        <v>7.9100000000000004E-3</v>
      </c>
      <c r="D3" s="4">
        <v>1</v>
      </c>
      <c r="E3" s="33">
        <v>1.83E-2</v>
      </c>
      <c r="F3" s="33">
        <v>1.39</v>
      </c>
      <c r="H3" s="14">
        <f>(B6)*(A12-E8)</f>
        <v>0.96849704700000006</v>
      </c>
      <c r="I3" s="13">
        <f>(H3*B9)/2</f>
        <v>1.2106213087500001E-2</v>
      </c>
      <c r="J3" s="12">
        <f>I3/F8</f>
        <v>8.7220555385446718E-3</v>
      </c>
      <c r="K3" s="12">
        <f>0.5*B5*(B8/2)^2</f>
        <v>8.9478759600000006E-3</v>
      </c>
      <c r="L3" s="14">
        <f>(ABS(K3-J3)/K3)*100</f>
        <v>2.5237321400611905</v>
      </c>
    </row>
    <row r="4" spans="1:12" x14ac:dyDescent="0.25">
      <c r="A4" s="2" t="s">
        <v>4</v>
      </c>
      <c r="B4" s="3">
        <v>0.10682</v>
      </c>
      <c r="D4" s="4">
        <v>2</v>
      </c>
      <c r="E4" s="33">
        <v>1.83E-2</v>
      </c>
      <c r="F4" s="33">
        <v>1.38</v>
      </c>
    </row>
    <row r="5" spans="1:12" x14ac:dyDescent="0.25">
      <c r="A5" s="2" t="s">
        <v>5</v>
      </c>
      <c r="B5" s="3">
        <v>1.3770199999999999</v>
      </c>
      <c r="D5" s="4">
        <v>3</v>
      </c>
      <c r="E5" s="33">
        <v>1.83E-2</v>
      </c>
      <c r="F5" s="33">
        <v>1.39</v>
      </c>
    </row>
    <row r="6" spans="1:12" x14ac:dyDescent="0.25">
      <c r="A6" s="2" t="s">
        <v>7</v>
      </c>
      <c r="B6" s="3">
        <f>B4-B3</f>
        <v>9.8909999999999998E-2</v>
      </c>
      <c r="D6" s="4">
        <v>4</v>
      </c>
      <c r="E6" s="33">
        <v>1.83E-2</v>
      </c>
      <c r="F6" s="33">
        <v>1.39</v>
      </c>
    </row>
    <row r="7" spans="1:12" x14ac:dyDescent="0.25">
      <c r="A7" s="4"/>
      <c r="B7" s="5"/>
      <c r="D7" s="4">
        <v>5</v>
      </c>
      <c r="E7" s="33">
        <v>1.83E-2</v>
      </c>
      <c r="F7" s="33">
        <v>1.39</v>
      </c>
    </row>
    <row r="8" spans="1:12" x14ac:dyDescent="0.25">
      <c r="A8" s="2" t="s">
        <v>6</v>
      </c>
      <c r="B8" s="3">
        <v>0.22800000000000001</v>
      </c>
      <c r="D8" s="4" t="s">
        <v>1</v>
      </c>
      <c r="E8" s="33">
        <f>AVERAGE(E3:E7)</f>
        <v>1.83E-2</v>
      </c>
      <c r="F8" s="33">
        <f>AVERAGE(F3:F7)</f>
        <v>1.3879999999999997</v>
      </c>
    </row>
    <row r="9" spans="1:12" x14ac:dyDescent="0.25">
      <c r="A9" s="2" t="s">
        <v>13</v>
      </c>
      <c r="B9" s="7">
        <v>2.5000000000000001E-2</v>
      </c>
    </row>
    <row r="11" spans="1:12" x14ac:dyDescent="0.25">
      <c r="A11" s="36" t="s">
        <v>2</v>
      </c>
      <c r="B11" s="36"/>
    </row>
    <row r="12" spans="1:12" x14ac:dyDescent="0.25">
      <c r="A12" s="37">
        <v>9.81</v>
      </c>
      <c r="B12" s="37"/>
    </row>
  </sheetData>
  <mergeCells count="2">
    <mergeCell ref="A11:B11"/>
    <mergeCell ref="A12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C827-328C-4E98-9764-1339F8AAF216}">
  <dimension ref="A2:J11"/>
  <sheetViews>
    <sheetView topLeftCell="B1" workbookViewId="0">
      <selection activeCell="H2" sqref="H2:J3"/>
    </sheetView>
  </sheetViews>
  <sheetFormatPr defaultRowHeight="15" x14ac:dyDescent="0.25"/>
  <cols>
    <col min="1" max="1" width="19.28515625" bestFit="1" customWidth="1"/>
    <col min="5" max="5" width="26.42578125" bestFit="1" customWidth="1"/>
    <col min="6" max="6" width="24.5703125" bestFit="1" customWidth="1"/>
    <col min="8" max="8" width="10.5703125" bestFit="1" customWidth="1"/>
    <col min="9" max="9" width="7.28515625" bestFit="1" customWidth="1"/>
    <col min="10" max="10" width="19.7109375" bestFit="1" customWidth="1"/>
  </cols>
  <sheetData>
    <row r="2" spans="1:10" x14ac:dyDescent="0.25">
      <c r="A2" s="1"/>
      <c r="B2" s="23" t="s">
        <v>0</v>
      </c>
      <c r="E2" s="26" t="s">
        <v>19</v>
      </c>
      <c r="F2" s="23" t="s">
        <v>20</v>
      </c>
      <c r="H2" s="26" t="s">
        <v>22</v>
      </c>
      <c r="I2" s="26" t="s">
        <v>8</v>
      </c>
      <c r="J2" s="26" t="s">
        <v>9</v>
      </c>
    </row>
    <row r="3" spans="1:10" x14ac:dyDescent="0.25">
      <c r="A3" s="23" t="s">
        <v>3</v>
      </c>
      <c r="B3" s="27">
        <v>2.9099999999999998E-3</v>
      </c>
      <c r="D3" s="24">
        <v>1</v>
      </c>
      <c r="E3" s="28">
        <v>1.26E-2</v>
      </c>
      <c r="F3" s="29">
        <v>0.96099999999999997</v>
      </c>
      <c r="H3" s="31">
        <f>(B6)*(A11-E8)</f>
        <v>1.0179792534000001</v>
      </c>
      <c r="I3" s="31">
        <f>(H3*B8)/2</f>
        <v>1.2724740667500001E-2</v>
      </c>
      <c r="J3" s="32">
        <f>I3/F8</f>
        <v>1.259625882745991E-2</v>
      </c>
    </row>
    <row r="4" spans="1:10" x14ac:dyDescent="0.25">
      <c r="A4" s="23" t="s">
        <v>4</v>
      </c>
      <c r="B4" s="27">
        <v>0.10682</v>
      </c>
      <c r="D4" s="24">
        <v>2</v>
      </c>
      <c r="E4" s="28">
        <v>1.34E-2</v>
      </c>
      <c r="F4" s="28">
        <v>1.02</v>
      </c>
    </row>
    <row r="5" spans="1:10" x14ac:dyDescent="0.25">
      <c r="A5" s="23" t="s">
        <v>15</v>
      </c>
      <c r="B5" s="27">
        <v>0.61365000000000003</v>
      </c>
      <c r="D5" s="24">
        <v>3</v>
      </c>
      <c r="E5" s="28">
        <v>1.35E-2</v>
      </c>
      <c r="F5" s="28">
        <v>1.03</v>
      </c>
    </row>
    <row r="6" spans="1:10" x14ac:dyDescent="0.25">
      <c r="A6" s="23" t="s">
        <v>7</v>
      </c>
      <c r="B6" s="27">
        <f>B4-B3</f>
        <v>0.10391</v>
      </c>
      <c r="D6" s="24">
        <v>4</v>
      </c>
      <c r="E6" s="28">
        <v>1.34E-2</v>
      </c>
      <c r="F6" s="28">
        <v>1.02</v>
      </c>
    </row>
    <row r="7" spans="1:10" x14ac:dyDescent="0.25">
      <c r="A7" s="24"/>
      <c r="B7" s="25"/>
      <c r="D7" s="24">
        <v>5</v>
      </c>
      <c r="E7" s="28">
        <v>1.34E-2</v>
      </c>
      <c r="F7" s="28">
        <v>1.02</v>
      </c>
    </row>
    <row r="8" spans="1:10" x14ac:dyDescent="0.25">
      <c r="A8" s="23" t="s">
        <v>13</v>
      </c>
      <c r="B8" s="27">
        <v>2.5000000000000001E-2</v>
      </c>
      <c r="D8" s="24" t="s">
        <v>1</v>
      </c>
      <c r="E8" s="30">
        <f>AVERAGE(E3:E7)</f>
        <v>1.3259999999999999E-2</v>
      </c>
      <c r="F8" s="29">
        <f>AVERAGE(F3:F7)</f>
        <v>1.0102</v>
      </c>
    </row>
    <row r="10" spans="1:10" x14ac:dyDescent="0.25">
      <c r="A10" s="38" t="s">
        <v>2</v>
      </c>
      <c r="B10" s="38"/>
    </row>
    <row r="11" spans="1:10" x14ac:dyDescent="0.25">
      <c r="A11" s="39">
        <v>9.81</v>
      </c>
      <c r="B11" s="39"/>
    </row>
  </sheetData>
  <mergeCells count="2"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D8C-3A50-4ACC-9B13-507C87984CDE}">
  <dimension ref="A2:N40"/>
  <sheetViews>
    <sheetView tabSelected="1" topLeftCell="F1" workbookViewId="0">
      <selection activeCell="I26" sqref="I26:J28"/>
    </sheetView>
  </sheetViews>
  <sheetFormatPr defaultRowHeight="15" x14ac:dyDescent="0.25"/>
  <cols>
    <col min="1" max="1" width="19.28515625" bestFit="1" customWidth="1"/>
    <col min="2" max="2" width="13.42578125" customWidth="1"/>
    <col min="3" max="3" width="14.140625" customWidth="1"/>
    <col min="4" max="4" width="12.5703125" bestFit="1" customWidth="1"/>
    <col min="5" max="5" width="19.28515625" bestFit="1" customWidth="1"/>
    <col min="6" max="6" width="50.85546875" bestFit="1" customWidth="1"/>
    <col min="7" max="7" width="26.42578125" bestFit="1" customWidth="1"/>
    <col min="8" max="8" width="24.5703125" bestFit="1" customWidth="1"/>
    <col min="9" max="9" width="26.42578125" bestFit="1" customWidth="1"/>
    <col min="10" max="10" width="24.5703125" bestFit="1" customWidth="1"/>
    <col min="11" max="11" width="26.42578125" bestFit="1" customWidth="1"/>
    <col min="12" max="12" width="27.42578125" bestFit="1" customWidth="1"/>
    <col min="13" max="13" width="20.85546875" bestFit="1" customWidth="1"/>
    <col min="14" max="14" width="18" bestFit="1" customWidth="1"/>
  </cols>
  <sheetData>
    <row r="2" spans="1:12" x14ac:dyDescent="0.25">
      <c r="A2" s="1"/>
      <c r="B2" s="9" t="s">
        <v>0</v>
      </c>
      <c r="F2" s="9" t="s">
        <v>23</v>
      </c>
      <c r="G2" s="40">
        <v>0</v>
      </c>
      <c r="H2" s="40"/>
      <c r="I2" s="40">
        <v>0.04</v>
      </c>
      <c r="J2" s="40"/>
      <c r="K2" s="40">
        <v>0.08</v>
      </c>
      <c r="L2" s="40"/>
    </row>
    <row r="3" spans="1:12" x14ac:dyDescent="0.25">
      <c r="A3" s="9" t="s">
        <v>3</v>
      </c>
      <c r="B3" s="11">
        <v>7.9100000000000004E-3</v>
      </c>
      <c r="F3" s="9"/>
      <c r="G3" s="9" t="s">
        <v>19</v>
      </c>
      <c r="H3" s="9" t="s">
        <v>20</v>
      </c>
      <c r="I3" s="9" t="s">
        <v>19</v>
      </c>
      <c r="J3" s="9" t="s">
        <v>20</v>
      </c>
      <c r="K3" s="9" t="s">
        <v>19</v>
      </c>
      <c r="L3" s="9" t="s">
        <v>20</v>
      </c>
    </row>
    <row r="4" spans="1:12" x14ac:dyDescent="0.25">
      <c r="A4" s="9" t="s">
        <v>4</v>
      </c>
      <c r="B4" s="11">
        <v>0.10682</v>
      </c>
      <c r="F4" s="9">
        <v>1</v>
      </c>
      <c r="G4" s="11">
        <v>7.5399999999999998E-3</v>
      </c>
      <c r="H4" s="11">
        <v>0.57499999999999996</v>
      </c>
      <c r="I4" s="11">
        <v>6.7299999999999999E-3</v>
      </c>
      <c r="J4" s="15">
        <v>0.5</v>
      </c>
      <c r="K4" s="11">
        <v>5.1399999999999996E-3</v>
      </c>
      <c r="L4" s="11">
        <v>0.39500000000000002</v>
      </c>
    </row>
    <row r="5" spans="1:12" x14ac:dyDescent="0.25">
      <c r="A5" s="9" t="s">
        <v>5</v>
      </c>
      <c r="B5" s="11">
        <v>1.3770199999999999</v>
      </c>
      <c r="F5" s="9">
        <v>2</v>
      </c>
      <c r="G5" s="11">
        <v>7.3299999999999997E-3</v>
      </c>
      <c r="H5" s="15">
        <v>0.56000000000000005</v>
      </c>
      <c r="I5" s="11">
        <v>6.6499999999999997E-3</v>
      </c>
      <c r="J5" s="11">
        <v>0.50800000000000001</v>
      </c>
      <c r="K5" s="11">
        <v>5.2700000000000004E-3</v>
      </c>
      <c r="L5" s="11">
        <v>0.39600000000000002</v>
      </c>
    </row>
    <row r="6" spans="1:12" x14ac:dyDescent="0.25">
      <c r="A6" s="9" t="s">
        <v>7</v>
      </c>
      <c r="B6" s="11">
        <f>(B4-B3)</f>
        <v>9.8909999999999998E-2</v>
      </c>
      <c r="F6" s="9">
        <v>3</v>
      </c>
      <c r="G6" s="11">
        <v>7.2500000000000004E-3</v>
      </c>
      <c r="H6" s="11">
        <v>0.54900000000000004</v>
      </c>
      <c r="I6" s="11">
        <v>6.4400000000000004E-3</v>
      </c>
      <c r="J6" s="11">
        <v>0.50600000000000001</v>
      </c>
      <c r="K6" s="16">
        <v>5.1999999999999998E-3</v>
      </c>
      <c r="L6" s="11">
        <v>0.40200000000000002</v>
      </c>
    </row>
    <row r="7" spans="1:12" x14ac:dyDescent="0.25">
      <c r="A7" s="10" t="s">
        <v>14</v>
      </c>
      <c r="B7" s="11">
        <v>0.61365000000000003</v>
      </c>
      <c r="F7" s="9" t="s">
        <v>11</v>
      </c>
      <c r="G7" s="16">
        <f t="shared" ref="G7:L7" si="0">AVERAGE(G4:G6)</f>
        <v>7.3733333333333333E-3</v>
      </c>
      <c r="H7" s="15">
        <f t="shared" si="0"/>
        <v>0.56133333333333335</v>
      </c>
      <c r="I7" s="16">
        <f t="shared" si="0"/>
        <v>6.6066666666666669E-3</v>
      </c>
      <c r="J7" s="15">
        <f t="shared" si="0"/>
        <v>0.50466666666666671</v>
      </c>
      <c r="K7" s="16">
        <f t="shared" si="0"/>
        <v>5.2033333333333332E-3</v>
      </c>
      <c r="L7" s="15">
        <f t="shared" si="0"/>
        <v>0.39766666666666667</v>
      </c>
    </row>
    <row r="8" spans="1:12" x14ac:dyDescent="0.25">
      <c r="A8" s="9" t="s">
        <v>6</v>
      </c>
      <c r="B8" s="11">
        <v>0.22800000000000001</v>
      </c>
    </row>
    <row r="9" spans="1:12" x14ac:dyDescent="0.25">
      <c r="A9" s="9" t="s">
        <v>13</v>
      </c>
      <c r="B9" s="11">
        <v>2.5000000000000001E-2</v>
      </c>
      <c r="F9" s="9" t="s">
        <v>23</v>
      </c>
      <c r="G9" s="40">
        <v>0.12</v>
      </c>
      <c r="H9" s="40"/>
      <c r="I9" s="40">
        <v>0.16</v>
      </c>
      <c r="J9" s="40"/>
      <c r="K9" s="40">
        <v>0.2</v>
      </c>
      <c r="L9" s="40"/>
    </row>
    <row r="10" spans="1:12" x14ac:dyDescent="0.25">
      <c r="F10" s="9"/>
      <c r="G10" s="9" t="s">
        <v>19</v>
      </c>
      <c r="H10" s="9" t="s">
        <v>20</v>
      </c>
      <c r="I10" s="9" t="s">
        <v>19</v>
      </c>
      <c r="J10" s="9" t="s">
        <v>20</v>
      </c>
      <c r="K10" s="9" t="s">
        <v>19</v>
      </c>
      <c r="L10" s="9" t="s">
        <v>21</v>
      </c>
    </row>
    <row r="11" spans="1:12" x14ac:dyDescent="0.25">
      <c r="A11" s="41" t="s">
        <v>2</v>
      </c>
      <c r="B11" s="41"/>
      <c r="F11" s="9">
        <v>1</v>
      </c>
      <c r="G11" s="11">
        <v>3.8500000000000001E-3</v>
      </c>
      <c r="H11" s="11">
        <v>0.29299999999999998</v>
      </c>
      <c r="I11" s="11">
        <v>2.7299999999999998E-3</v>
      </c>
      <c r="J11" s="15">
        <v>0.21</v>
      </c>
      <c r="K11" s="16">
        <v>2E-3</v>
      </c>
      <c r="L11" s="11">
        <v>0.151</v>
      </c>
    </row>
    <row r="12" spans="1:12" x14ac:dyDescent="0.25">
      <c r="A12" s="40">
        <v>9.81</v>
      </c>
      <c r="B12" s="40"/>
      <c r="F12" s="9">
        <v>2</v>
      </c>
      <c r="G12" s="11">
        <v>3.8400000000000001E-3</v>
      </c>
      <c r="H12" s="11">
        <v>0.29299999999999998</v>
      </c>
      <c r="I12" s="11">
        <v>2.7599999999999999E-3</v>
      </c>
      <c r="J12" s="11">
        <v>0.20499999999999999</v>
      </c>
      <c r="K12" s="11">
        <v>2.0100000000000001E-3</v>
      </c>
      <c r="L12" s="11">
        <v>0.154</v>
      </c>
    </row>
    <row r="13" spans="1:12" x14ac:dyDescent="0.25">
      <c r="F13" s="9">
        <v>3</v>
      </c>
      <c r="G13" s="11">
        <v>3.8500000000000001E-3</v>
      </c>
      <c r="H13" s="11">
        <v>0.29399999999999998</v>
      </c>
      <c r="I13" s="11">
        <v>2.7799999999999999E-3</v>
      </c>
      <c r="J13" s="11">
        <v>0.20300000000000001</v>
      </c>
      <c r="K13" s="11">
        <v>2.0500000000000002E-3</v>
      </c>
      <c r="L13" s="11">
        <v>0.155</v>
      </c>
    </row>
    <row r="14" spans="1:12" x14ac:dyDescent="0.25">
      <c r="F14" s="9" t="s">
        <v>11</v>
      </c>
      <c r="G14" s="16">
        <f t="shared" ref="G14:L14" si="1">AVERAGE(G11:G13)</f>
        <v>3.8466666666666671E-3</v>
      </c>
      <c r="H14" s="15">
        <f t="shared" si="1"/>
        <v>0.29333333333333328</v>
      </c>
      <c r="I14" s="16">
        <f t="shared" si="1"/>
        <v>2.7566666666666664E-3</v>
      </c>
      <c r="J14" s="11">
        <f t="shared" si="1"/>
        <v>0.20599999999999999</v>
      </c>
      <c r="K14" s="16">
        <f t="shared" si="1"/>
        <v>2.0199999999999997E-3</v>
      </c>
      <c r="L14" s="15">
        <f t="shared" si="1"/>
        <v>0.15333333333333332</v>
      </c>
    </row>
    <row r="17" spans="6:14" x14ac:dyDescent="0.25">
      <c r="F17" s="9" t="s">
        <v>23</v>
      </c>
      <c r="G17" s="9" t="s">
        <v>22</v>
      </c>
      <c r="H17" s="9" t="s">
        <v>8</v>
      </c>
      <c r="I17" s="9" t="s">
        <v>17</v>
      </c>
      <c r="J17" s="9" t="s">
        <v>12</v>
      </c>
      <c r="K17" s="9" t="s">
        <v>16</v>
      </c>
      <c r="L17" s="9" t="s">
        <v>18</v>
      </c>
    </row>
    <row r="18" spans="6:14" x14ac:dyDescent="0.25">
      <c r="F18" s="9">
        <v>0</v>
      </c>
      <c r="G18" s="18">
        <f>$B$6*($A$12-G7)</f>
        <v>0.96957780360000001</v>
      </c>
      <c r="H18" s="17">
        <f>($B$9/2)*G18</f>
        <v>1.2119722545000001E-2</v>
      </c>
      <c r="I18" s="15">
        <f>H18/$H$7</f>
        <v>2.1590954652612827E-2</v>
      </c>
      <c r="J18" s="35">
        <f>'Parte 1 (Barra)'!J3</f>
        <v>1.259625882745991E-2</v>
      </c>
      <c r="K18" s="15">
        <f>I18-$J$18</f>
        <v>8.9946958251529169E-3</v>
      </c>
      <c r="L18" s="17">
        <f>F18*F18</f>
        <v>0</v>
      </c>
    </row>
    <row r="19" spans="6:14" x14ac:dyDescent="0.25">
      <c r="F19" s="9">
        <v>0.04</v>
      </c>
      <c r="G19" s="18">
        <f>$B$6*($A$12-I7)</f>
        <v>0.96965363460000009</v>
      </c>
      <c r="H19" s="17">
        <f t="shared" ref="H19:H23" si="2">($B$9/2)*G19</f>
        <v>1.2120670432500001E-2</v>
      </c>
      <c r="I19" s="15">
        <f>H19/$J$7</f>
        <v>2.4017180513540289E-2</v>
      </c>
      <c r="J19" s="1"/>
      <c r="K19" s="15">
        <f t="shared" ref="K19:K23" si="3">I19-$J$18</f>
        <v>1.1420921686080379E-2</v>
      </c>
      <c r="L19" s="17">
        <f>F19*F19</f>
        <v>1.6000000000000001E-3</v>
      </c>
    </row>
    <row r="20" spans="6:14" x14ac:dyDescent="0.25">
      <c r="F20" s="9">
        <v>0.08</v>
      </c>
      <c r="G20" s="18">
        <f>$B$6*($A$12-K7)</f>
        <v>0.96979243829999995</v>
      </c>
      <c r="H20" s="17">
        <f t="shared" si="2"/>
        <v>1.2122405478750001E-2</v>
      </c>
      <c r="I20" s="15">
        <f>H20/$L$7</f>
        <v>3.0483836073973179E-2</v>
      </c>
      <c r="J20" s="1"/>
      <c r="K20" s="15">
        <f t="shared" si="3"/>
        <v>1.788757724651327E-2</v>
      </c>
      <c r="L20" s="17">
        <f t="shared" ref="L20:L23" si="4">F20*F20</f>
        <v>6.4000000000000003E-3</v>
      </c>
    </row>
    <row r="21" spans="6:14" x14ac:dyDescent="0.25">
      <c r="F21" s="9">
        <v>0.12</v>
      </c>
      <c r="G21" s="18">
        <f>$B$6*($A$12-G14)</f>
        <v>0.96992662620000003</v>
      </c>
      <c r="H21" s="17">
        <f t="shared" si="2"/>
        <v>1.21240828275E-2</v>
      </c>
      <c r="I21" s="15">
        <f>H21/$H$14</f>
        <v>4.1332100548295461E-2</v>
      </c>
      <c r="J21" s="1"/>
      <c r="K21" s="15">
        <f t="shared" si="3"/>
        <v>2.8735841720835549E-2</v>
      </c>
      <c r="L21" s="17">
        <f t="shared" si="4"/>
        <v>1.44E-2</v>
      </c>
    </row>
    <row r="22" spans="6:14" x14ac:dyDescent="0.25">
      <c r="F22" s="9">
        <v>0.16</v>
      </c>
      <c r="G22" s="18">
        <f>$B$6*($A$12-I14)</f>
        <v>0.97003443810000001</v>
      </c>
      <c r="H22" s="17">
        <f t="shared" si="2"/>
        <v>1.2125430476250001E-2</v>
      </c>
      <c r="I22" s="15">
        <f>H22/$J$14</f>
        <v>5.8861312991504863E-2</v>
      </c>
      <c r="J22" s="1"/>
      <c r="K22" s="15">
        <f t="shared" si="3"/>
        <v>4.6265054164044951E-2</v>
      </c>
      <c r="L22" s="17">
        <f t="shared" si="4"/>
        <v>2.5600000000000001E-2</v>
      </c>
    </row>
    <row r="23" spans="6:14" x14ac:dyDescent="0.25">
      <c r="F23" s="9">
        <v>0.2</v>
      </c>
      <c r="G23" s="18">
        <f>$B$6*($A$12-K14)</f>
        <v>0.97010730180000004</v>
      </c>
      <c r="H23" s="17">
        <f t="shared" si="2"/>
        <v>1.2126341272500001E-2</v>
      </c>
      <c r="I23" s="15">
        <f>H23/$L$14</f>
        <v>7.9084834385869579E-2</v>
      </c>
      <c r="J23" s="1"/>
      <c r="K23" s="15">
        <f t="shared" si="3"/>
        <v>6.6488575558409674E-2</v>
      </c>
      <c r="L23" s="17">
        <f t="shared" si="4"/>
        <v>4.0000000000000008E-2</v>
      </c>
    </row>
    <row r="25" spans="6:14" x14ac:dyDescent="0.25">
      <c r="L25" s="42" t="s">
        <v>31</v>
      </c>
      <c r="M25" s="42" t="s">
        <v>32</v>
      </c>
      <c r="N25" s="42" t="s">
        <v>33</v>
      </c>
    </row>
    <row r="26" spans="6:14" x14ac:dyDescent="0.25">
      <c r="I26" s="41" t="s">
        <v>26</v>
      </c>
      <c r="J26" s="41"/>
      <c r="L26" s="34">
        <v>0</v>
      </c>
      <c r="M26" s="17">
        <v>7.3733333333333333E-3</v>
      </c>
      <c r="N26" s="15">
        <v>0.56133333333333335</v>
      </c>
    </row>
    <row r="27" spans="6:14" x14ac:dyDescent="0.25">
      <c r="I27" s="21" t="s">
        <v>24</v>
      </c>
      <c r="J27" s="21" t="s">
        <v>25</v>
      </c>
      <c r="L27" s="34">
        <v>0.04</v>
      </c>
      <c r="M27" s="17">
        <v>6.6066666666666669E-3</v>
      </c>
      <c r="N27" s="15">
        <v>0.50466666666666671</v>
      </c>
    </row>
    <row r="28" spans="6:14" x14ac:dyDescent="0.25">
      <c r="I28" s="15" cm="1">
        <f t="array" ref="I28:J28">LINEST(K18:K21,L18:L21)</f>
        <v>1.364249725569082</v>
      </c>
      <c r="J28" s="17">
        <v>9.1199606564586685E-3</v>
      </c>
      <c r="L28" s="34">
        <v>0.08</v>
      </c>
      <c r="M28" s="17">
        <v>5.2033333333333332E-3</v>
      </c>
      <c r="N28" s="15">
        <v>0.39766666666666667</v>
      </c>
    </row>
    <row r="29" spans="6:14" x14ac:dyDescent="0.25">
      <c r="L29" s="34">
        <v>0.12</v>
      </c>
      <c r="M29" s="17">
        <v>3.8466666666666671E-3</v>
      </c>
      <c r="N29" s="15">
        <v>0.29333333333333328</v>
      </c>
    </row>
    <row r="30" spans="6:14" x14ac:dyDescent="0.25">
      <c r="L30" s="34">
        <v>0.16</v>
      </c>
      <c r="M30" s="17">
        <v>2.7566666666666664E-3</v>
      </c>
      <c r="N30" s="15">
        <v>0.20599999999999999</v>
      </c>
    </row>
    <row r="31" spans="6:14" x14ac:dyDescent="0.25">
      <c r="I31" s="21" t="s">
        <v>27</v>
      </c>
      <c r="J31" s="21" t="s">
        <v>28</v>
      </c>
      <c r="L31" s="34">
        <v>0.2</v>
      </c>
      <c r="M31" s="17">
        <v>2.0199999999999997E-3</v>
      </c>
      <c r="N31" s="15">
        <v>0.15333333333333332</v>
      </c>
    </row>
    <row r="32" spans="6:14" x14ac:dyDescent="0.25">
      <c r="I32" s="22">
        <f>ABS(I28-'Parte 1 (Disco)'!B5)*100/'Parte 1 (Disco)'!B5</f>
        <v>0.92738481873305678</v>
      </c>
      <c r="J32" s="22">
        <f>ABS(J28-'Parte 1 (Disco)'!K3)*100/'Parte 1 (Disco)'!K3</f>
        <v>1.9231904557902246</v>
      </c>
    </row>
    <row r="34" spans="4:5" x14ac:dyDescent="0.25">
      <c r="D34" s="41" t="s">
        <v>26</v>
      </c>
      <c r="E34" s="41"/>
    </row>
    <row r="35" spans="4:5" x14ac:dyDescent="0.25">
      <c r="D35" s="20" t="s">
        <v>24</v>
      </c>
      <c r="E35" s="20" t="s">
        <v>25</v>
      </c>
    </row>
    <row r="36" spans="4:5" x14ac:dyDescent="0.25">
      <c r="D36" s="15" cm="1">
        <f t="array" ref="D36:E36">LINEST(K18:K23,L18:L23)</f>
        <v>1.4425451319345968</v>
      </c>
      <c r="E36" s="17">
        <v>8.8081157651320324E-3</v>
      </c>
    </row>
    <row r="39" spans="4:5" x14ac:dyDescent="0.25">
      <c r="D39" s="20" t="s">
        <v>27</v>
      </c>
      <c r="E39" s="20" t="s">
        <v>28</v>
      </c>
    </row>
    <row r="40" spans="4:5" x14ac:dyDescent="0.25">
      <c r="D40" s="22">
        <f>ABS(D36-'Parte 1 (Disco)'!B5)*100/'Parte 1 (Disco)'!B5</f>
        <v>4.7584735105224949</v>
      </c>
      <c r="E40" s="22">
        <f>ABS(E36-'Parte 1 (Disco)'!K3)*100/'Parte 1 (Disco)'!K3</f>
        <v>1.5619371065573886</v>
      </c>
    </row>
  </sheetData>
  <mergeCells count="10">
    <mergeCell ref="D34:E34"/>
    <mergeCell ref="A11:B11"/>
    <mergeCell ref="A12:B12"/>
    <mergeCell ref="G2:H2"/>
    <mergeCell ref="I2:J2"/>
    <mergeCell ref="K2:L2"/>
    <mergeCell ref="G9:H9"/>
    <mergeCell ref="I9:J9"/>
    <mergeCell ref="K9:L9"/>
    <mergeCell ref="I26:J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Parte 1 (Disco)</vt:lpstr>
      <vt:lpstr>Parte 1 (Barra)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2021-12-22T00:57:56Z</dcterms:modified>
</cp:coreProperties>
</file>