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\Desktop\Escola\Semestral\Labratório de Eletromangtismo\T1\"/>
    </mc:Choice>
  </mc:AlternateContent>
  <xr:revisionPtr revIDLastSave="0" documentId="13_ncr:1_{0BA40FF4-A788-4258-B34B-900C7CB7A6CA}" xr6:coauthVersionLast="47" xr6:coauthVersionMax="47" xr10:uidLastSave="{00000000-0000-0000-0000-000000000000}"/>
  <bookViews>
    <workbookView minimized="1" xWindow="675" yWindow="720" windowWidth="12630" windowHeight="11295" firstSheet="2" activeTab="7" xr2:uid="{00000000-000D-0000-FFFF-FFFF00000000}"/>
  </bookViews>
  <sheets>
    <sheet name="1ª Parte" sheetId="1" r:id="rId1"/>
    <sheet name="1ª Parte - Resistência (!=)" sheetId="2" r:id="rId2"/>
    <sheet name="1ª Parte - Condensador (!=)" sheetId="3" r:id="rId3"/>
    <sheet name="1ª Parte - Geral" sheetId="4" r:id="rId4"/>
    <sheet name="2ª Parte" sheetId="6" r:id="rId5"/>
    <sheet name="2ª Parte - Resistência (!=)" sheetId="7" r:id="rId6"/>
    <sheet name="2ª Parte - Condensador (!=)" sheetId="8" r:id="rId7"/>
    <sheet name="2ª Parte - Gera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8" l="1"/>
  <c r="K3" i="8"/>
  <c r="N4" i="7"/>
  <c r="N3" i="7" s="1"/>
  <c r="N6" i="7" s="1"/>
  <c r="C5" i="7"/>
  <c r="K5" i="7" s="1"/>
  <c r="C5" i="8"/>
  <c r="C4" i="8"/>
  <c r="C4" i="7"/>
  <c r="C4" i="6"/>
  <c r="K3" i="6" s="1"/>
  <c r="C4" i="3"/>
  <c r="C4" i="2"/>
  <c r="N3" i="2" s="1"/>
  <c r="N4" i="2" s="1"/>
  <c r="Q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3" i="2"/>
  <c r="G3" i="1"/>
  <c r="Q6" i="1"/>
  <c r="N5" i="1"/>
  <c r="N6" i="1" s="1"/>
  <c r="C4" i="1"/>
  <c r="N3" i="1" s="1"/>
  <c r="N4" i="1" s="1"/>
  <c r="K5" i="6"/>
  <c r="N5" i="3"/>
  <c r="N5" i="8"/>
  <c r="N4" i="8"/>
  <c r="N3" i="8" s="1"/>
  <c r="N5" i="7"/>
  <c r="N5" i="6"/>
  <c r="N4" i="6"/>
  <c r="Q5" i="3"/>
  <c r="Q4" i="3" a="1"/>
  <c r="Q4" i="3" s="1"/>
  <c r="J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C5" i="2"/>
  <c r="K3" i="7" l="1"/>
  <c r="K6" i="8"/>
  <c r="K6" i="6"/>
  <c r="K4" i="6"/>
  <c r="J3" i="3"/>
  <c r="N3" i="6"/>
  <c r="C5" i="6"/>
  <c r="I3" i="3"/>
  <c r="I3" i="2"/>
  <c r="K9" i="1"/>
  <c r="C5" i="3"/>
  <c r="K10" i="2"/>
  <c r="H3" i="6"/>
  <c r="H25" i="7"/>
  <c r="H24" i="7"/>
  <c r="H3" i="7"/>
  <c r="H10" i="7"/>
  <c r="H18" i="7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7"/>
  <c r="H22" i="7"/>
  <c r="H21" i="7"/>
  <c r="H20" i="7"/>
  <c r="H19" i="7"/>
  <c r="H17" i="7"/>
  <c r="H16" i="7"/>
  <c r="H15" i="7"/>
  <c r="H14" i="7"/>
  <c r="H13" i="7"/>
  <c r="H12" i="7"/>
  <c r="H11" i="7"/>
  <c r="H9" i="7"/>
  <c r="H8" i="7"/>
  <c r="H7" i="7"/>
  <c r="H6" i="7"/>
  <c r="H5" i="7"/>
  <c r="H4" i="7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Q5" i="2"/>
  <c r="K7" i="2"/>
  <c r="K8" i="2"/>
  <c r="K9" i="2"/>
  <c r="K12" i="2"/>
  <c r="K13" i="2"/>
  <c r="K14" i="2"/>
  <c r="K15" i="2"/>
  <c r="K16" i="2"/>
  <c r="K17" i="2"/>
  <c r="K18" i="2"/>
  <c r="K19" i="2"/>
  <c r="K20" i="2"/>
  <c r="K21" i="2"/>
  <c r="K22" i="2"/>
  <c r="K23" i="2"/>
  <c r="K3" i="2"/>
  <c r="N5" i="2"/>
  <c r="Q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C5" i="1"/>
  <c r="Q3" i="3"/>
  <c r="Q5" i="1"/>
  <c r="Q3" i="1"/>
  <c r="Q4" i="1"/>
  <c r="G21" i="3"/>
  <c r="I21" i="3" s="1"/>
  <c r="G20" i="3"/>
  <c r="I20" i="3" s="1"/>
  <c r="G19" i="3"/>
  <c r="I19" i="3" s="1"/>
  <c r="G18" i="3"/>
  <c r="I18" i="3" s="1"/>
  <c r="G17" i="3"/>
  <c r="I17" i="3" s="1"/>
  <c r="G16" i="3"/>
  <c r="I16" i="3" s="1"/>
  <c r="G15" i="3"/>
  <c r="I15" i="3" s="1"/>
  <c r="G14" i="3"/>
  <c r="I14" i="3" s="1"/>
  <c r="G13" i="3"/>
  <c r="I13" i="3" s="1"/>
  <c r="G12" i="3"/>
  <c r="I12" i="3" s="1"/>
  <c r="G11" i="3"/>
  <c r="I11" i="3" s="1"/>
  <c r="G10" i="3"/>
  <c r="I10" i="3" s="1"/>
  <c r="G9" i="3"/>
  <c r="I9" i="3" s="1"/>
  <c r="I8" i="3"/>
  <c r="G8" i="3"/>
  <c r="G7" i="3"/>
  <c r="I7" i="3" s="1"/>
  <c r="G6" i="3"/>
  <c r="I6" i="3" s="1"/>
  <c r="G5" i="3"/>
  <c r="I5" i="3" s="1"/>
  <c r="G4" i="3"/>
  <c r="I4" i="3" s="1"/>
  <c r="G3" i="3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K24" i="1" l="1"/>
  <c r="J22" i="1"/>
  <c r="J14" i="1"/>
  <c r="J6" i="1"/>
  <c r="K23" i="1"/>
  <c r="K15" i="1"/>
  <c r="K7" i="1"/>
  <c r="J7" i="1"/>
  <c r="J21" i="1"/>
  <c r="J5" i="1"/>
  <c r="K22" i="1"/>
  <c r="K14" i="1"/>
  <c r="K6" i="1"/>
  <c r="J15" i="1"/>
  <c r="J13" i="1"/>
  <c r="J20" i="1"/>
  <c r="J12" i="1"/>
  <c r="J4" i="1"/>
  <c r="K21" i="1"/>
  <c r="K13" i="1"/>
  <c r="K5" i="1"/>
  <c r="K8" i="1"/>
  <c r="J19" i="1"/>
  <c r="K20" i="1"/>
  <c r="K12" i="1"/>
  <c r="K3" i="1"/>
  <c r="J11" i="1"/>
  <c r="J3" i="1"/>
  <c r="J18" i="1"/>
  <c r="J10" i="1"/>
  <c r="K19" i="1"/>
  <c r="K11" i="1"/>
  <c r="K16" i="1"/>
  <c r="J17" i="1"/>
  <c r="J9" i="1"/>
  <c r="K18" i="1"/>
  <c r="K10" i="1"/>
  <c r="J23" i="1"/>
  <c r="J25" i="1"/>
  <c r="K4" i="1"/>
  <c r="J24" i="1"/>
  <c r="J16" i="1"/>
  <c r="J8" i="1"/>
  <c r="K25" i="1"/>
  <c r="K17" i="1"/>
  <c r="N3" i="3"/>
  <c r="K6" i="2"/>
  <c r="K5" i="2"/>
  <c r="K4" i="2"/>
  <c r="K11" i="2"/>
  <c r="J20" i="3"/>
  <c r="J12" i="3"/>
  <c r="J4" i="3"/>
  <c r="K15" i="3"/>
  <c r="K7" i="3"/>
  <c r="J13" i="3"/>
  <c r="J19" i="3"/>
  <c r="J11" i="3"/>
  <c r="K3" i="3"/>
  <c r="K14" i="3"/>
  <c r="K6" i="3"/>
  <c r="K16" i="3"/>
  <c r="J18" i="3"/>
  <c r="J10" i="3"/>
  <c r="K21" i="3"/>
  <c r="K13" i="3"/>
  <c r="K5" i="3"/>
  <c r="J21" i="3"/>
  <c r="J17" i="3"/>
  <c r="J9" i="3"/>
  <c r="K20" i="3"/>
  <c r="K12" i="3"/>
  <c r="K4" i="3"/>
  <c r="K8" i="3"/>
  <c r="J16" i="3"/>
  <c r="J8" i="3"/>
  <c r="K19" i="3"/>
  <c r="K11" i="3"/>
  <c r="J5" i="3"/>
  <c r="J15" i="3"/>
  <c r="J7" i="3"/>
  <c r="K18" i="3"/>
  <c r="K10" i="3"/>
  <c r="J14" i="3"/>
  <c r="J6" i="3"/>
  <c r="K17" i="3"/>
  <c r="K9" i="3"/>
  <c r="K6" i="7"/>
  <c r="N6" i="2"/>
  <c r="N6" i="8"/>
  <c r="N6" i="6"/>
  <c r="Q6" i="2"/>
  <c r="Q6" i="3"/>
  <c r="N4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K4" i="7" l="1"/>
  <c r="K4" i="8"/>
  <c r="N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<sst xmlns="http://schemas.openxmlformats.org/spreadsheetml/2006/main" count="118" uniqueCount="24">
  <si>
    <t>Valor</t>
  </si>
  <si>
    <t>V out eficaz (Volt)</t>
  </si>
  <si>
    <t>Frequência (KHz)</t>
  </si>
  <si>
    <t>V out/ V in</t>
  </si>
  <si>
    <t>V out/ V in (Teórico)</t>
  </si>
  <si>
    <t>Fase</t>
  </si>
  <si>
    <t>R (Ohm)</t>
  </si>
  <si>
    <t>L (mH)</t>
  </si>
  <si>
    <t>C (nF)</t>
  </si>
  <si>
    <t>V in (Volt)</t>
  </si>
  <si>
    <t>V out (Volt)</t>
  </si>
  <si>
    <t>f₀ (Hz)</t>
  </si>
  <si>
    <t>ω₀ (rad/s)</t>
  </si>
  <si>
    <t>Q</t>
  </si>
  <si>
    <t>β (rad/s)</t>
  </si>
  <si>
    <t>L (H)</t>
  </si>
  <si>
    <t>C (F)</t>
  </si>
  <si>
    <t>Teórica</t>
  </si>
  <si>
    <t>Pontos experimentais</t>
  </si>
  <si>
    <t>Frequência (Hz)</t>
  </si>
  <si>
    <t>V out pp (Volt)</t>
  </si>
  <si>
    <t>V in pp (Volt)</t>
  </si>
  <si>
    <t>frequência (Hz)</t>
  </si>
  <si>
    <t>Frequência (Hz)+J2:N6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</si>
</sst>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Gráfico do</a:t>
            </a:r>
            <a:r>
              <a:rPr lang="pt-PT" sz="1400" baseline="0">
                <a:latin typeface="Cambria Math" panose="02040503050406030204" pitchFamily="18" charset="0"/>
                <a:ea typeface="Cambria Math" panose="02040503050406030204" pitchFamily="18" charset="0"/>
              </a:rPr>
              <a:t> ganho (</a:t>
            </a: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V out/V in) em função da ferquência</a:t>
            </a:r>
          </a:p>
        </c:rich>
      </c:tx>
      <c:layout>
        <c:manualLayout>
          <c:xMode val="edge"/>
          <c:yMode val="edge"/>
          <c:x val="0.11499472533778937"/>
          <c:y val="2.1390380336120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97047877053955"/>
          <c:y val="0.20030463045591546"/>
          <c:w val="0.79675612650954364"/>
          <c:h val="0.60525679041356117"/>
        </c:manualLayout>
      </c:layout>
      <c:scatterChart>
        <c:scatterStyle val="lineMarker"/>
        <c:varyColors val="0"/>
        <c:ser>
          <c:idx val="0"/>
          <c:order val="0"/>
          <c:tx>
            <c:v>Curva Teórica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Parte'!$H$3:$H$25</c:f>
              <c:numCache>
                <c:formatCode>General</c:formatCode>
                <c:ptCount val="23"/>
                <c:pt idx="0">
                  <c:v>3</c:v>
                </c:pt>
                <c:pt idx="1">
                  <c:v>3.5</c:v>
                </c:pt>
                <c:pt idx="2">
                  <c:v>3.75</c:v>
                </c:pt>
                <c:pt idx="3">
                  <c:v>4</c:v>
                </c:pt>
                <c:pt idx="4">
                  <c:v>4.25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</c:numCache>
            </c:numRef>
          </c:xVal>
          <c:yVal>
            <c:numRef>
              <c:f>'1ª Parte'!$J$3:$J$25</c:f>
              <c:numCache>
                <c:formatCode>0.00</c:formatCode>
                <c:ptCount val="23"/>
                <c:pt idx="0">
                  <c:v>0.61283061622657942</c:v>
                </c:pt>
                <c:pt idx="1">
                  <c:v>0.86047953140273248</c:v>
                </c:pt>
                <c:pt idx="2">
                  <c:v>0.96157302171246084</c:v>
                </c:pt>
                <c:pt idx="3">
                  <c:v>1</c:v>
                </c:pt>
                <c:pt idx="4">
                  <c:v>0.96586913356696147</c:v>
                </c:pt>
                <c:pt idx="5">
                  <c:v>0.8865190265685331</c:v>
                </c:pt>
                <c:pt idx="6">
                  <c:v>0.70897656983829249</c:v>
                </c:pt>
                <c:pt idx="7">
                  <c:v>0.57259577485713786</c:v>
                </c:pt>
                <c:pt idx="8">
                  <c:v>0.47709869692271051</c:v>
                </c:pt>
                <c:pt idx="9">
                  <c:v>0.40890773029635308</c:v>
                </c:pt>
                <c:pt idx="10">
                  <c:v>0.35835286971751706</c:v>
                </c:pt>
                <c:pt idx="11">
                  <c:v>0.31951032784147848</c:v>
                </c:pt>
                <c:pt idx="12">
                  <c:v>0.28874670398694513</c:v>
                </c:pt>
                <c:pt idx="13">
                  <c:v>0.26376103296035169</c:v>
                </c:pt>
                <c:pt idx="14">
                  <c:v>0.24304145848152514</c:v>
                </c:pt>
                <c:pt idx="15">
                  <c:v>0.22555930722419137</c:v>
                </c:pt>
                <c:pt idx="16">
                  <c:v>0.21059239963532769</c:v>
                </c:pt>
                <c:pt idx="17">
                  <c:v>0.19761954911649129</c:v>
                </c:pt>
                <c:pt idx="18">
                  <c:v>0.18625541256599046</c:v>
                </c:pt>
                <c:pt idx="19">
                  <c:v>0.17620896812422818</c:v>
                </c:pt>
                <c:pt idx="20">
                  <c:v>0.16725627698145992</c:v>
                </c:pt>
                <c:pt idx="21">
                  <c:v>0.15922214342232374</c:v>
                </c:pt>
                <c:pt idx="22">
                  <c:v>0.15196747271759906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B-4755-9201-0E4C02C2687A}"/>
            </c:ext>
          </c:extLst>
        </c:ser>
        <c:ser>
          <c:idx val="1"/>
          <c:order val="1"/>
          <c:tx>
            <c:v>Pontos experimentais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'1ª Parte'!$H$3:$H$25</c:f>
              <c:numCache>
                <c:formatCode>General</c:formatCode>
                <c:ptCount val="23"/>
                <c:pt idx="0">
                  <c:v>3</c:v>
                </c:pt>
                <c:pt idx="1">
                  <c:v>3.5</c:v>
                </c:pt>
                <c:pt idx="2">
                  <c:v>3.75</c:v>
                </c:pt>
                <c:pt idx="3">
                  <c:v>4</c:v>
                </c:pt>
                <c:pt idx="4">
                  <c:v>4.25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</c:numCache>
            </c:numRef>
          </c:xVal>
          <c:yVal>
            <c:numRef>
              <c:f>'1ª Parte'!$I$3:$I$25</c:f>
              <c:numCache>
                <c:formatCode>0.00</c:formatCode>
                <c:ptCount val="23"/>
                <c:pt idx="0">
                  <c:v>0.68810988258750594</c:v>
                </c:pt>
                <c:pt idx="1">
                  <c:v>0.89918653368796786</c:v>
                </c:pt>
                <c:pt idx="2">
                  <c:v>0.98361719412815274</c:v>
                </c:pt>
                <c:pt idx="3">
                  <c:v>1.0005033262161898</c:v>
                </c:pt>
                <c:pt idx="4">
                  <c:v>0.97517412808413428</c:v>
                </c:pt>
                <c:pt idx="5">
                  <c:v>0.89496500066595874</c:v>
                </c:pt>
                <c:pt idx="6">
                  <c:v>0.69233141560951528</c:v>
                </c:pt>
                <c:pt idx="7">
                  <c:v>0.55302082588321033</c:v>
                </c:pt>
                <c:pt idx="8">
                  <c:v>0.42637483522293318</c:v>
                </c:pt>
                <c:pt idx="9">
                  <c:v>0.35460877384877609</c:v>
                </c:pt>
                <c:pt idx="10">
                  <c:v>0.29128577851863746</c:v>
                </c:pt>
                <c:pt idx="11">
                  <c:v>0.2532919813205543</c:v>
                </c:pt>
                <c:pt idx="12">
                  <c:v>0.20263358505644347</c:v>
                </c:pt>
                <c:pt idx="13">
                  <c:v>0.1857474529684065</c:v>
                </c:pt>
                <c:pt idx="14">
                  <c:v>0.16886132088036959</c:v>
                </c:pt>
                <c:pt idx="15">
                  <c:v>0.14353212274831414</c:v>
                </c:pt>
                <c:pt idx="16">
                  <c:v>0.13086752368228641</c:v>
                </c:pt>
                <c:pt idx="17">
                  <c:v>0.10975985857224022</c:v>
                </c:pt>
                <c:pt idx="18">
                  <c:v>9.7095259506212492E-2</c:v>
                </c:pt>
                <c:pt idx="19">
                  <c:v>9.2873726484203251E-2</c:v>
                </c:pt>
                <c:pt idx="20">
                  <c:v>8.0209127418175555E-2</c:v>
                </c:pt>
                <c:pt idx="21">
                  <c:v>7.59875943961663E-2</c:v>
                </c:pt>
                <c:pt idx="22">
                  <c:v>6.7544528352147831E-2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B-4755-9201-0E4C02C2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400" b="1" i="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Gráfico do ganho (V out/V in) em função da ferquência</a:t>
            </a:r>
            <a:endParaRPr lang="pt-PT" sz="1400">
              <a:effectLst/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97047877053955"/>
          <c:y val="0.20030463045591546"/>
          <c:w val="0.79675612650954364"/>
          <c:h val="0.60525679041356117"/>
        </c:manualLayout>
      </c:layout>
      <c:scatterChart>
        <c:scatterStyle val="lineMarker"/>
        <c:varyColors val="0"/>
        <c:ser>
          <c:idx val="0"/>
          <c:order val="0"/>
          <c:tx>
            <c:v>Curva teórica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- Resistência (!=)'!$H$3:$H$23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10.5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12.5</c:v>
                </c:pt>
                <c:pt idx="20">
                  <c:v>13</c:v>
                </c:pt>
              </c:numCache>
            </c:numRef>
          </c:xVal>
          <c:yVal>
            <c:numRef>
              <c:f>'1ª Parte - Resistência (!=)'!$J$3:$J$23</c:f>
              <c:numCache>
                <c:formatCode>0.00</c:formatCode>
                <c:ptCount val="21"/>
                <c:pt idx="0">
                  <c:v>0.90540992884082605</c:v>
                </c:pt>
                <c:pt idx="1">
                  <c:v>0.97759739423797409</c:v>
                </c:pt>
                <c:pt idx="2">
                  <c:v>1</c:v>
                </c:pt>
                <c:pt idx="3">
                  <c:v>0.98246242005814388</c:v>
                </c:pt>
                <c:pt idx="4">
                  <c:v>0.94037211935637333</c:v>
                </c:pt>
                <c:pt idx="5">
                  <c:v>0.8869801515128134</c:v>
                </c:pt>
                <c:pt idx="6">
                  <c:v>0.83082989308048882</c:v>
                </c:pt>
                <c:pt idx="7">
                  <c:v>0.77647799831253195</c:v>
                </c:pt>
                <c:pt idx="8">
                  <c:v>0.72595905186646537</c:v>
                </c:pt>
                <c:pt idx="9">
                  <c:v>0.67993362215989228</c:v>
                </c:pt>
                <c:pt idx="10">
                  <c:v>0.63838702542211745</c:v>
                </c:pt>
                <c:pt idx="11">
                  <c:v>0.60100803619230347</c:v>
                </c:pt>
                <c:pt idx="12">
                  <c:v>0.56738055515420216</c:v>
                </c:pt>
                <c:pt idx="13">
                  <c:v>0.53707509436136236</c:v>
                </c:pt>
                <c:pt idx="14">
                  <c:v>0.50968905794723085</c:v>
                </c:pt>
                <c:pt idx="15">
                  <c:v>0.48486172833010105</c:v>
                </c:pt>
                <c:pt idx="16">
                  <c:v>0.46227723504420165</c:v>
                </c:pt>
                <c:pt idx="17">
                  <c:v>0.4416621742764118</c:v>
                </c:pt>
                <c:pt idx="18">
                  <c:v>0.42278116165890084</c:v>
                </c:pt>
                <c:pt idx="19">
                  <c:v>0.40543188599029201</c:v>
                </c:pt>
                <c:pt idx="20">
                  <c:v>0.38944037119307445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43-48F9-8C8F-E431E18BCEFF}"/>
            </c:ext>
          </c:extLst>
        </c:ser>
        <c:ser>
          <c:idx val="1"/>
          <c:order val="1"/>
          <c:tx>
            <c:v>Pontos experimentais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'1ª Parte - Resistência (!=)'!$H$3:$H$23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10.5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12.5</c:v>
                </c:pt>
                <c:pt idx="20">
                  <c:v>13</c:v>
                </c:pt>
              </c:numCache>
            </c:numRef>
          </c:xVal>
          <c:yVal>
            <c:numRef>
              <c:f>'1ª Parte - Resistência (!=)'!$I$3:$I$23</c:f>
              <c:numCache>
                <c:formatCode>0.00</c:formatCode>
                <c:ptCount val="21"/>
                <c:pt idx="0">
                  <c:v>0.96166522241370467</c:v>
                </c:pt>
                <c:pt idx="1">
                  <c:v>0.99937758407698718</c:v>
                </c:pt>
                <c:pt idx="2">
                  <c:v>0.97297893091268939</c:v>
                </c:pt>
                <c:pt idx="3">
                  <c:v>0.91641038841776579</c:v>
                </c:pt>
                <c:pt idx="4">
                  <c:v>0.88246926292081129</c:v>
                </c:pt>
                <c:pt idx="5">
                  <c:v>0.76178970559830728</c:v>
                </c:pt>
                <c:pt idx="6">
                  <c:v>0.67505127377275742</c:v>
                </c:pt>
                <c:pt idx="7">
                  <c:v>0.61094025894517712</c:v>
                </c:pt>
                <c:pt idx="8">
                  <c:v>0.53551553561861209</c:v>
                </c:pt>
                <c:pt idx="9">
                  <c:v>0.47517575695735997</c:v>
                </c:pt>
                <c:pt idx="10">
                  <c:v>0.41483597829610797</c:v>
                </c:pt>
                <c:pt idx="11">
                  <c:v>0.38843732513181012</c:v>
                </c:pt>
                <c:pt idx="12">
                  <c:v>0.34318249113587113</c:v>
                </c:pt>
                <c:pt idx="13">
                  <c:v>0.30547012947258856</c:v>
                </c:pt>
                <c:pt idx="14">
                  <c:v>0.28284271247461906</c:v>
                </c:pt>
                <c:pt idx="15">
                  <c:v>0.25644405931032127</c:v>
                </c:pt>
                <c:pt idx="16">
                  <c:v>0.23381664231235172</c:v>
                </c:pt>
                <c:pt idx="17">
                  <c:v>0.21118922531438222</c:v>
                </c:pt>
                <c:pt idx="18">
                  <c:v>0.19233304448274097</c:v>
                </c:pt>
                <c:pt idx="19">
                  <c:v>0.1772480998174279</c:v>
                </c:pt>
                <c:pt idx="20">
                  <c:v>0.15839191898578664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43-48F9-8C8F-E431E18B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400" b="1" i="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Gráfico do ganho (V out/V in) em função da ferquência</a:t>
            </a:r>
            <a:endParaRPr lang="pt-PT" sz="1400">
              <a:effectLst/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97047877053955"/>
          <c:y val="0.20030463045591546"/>
          <c:w val="0.79675612650954364"/>
          <c:h val="0.60525679041356117"/>
        </c:manualLayout>
      </c:layout>
      <c:scatterChart>
        <c:scatterStyle val="lineMarker"/>
        <c:varyColors val="0"/>
        <c:ser>
          <c:idx val="0"/>
          <c:order val="0"/>
          <c:tx>
            <c:v>Curva teórica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- Condensador (!=)'!$H$3:$H$21</c:f>
              <c:numCache>
                <c:formatCode>General</c:formatCode>
                <c:ptCount val="1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  <c:pt idx="6">
                  <c:v>1.8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</c:numCache>
            </c:numRef>
          </c:xVal>
          <c:yVal>
            <c:numRef>
              <c:f>'1ª Parte - Condensador (!=)'!$J$3:$J$21</c:f>
              <c:numCache>
                <c:formatCode>0.00</c:formatCode>
                <c:ptCount val="19"/>
                <c:pt idx="0">
                  <c:v>0.38788057445383439</c:v>
                </c:pt>
                <c:pt idx="1">
                  <c:v>0.59411241483551924</c:v>
                </c:pt>
                <c:pt idx="2">
                  <c:v>0.79092416086967943</c:v>
                </c:pt>
                <c:pt idx="3">
                  <c:v>0.91460658855749999</c:v>
                </c:pt>
                <c:pt idx="4">
                  <c:v>0.98525032446273786</c:v>
                </c:pt>
                <c:pt idx="5">
                  <c:v>0.99847653682245441</c:v>
                </c:pt>
                <c:pt idx="6">
                  <c:v>0.9683182081437437</c:v>
                </c:pt>
                <c:pt idx="7">
                  <c:v>0.91460658855750021</c:v>
                </c:pt>
                <c:pt idx="8">
                  <c:v>0.76154953123952984</c:v>
                </c:pt>
                <c:pt idx="9">
                  <c:v>0.63524540285117548</c:v>
                </c:pt>
                <c:pt idx="10">
                  <c:v>0.54083661807855488</c:v>
                </c:pt>
                <c:pt idx="11">
                  <c:v>0.46982479273862449</c:v>
                </c:pt>
                <c:pt idx="12">
                  <c:v>0.37166640922752431</c:v>
                </c:pt>
                <c:pt idx="13">
                  <c:v>0.30748073342186438</c:v>
                </c:pt>
                <c:pt idx="14">
                  <c:v>0.26230414597049967</c:v>
                </c:pt>
                <c:pt idx="15">
                  <c:v>0.22877490013283763</c:v>
                </c:pt>
                <c:pt idx="16">
                  <c:v>0.20289168577429206</c:v>
                </c:pt>
                <c:pt idx="17">
                  <c:v>0.1822986662915245</c:v>
                </c:pt>
                <c:pt idx="18">
                  <c:v>0.16551914963236111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A9-4FA6-A4FB-F72935AD6B0A}"/>
            </c:ext>
          </c:extLst>
        </c:ser>
        <c:ser>
          <c:idx val="1"/>
          <c:order val="1"/>
          <c:tx>
            <c:v>Pontos experimentais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'1ª Parte - Condensador (!=)'!$H$3:$H$21</c:f>
              <c:numCache>
                <c:formatCode>General</c:formatCode>
                <c:ptCount val="1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  <c:pt idx="6">
                  <c:v>1.8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</c:numCache>
            </c:numRef>
          </c:xVal>
          <c:yVal>
            <c:numRef>
              <c:f>'1ª Parte - Condensador (!=)'!$I$3:$I$21</c:f>
              <c:numCache>
                <c:formatCode>0.00</c:formatCode>
                <c:ptCount val="19"/>
                <c:pt idx="0">
                  <c:v>0.44503223990761737</c:v>
                </c:pt>
                <c:pt idx="1">
                  <c:v>0.72523772429389499</c:v>
                </c:pt>
                <c:pt idx="2">
                  <c:v>0.86698873404224708</c:v>
                </c:pt>
                <c:pt idx="3">
                  <c:v>0.94940211180291689</c:v>
                </c:pt>
                <c:pt idx="4">
                  <c:v>0.9955536033488922</c:v>
                </c:pt>
                <c:pt idx="5">
                  <c:v>0.9955536033488922</c:v>
                </c:pt>
                <c:pt idx="6">
                  <c:v>0.94940211180291689</c:v>
                </c:pt>
                <c:pt idx="7">
                  <c:v>0.89006447981523473</c:v>
                </c:pt>
                <c:pt idx="8">
                  <c:v>0.73842386473560218</c:v>
                </c:pt>
                <c:pt idx="9">
                  <c:v>0.58019017943511597</c:v>
                </c:pt>
                <c:pt idx="10">
                  <c:v>0.47799759101188527</c:v>
                </c:pt>
                <c:pt idx="11">
                  <c:v>0.33624658126353313</c:v>
                </c:pt>
                <c:pt idx="12">
                  <c:v>0.34943272170524031</c:v>
                </c:pt>
                <c:pt idx="13">
                  <c:v>0.21427478217774168</c:v>
                </c:pt>
                <c:pt idx="14">
                  <c:v>0.16812329063176656</c:v>
                </c:pt>
                <c:pt idx="15">
                  <c:v>0.13515793952749861</c:v>
                </c:pt>
                <c:pt idx="16">
                  <c:v>0.10878565864408425</c:v>
                </c:pt>
                <c:pt idx="17">
                  <c:v>8.2413377760669884E-2</c:v>
                </c:pt>
                <c:pt idx="18">
                  <c:v>6.92272373189627E-2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A9-4FA6-A4FB-F72935AD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pt-PT" sz="1600" b="1" i="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Gráfico do ganho (V out/V in) em função da ferquência</a:t>
            </a:r>
            <a:endParaRPr lang="pt-PT" sz="1600">
              <a:effectLst/>
              <a:latin typeface="Cambria Math" panose="02040503050406030204" pitchFamily="18" charset="0"/>
              <a:ea typeface="Cambria Math" panose="020405030504060302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50000"/>
                    <a:lumOff val="50000"/>
                  </a:sysClr>
                </a:solidFill>
              </a:defRPr>
            </a:pPr>
            <a:endParaRPr lang="pt-PT" sz="1600"/>
          </a:p>
        </c:rich>
      </c:tx>
      <c:layout>
        <c:manualLayout>
          <c:xMode val="edge"/>
          <c:yMode val="edge"/>
          <c:x val="0.13077904439584925"/>
          <c:y val="1.7977528089887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2017587546260951E-2"/>
          <c:y val="0.12177212492726781"/>
          <c:w val="0.76058772083460191"/>
          <c:h val="0.75675587079174922"/>
        </c:manualLayout>
      </c:layout>
      <c:scatterChart>
        <c:scatterStyle val="lineMarker"/>
        <c:varyColors val="0"/>
        <c:ser>
          <c:idx val="0"/>
          <c:order val="0"/>
          <c:tx>
            <c:v>Dados (1)</c:v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Parte'!$H$3:$H$25</c:f>
              <c:numCache>
                <c:formatCode>General</c:formatCode>
                <c:ptCount val="23"/>
                <c:pt idx="0">
                  <c:v>3</c:v>
                </c:pt>
                <c:pt idx="1">
                  <c:v>3.5</c:v>
                </c:pt>
                <c:pt idx="2">
                  <c:v>3.75</c:v>
                </c:pt>
                <c:pt idx="3">
                  <c:v>4</c:v>
                </c:pt>
                <c:pt idx="4">
                  <c:v>4.25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</c:numCache>
            </c:numRef>
          </c:xVal>
          <c:yVal>
            <c:numRef>
              <c:f>'1ª Parte'!$J$3:$J$25</c:f>
              <c:numCache>
                <c:formatCode>0.00</c:formatCode>
                <c:ptCount val="23"/>
                <c:pt idx="0">
                  <c:v>0.61283061622657942</c:v>
                </c:pt>
                <c:pt idx="1">
                  <c:v>0.86047953140273248</c:v>
                </c:pt>
                <c:pt idx="2">
                  <c:v>0.96157302171246084</c:v>
                </c:pt>
                <c:pt idx="3">
                  <c:v>1</c:v>
                </c:pt>
                <c:pt idx="4">
                  <c:v>0.96586913356696147</c:v>
                </c:pt>
                <c:pt idx="5">
                  <c:v>0.8865190265685331</c:v>
                </c:pt>
                <c:pt idx="6">
                  <c:v>0.70897656983829249</c:v>
                </c:pt>
                <c:pt idx="7">
                  <c:v>0.57259577485713786</c:v>
                </c:pt>
                <c:pt idx="8">
                  <c:v>0.47709869692271051</c:v>
                </c:pt>
                <c:pt idx="9">
                  <c:v>0.40890773029635308</c:v>
                </c:pt>
                <c:pt idx="10">
                  <c:v>0.35835286971751706</c:v>
                </c:pt>
                <c:pt idx="11">
                  <c:v>0.31951032784147848</c:v>
                </c:pt>
                <c:pt idx="12">
                  <c:v>0.28874670398694513</c:v>
                </c:pt>
                <c:pt idx="13">
                  <c:v>0.26376103296035169</c:v>
                </c:pt>
                <c:pt idx="14">
                  <c:v>0.24304145848152514</c:v>
                </c:pt>
                <c:pt idx="15">
                  <c:v>0.22555930722419137</c:v>
                </c:pt>
                <c:pt idx="16">
                  <c:v>0.21059239963532769</c:v>
                </c:pt>
                <c:pt idx="17">
                  <c:v>0.19761954911649129</c:v>
                </c:pt>
                <c:pt idx="18">
                  <c:v>0.18625541256599046</c:v>
                </c:pt>
                <c:pt idx="19">
                  <c:v>0.17620896812422818</c:v>
                </c:pt>
                <c:pt idx="20">
                  <c:v>0.16725627698145992</c:v>
                </c:pt>
                <c:pt idx="21">
                  <c:v>0.15922214342232374</c:v>
                </c:pt>
                <c:pt idx="22">
                  <c:v>0.15196747271759906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3C-498F-B6E5-38D6867458C9}"/>
            </c:ext>
          </c:extLst>
        </c:ser>
        <c:ser>
          <c:idx val="1"/>
          <c:order val="1"/>
          <c:tx>
            <c:v>Dados (2)</c:v>
          </c:tx>
          <c:spPr>
            <a:ln w="254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- Resistência (!=)'!$H$3:$H$23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10.5</c:v>
                </c:pt>
                <c:pt idx="16">
                  <c:v>11</c:v>
                </c:pt>
                <c:pt idx="17">
                  <c:v>11.5</c:v>
                </c:pt>
                <c:pt idx="18">
                  <c:v>12</c:v>
                </c:pt>
                <c:pt idx="19">
                  <c:v>12.5</c:v>
                </c:pt>
                <c:pt idx="20">
                  <c:v>13</c:v>
                </c:pt>
              </c:numCache>
            </c:numRef>
          </c:xVal>
          <c:yVal>
            <c:numRef>
              <c:f>'1ª Parte - Resistência (!=)'!$J$3:$J$23</c:f>
              <c:numCache>
                <c:formatCode>0.00</c:formatCode>
                <c:ptCount val="21"/>
                <c:pt idx="0">
                  <c:v>0.90540992884082605</c:v>
                </c:pt>
                <c:pt idx="1">
                  <c:v>0.97759739423797409</c:v>
                </c:pt>
                <c:pt idx="2">
                  <c:v>1</c:v>
                </c:pt>
                <c:pt idx="3">
                  <c:v>0.98246242005814388</c:v>
                </c:pt>
                <c:pt idx="4">
                  <c:v>0.94037211935637333</c:v>
                </c:pt>
                <c:pt idx="5">
                  <c:v>0.8869801515128134</c:v>
                </c:pt>
                <c:pt idx="6">
                  <c:v>0.83082989308048882</c:v>
                </c:pt>
                <c:pt idx="7">
                  <c:v>0.77647799831253195</c:v>
                </c:pt>
                <c:pt idx="8">
                  <c:v>0.72595905186646537</c:v>
                </c:pt>
                <c:pt idx="9">
                  <c:v>0.67993362215989228</c:v>
                </c:pt>
                <c:pt idx="10">
                  <c:v>0.63838702542211745</c:v>
                </c:pt>
                <c:pt idx="11">
                  <c:v>0.60100803619230347</c:v>
                </c:pt>
                <c:pt idx="12">
                  <c:v>0.56738055515420216</c:v>
                </c:pt>
                <c:pt idx="13">
                  <c:v>0.53707509436136236</c:v>
                </c:pt>
                <c:pt idx="14">
                  <c:v>0.50968905794723085</c:v>
                </c:pt>
                <c:pt idx="15">
                  <c:v>0.48486172833010105</c:v>
                </c:pt>
                <c:pt idx="16">
                  <c:v>0.46227723504420165</c:v>
                </c:pt>
                <c:pt idx="17">
                  <c:v>0.4416621742764118</c:v>
                </c:pt>
                <c:pt idx="18">
                  <c:v>0.42278116165890084</c:v>
                </c:pt>
                <c:pt idx="19">
                  <c:v>0.40543188599029201</c:v>
                </c:pt>
                <c:pt idx="20">
                  <c:v>0.38944037119307445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3C-498F-B6E5-38D6867458C9}"/>
            </c:ext>
          </c:extLst>
        </c:ser>
        <c:ser>
          <c:idx val="2"/>
          <c:order val="2"/>
          <c:tx>
            <c:v>Dados (3)</c:v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- Condensador (!=)'!$H$3:$H$21</c:f>
              <c:numCache>
                <c:formatCode>General</c:formatCode>
                <c:ptCount val="1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  <c:pt idx="6">
                  <c:v>1.8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</c:numCache>
            </c:numRef>
          </c:xVal>
          <c:yVal>
            <c:numRef>
              <c:f>'1ª Parte - Condensador (!=)'!$J$3:$J$21</c:f>
              <c:numCache>
                <c:formatCode>0.00</c:formatCode>
                <c:ptCount val="19"/>
                <c:pt idx="0">
                  <c:v>0.38788057445383439</c:v>
                </c:pt>
                <c:pt idx="1">
                  <c:v>0.59411241483551924</c:v>
                </c:pt>
                <c:pt idx="2">
                  <c:v>0.79092416086967943</c:v>
                </c:pt>
                <c:pt idx="3">
                  <c:v>0.91460658855749999</c:v>
                </c:pt>
                <c:pt idx="4">
                  <c:v>0.98525032446273786</c:v>
                </c:pt>
                <c:pt idx="5">
                  <c:v>0.99847653682245441</c:v>
                </c:pt>
                <c:pt idx="6">
                  <c:v>0.9683182081437437</c:v>
                </c:pt>
                <c:pt idx="7">
                  <c:v>0.91460658855750021</c:v>
                </c:pt>
                <c:pt idx="8">
                  <c:v>0.76154953123952984</c:v>
                </c:pt>
                <c:pt idx="9">
                  <c:v>0.63524540285117548</c:v>
                </c:pt>
                <c:pt idx="10">
                  <c:v>0.54083661807855488</c:v>
                </c:pt>
                <c:pt idx="11">
                  <c:v>0.46982479273862449</c:v>
                </c:pt>
                <c:pt idx="12">
                  <c:v>0.37166640922752431</c:v>
                </c:pt>
                <c:pt idx="13">
                  <c:v>0.30748073342186438</c:v>
                </c:pt>
                <c:pt idx="14">
                  <c:v>0.26230414597049967</c:v>
                </c:pt>
                <c:pt idx="15">
                  <c:v>0.22877490013283763</c:v>
                </c:pt>
                <c:pt idx="16">
                  <c:v>0.20289168577429206</c:v>
                </c:pt>
                <c:pt idx="17">
                  <c:v>0.1822986662915245</c:v>
                </c:pt>
                <c:pt idx="18">
                  <c:v>0.16551914963236111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3C-498F-B6E5-38D686745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168"/>
        <c:axId val="3572944"/>
      </c:scatterChart>
      <c:valAx>
        <c:axId val="35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72944"/>
        <c:crosses val="autoZero"/>
        <c:crossBetween val="midCat"/>
      </c:valAx>
      <c:valAx>
        <c:axId val="35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8916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Gráfico do</a:t>
            </a:r>
            <a:r>
              <a:rPr lang="pt-PT" sz="1400" baseline="0">
                <a:latin typeface="Cambria Math" panose="02040503050406030204" pitchFamily="18" charset="0"/>
                <a:ea typeface="Cambria Math" panose="02040503050406030204" pitchFamily="18" charset="0"/>
              </a:rPr>
              <a:t> ganho (</a:t>
            </a: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V out/V in) em função da ferquência</a:t>
            </a:r>
          </a:p>
        </c:rich>
      </c:tx>
      <c:layout>
        <c:manualLayout>
          <c:xMode val="edge"/>
          <c:yMode val="edge"/>
          <c:x val="0.11499472533778937"/>
          <c:y val="2.1390380336120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97047877053955"/>
          <c:y val="0.20030463045591546"/>
          <c:w val="0.79675612650954364"/>
          <c:h val="0.60525679041356117"/>
        </c:manualLayout>
      </c:layout>
      <c:scatterChart>
        <c:scatterStyle val="lineMarker"/>
        <c:varyColors val="0"/>
        <c:ser>
          <c:idx val="1"/>
          <c:order val="0"/>
          <c:tx>
            <c:v>Pontos experimentais</c:v>
          </c:tx>
          <c:spPr>
            <a:ln w="95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'2ª Parte'!$F$3:$F$23</c:f>
              <c:numCache>
                <c:formatCode>General</c:formatCode>
                <c:ptCount val="21"/>
                <c:pt idx="0">
                  <c:v>1100</c:v>
                </c:pt>
                <c:pt idx="1">
                  <c:v>1500</c:v>
                </c:pt>
                <c:pt idx="2">
                  <c:v>1940</c:v>
                </c:pt>
                <c:pt idx="3">
                  <c:v>2400</c:v>
                </c:pt>
                <c:pt idx="4">
                  <c:v>2900</c:v>
                </c:pt>
                <c:pt idx="5">
                  <c:v>3500</c:v>
                </c:pt>
                <c:pt idx="6">
                  <c:v>4200</c:v>
                </c:pt>
                <c:pt idx="7">
                  <c:v>4600</c:v>
                </c:pt>
                <c:pt idx="8">
                  <c:v>5000</c:v>
                </c:pt>
                <c:pt idx="9">
                  <c:v>5700</c:v>
                </c:pt>
                <c:pt idx="10">
                  <c:v>6200</c:v>
                </c:pt>
                <c:pt idx="11">
                  <c:v>6600</c:v>
                </c:pt>
                <c:pt idx="12">
                  <c:v>7300</c:v>
                </c:pt>
                <c:pt idx="13">
                  <c:v>7900</c:v>
                </c:pt>
                <c:pt idx="14">
                  <c:v>8300</c:v>
                </c:pt>
                <c:pt idx="15">
                  <c:v>8900</c:v>
                </c:pt>
                <c:pt idx="16">
                  <c:v>9300</c:v>
                </c:pt>
                <c:pt idx="17">
                  <c:v>10200</c:v>
                </c:pt>
                <c:pt idx="18">
                  <c:v>11000</c:v>
                </c:pt>
                <c:pt idx="19">
                  <c:v>12000</c:v>
                </c:pt>
                <c:pt idx="20">
                  <c:v>13000</c:v>
                </c:pt>
              </c:numCache>
            </c:numRef>
          </c:xVal>
          <c:yVal>
            <c:numRef>
              <c:f>'2ª Parte'!$H$3:$H$23</c:f>
              <c:numCache>
                <c:formatCode>0.00</c:formatCode>
                <c:ptCount val="21"/>
                <c:pt idx="0">
                  <c:v>0.51578947368421058</c:v>
                </c:pt>
                <c:pt idx="1">
                  <c:v>0.68421052631578949</c:v>
                </c:pt>
                <c:pt idx="2">
                  <c:v>0.79999999999999993</c:v>
                </c:pt>
                <c:pt idx="3">
                  <c:v>0.90526315789473677</c:v>
                </c:pt>
                <c:pt idx="4">
                  <c:v>0.98947368421052639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0.98526315789473673</c:v>
                </c:pt>
                <c:pt idx="9">
                  <c:v>0.94736842105263153</c:v>
                </c:pt>
                <c:pt idx="10">
                  <c:v>0.91789473684210532</c:v>
                </c:pt>
                <c:pt idx="11">
                  <c:v>0.89473684210526316</c:v>
                </c:pt>
                <c:pt idx="12">
                  <c:v>0.86315789473684201</c:v>
                </c:pt>
                <c:pt idx="13">
                  <c:v>0.82105263157894737</c:v>
                </c:pt>
                <c:pt idx="14">
                  <c:v>0.79999999999999993</c:v>
                </c:pt>
                <c:pt idx="15">
                  <c:v>0.75789473684210529</c:v>
                </c:pt>
                <c:pt idx="16">
                  <c:v>0.73684210526315785</c:v>
                </c:pt>
                <c:pt idx="17">
                  <c:v>0.6947368421052631</c:v>
                </c:pt>
                <c:pt idx="18">
                  <c:v>0.65263157894736845</c:v>
                </c:pt>
                <c:pt idx="19">
                  <c:v>0.6</c:v>
                </c:pt>
                <c:pt idx="20">
                  <c:v>0.52631578947368418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D-4E9D-AB3F-3AB435696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  <c:extLst/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Gráfico do</a:t>
            </a:r>
            <a:r>
              <a:rPr lang="pt-PT" sz="1400" baseline="0">
                <a:latin typeface="Cambria Math" panose="02040503050406030204" pitchFamily="18" charset="0"/>
                <a:ea typeface="Cambria Math" panose="02040503050406030204" pitchFamily="18" charset="0"/>
              </a:rPr>
              <a:t> ganho (</a:t>
            </a:r>
            <a:r>
              <a:rPr lang="pt-PT" sz="1400">
                <a:latin typeface="Cambria Math" panose="02040503050406030204" pitchFamily="18" charset="0"/>
                <a:ea typeface="Cambria Math" panose="02040503050406030204" pitchFamily="18" charset="0"/>
              </a:rPr>
              <a:t>V out/V in) em função da ferquência</a:t>
            </a:r>
          </a:p>
        </c:rich>
      </c:tx>
      <c:layout>
        <c:manualLayout>
          <c:xMode val="edge"/>
          <c:yMode val="edge"/>
          <c:x val="0.11499472533778937"/>
          <c:y val="2.1390380336120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97047877053955"/>
          <c:y val="0.20030463045591546"/>
          <c:w val="0.79675612650954364"/>
          <c:h val="0.6052567904135611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'2ª Parte - Resistência (!=)'!$F$3:$F$25</c:f>
              <c:numCache>
                <c:formatCode>General</c:formatCode>
                <c:ptCount val="23"/>
                <c:pt idx="0">
                  <c:v>1200</c:v>
                </c:pt>
                <c:pt idx="1">
                  <c:v>1500</c:v>
                </c:pt>
                <c:pt idx="2">
                  <c:v>2100</c:v>
                </c:pt>
                <c:pt idx="3">
                  <c:v>2500</c:v>
                </c:pt>
                <c:pt idx="4">
                  <c:v>2900</c:v>
                </c:pt>
                <c:pt idx="5">
                  <c:v>3400</c:v>
                </c:pt>
                <c:pt idx="6">
                  <c:v>3700</c:v>
                </c:pt>
                <c:pt idx="7">
                  <c:v>4000</c:v>
                </c:pt>
                <c:pt idx="8">
                  <c:v>4400</c:v>
                </c:pt>
                <c:pt idx="9">
                  <c:v>4800</c:v>
                </c:pt>
                <c:pt idx="10">
                  <c:v>5400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7600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</c:numCache>
            </c:numRef>
          </c:xVal>
          <c:yVal>
            <c:numRef>
              <c:f>'2ª Parte - Resistência (!=)'!$H$3:$H$25</c:f>
              <c:numCache>
                <c:formatCode>0.00</c:formatCode>
                <c:ptCount val="23"/>
                <c:pt idx="0">
                  <c:v>0.47368421052631576</c:v>
                </c:pt>
                <c:pt idx="1">
                  <c:v>0.6</c:v>
                </c:pt>
                <c:pt idx="2">
                  <c:v>0.77894736842105272</c:v>
                </c:pt>
                <c:pt idx="3">
                  <c:v>0.87368421052631584</c:v>
                </c:pt>
                <c:pt idx="4">
                  <c:v>0.93684210526315792</c:v>
                </c:pt>
                <c:pt idx="5">
                  <c:v>0.98947368421052639</c:v>
                </c:pt>
                <c:pt idx="6">
                  <c:v>1</c:v>
                </c:pt>
                <c:pt idx="7">
                  <c:v>1</c:v>
                </c:pt>
                <c:pt idx="8">
                  <c:v>0.98947368421052639</c:v>
                </c:pt>
                <c:pt idx="9">
                  <c:v>0.97894736842105268</c:v>
                </c:pt>
                <c:pt idx="10">
                  <c:v>0.94736842105263153</c:v>
                </c:pt>
                <c:pt idx="11">
                  <c:v>0.89473684210526316</c:v>
                </c:pt>
                <c:pt idx="12">
                  <c:v>0.86315789473684201</c:v>
                </c:pt>
                <c:pt idx="13">
                  <c:v>0.81052631578947365</c:v>
                </c:pt>
                <c:pt idx="14">
                  <c:v>0.77894736842105272</c:v>
                </c:pt>
                <c:pt idx="15">
                  <c:v>0.74736842105263157</c:v>
                </c:pt>
                <c:pt idx="16">
                  <c:v>0.70526315789473681</c:v>
                </c:pt>
                <c:pt idx="17">
                  <c:v>0.68421052631578949</c:v>
                </c:pt>
                <c:pt idx="18">
                  <c:v>0.65263157894736845</c:v>
                </c:pt>
                <c:pt idx="19">
                  <c:v>0.61052631578947369</c:v>
                </c:pt>
                <c:pt idx="20">
                  <c:v>0.56842105263157894</c:v>
                </c:pt>
                <c:pt idx="21">
                  <c:v>0.53894736842105262</c:v>
                </c:pt>
                <c:pt idx="22">
                  <c:v>0.48421052631578942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BE-427B-A4AC-34BA6D885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  <c:extLst/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pt-PT" sz="1400" b="1" i="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Gráfico do ganho (V out/V in) em função da ferquência</a:t>
            </a:r>
            <a:endParaRPr lang="pt-PT" sz="1400">
              <a:effectLst/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62775526845553"/>
          <c:y val="0.19586001749781276"/>
          <c:w val="0.74929133858267716"/>
          <c:h val="0.58747891513560802"/>
        </c:manualLayout>
      </c:layout>
      <c:scatterChart>
        <c:scatterStyle val="lineMarker"/>
        <c:varyColors val="0"/>
        <c:ser>
          <c:idx val="1"/>
          <c:order val="1"/>
          <c:tx>
            <c:v>Pontos experimentais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'2ª Parte - Condensador (!=)'!$F$3:$F$21</c:f>
              <c:numCache>
                <c:formatCode>General</c:formatCode>
                <c:ptCount val="19"/>
                <c:pt idx="0">
                  <c:v>450</c:v>
                </c:pt>
                <c:pt idx="1">
                  <c:v>810</c:v>
                </c:pt>
                <c:pt idx="2">
                  <c:v>970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  <c:pt idx="6">
                  <c:v>1700</c:v>
                </c:pt>
                <c:pt idx="7">
                  <c:v>1900</c:v>
                </c:pt>
                <c:pt idx="8">
                  <c:v>2200</c:v>
                </c:pt>
                <c:pt idx="9">
                  <c:v>2600</c:v>
                </c:pt>
                <c:pt idx="10">
                  <c:v>3000</c:v>
                </c:pt>
                <c:pt idx="11">
                  <c:v>3500</c:v>
                </c:pt>
                <c:pt idx="12">
                  <c:v>4000</c:v>
                </c:pt>
                <c:pt idx="13">
                  <c:v>4600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8200</c:v>
                </c:pt>
                <c:pt idx="18">
                  <c:v>9200</c:v>
                </c:pt>
              </c:numCache>
            </c:numRef>
          </c:xVal>
          <c:yVal>
            <c:numRef>
              <c:f>'2ª Parte - Condensador (!=)'!$H$3:$H$21</c:f>
              <c:numCache>
                <c:formatCode>0.00</c:formatCode>
                <c:ptCount val="19"/>
                <c:pt idx="0">
                  <c:v>0.2584269662921348</c:v>
                </c:pt>
                <c:pt idx="1">
                  <c:v>0.5280898876404494</c:v>
                </c:pt>
                <c:pt idx="2">
                  <c:v>0.66067415730337076</c:v>
                </c:pt>
                <c:pt idx="3">
                  <c:v>0.83595505617977528</c:v>
                </c:pt>
                <c:pt idx="4">
                  <c:v>0.96629213483146059</c:v>
                </c:pt>
                <c:pt idx="5">
                  <c:v>1</c:v>
                </c:pt>
                <c:pt idx="6">
                  <c:v>0.98876404494382031</c:v>
                </c:pt>
                <c:pt idx="7">
                  <c:v>0.92134831460674149</c:v>
                </c:pt>
                <c:pt idx="8">
                  <c:v>0.78651685393258419</c:v>
                </c:pt>
                <c:pt idx="9">
                  <c:v>0.66292134831460681</c:v>
                </c:pt>
                <c:pt idx="10">
                  <c:v>0.5393258426966292</c:v>
                </c:pt>
                <c:pt idx="11">
                  <c:v>0.449438202247191</c:v>
                </c:pt>
                <c:pt idx="12">
                  <c:v>0.38202247191011235</c:v>
                </c:pt>
                <c:pt idx="13">
                  <c:v>0.33707865168539325</c:v>
                </c:pt>
                <c:pt idx="14">
                  <c:v>0.30337078651685395</c:v>
                </c:pt>
                <c:pt idx="15">
                  <c:v>0.24719101123595508</c:v>
                </c:pt>
                <c:pt idx="16">
                  <c:v>0.21573033707865166</c:v>
                </c:pt>
                <c:pt idx="17">
                  <c:v>0.1842696629213483</c:v>
                </c:pt>
                <c:pt idx="18">
                  <c:v>0.15730337078651685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3C-4DFB-A6EB-250045C17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0223"/>
        <c:axId val="7698479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Curva teórica</c:v>
                </c:tx>
                <c:spPr>
                  <a:ln w="9525" cap="rnd">
                    <a:solidFill>
                      <a:schemeClr val="accent6">
                        <a:tint val="77000"/>
                        <a:alpha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'2ª Parte - (3) Condensador (!=)'!#REF!</c15:sqref>
                        </c15:formulaRef>
                      </c:ext>
                    </c:extLst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'2ª Parte - (3) Condensador (!=)'!#REF!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13C-4DFB-A6EB-250045C17B9B}"/>
                  </c:ext>
                </c:extLst>
              </c15:ser>
            </c15:filteredScatterSeries>
          </c:ext>
        </c:extLst>
      </c:scatterChart>
      <c:valAx>
        <c:axId val="769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4799"/>
        <c:crosses val="autoZero"/>
        <c:crossBetween val="midCat"/>
      </c:valAx>
      <c:valAx>
        <c:axId val="7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69802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6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none" spc="0" normalizeH="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j-lt"/>
                <a:ea typeface="+mj-ea"/>
                <a:cs typeface="+mj-cs"/>
              </a:defRPr>
            </a:pPr>
            <a:r>
              <a:rPr lang="pt-PT" sz="1600" b="1" i="0" baseline="0">
                <a:effectLst/>
                <a:latin typeface="Cambria Math" panose="02040503050406030204" pitchFamily="18" charset="0"/>
                <a:ea typeface="Cambria Math" panose="02040503050406030204" pitchFamily="18" charset="0"/>
              </a:rPr>
              <a:t>Gráfico do ganho (V out/V in) em função da ferquência</a:t>
            </a:r>
            <a:endParaRPr lang="pt-PT" sz="1600">
              <a:effectLst/>
              <a:latin typeface="Cambria Math" panose="02040503050406030204" pitchFamily="18" charset="0"/>
              <a:ea typeface="Cambria Math" panose="020405030504060302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50000"/>
                    <a:lumOff val="50000"/>
                  </a:sysClr>
                </a:solidFill>
              </a:defRPr>
            </a:pPr>
            <a:endParaRPr lang="pt-PT" sz="1600"/>
          </a:p>
        </c:rich>
      </c:tx>
      <c:layout>
        <c:manualLayout>
          <c:xMode val="edge"/>
          <c:yMode val="edge"/>
          <c:x val="0.13077904439584925"/>
          <c:y val="1.7977528089887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none" spc="0" normalizeH="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2017587546260937E-2"/>
          <c:y val="0.11614624712975025"/>
          <c:w val="0.76058772083460191"/>
          <c:h val="0.75675587079174922"/>
        </c:manualLayout>
      </c:layout>
      <c:scatterChart>
        <c:scatterStyle val="lineMarker"/>
        <c:varyColors val="0"/>
        <c:ser>
          <c:idx val="0"/>
          <c:order val="0"/>
          <c:tx>
            <c:v>Dados (1)</c:v>
          </c:tx>
          <c:spPr>
            <a:ln w="9525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'2ª Parte'!$F$3:$F$23</c:f>
              <c:numCache>
                <c:formatCode>General</c:formatCode>
                <c:ptCount val="21"/>
                <c:pt idx="0">
                  <c:v>1100</c:v>
                </c:pt>
                <c:pt idx="1">
                  <c:v>1500</c:v>
                </c:pt>
                <c:pt idx="2">
                  <c:v>1940</c:v>
                </c:pt>
                <c:pt idx="3">
                  <c:v>2400</c:v>
                </c:pt>
                <c:pt idx="4">
                  <c:v>2900</c:v>
                </c:pt>
                <c:pt idx="5">
                  <c:v>3500</c:v>
                </c:pt>
                <c:pt idx="6">
                  <c:v>4200</c:v>
                </c:pt>
                <c:pt idx="7">
                  <c:v>4600</c:v>
                </c:pt>
                <c:pt idx="8">
                  <c:v>5000</c:v>
                </c:pt>
                <c:pt idx="9">
                  <c:v>5700</c:v>
                </c:pt>
                <c:pt idx="10">
                  <c:v>6200</c:v>
                </c:pt>
                <c:pt idx="11">
                  <c:v>6600</c:v>
                </c:pt>
                <c:pt idx="12">
                  <c:v>7300</c:v>
                </c:pt>
                <c:pt idx="13">
                  <c:v>7900</c:v>
                </c:pt>
                <c:pt idx="14">
                  <c:v>8300</c:v>
                </c:pt>
                <c:pt idx="15">
                  <c:v>8900</c:v>
                </c:pt>
                <c:pt idx="16">
                  <c:v>9300</c:v>
                </c:pt>
                <c:pt idx="17">
                  <c:v>10200</c:v>
                </c:pt>
                <c:pt idx="18">
                  <c:v>11000</c:v>
                </c:pt>
                <c:pt idx="19">
                  <c:v>12000</c:v>
                </c:pt>
                <c:pt idx="20">
                  <c:v>13000</c:v>
                </c:pt>
              </c:numCache>
            </c:numRef>
          </c:xVal>
          <c:yVal>
            <c:numRef>
              <c:f>'2ª Parte'!$H$3:$H$23</c:f>
              <c:numCache>
                <c:formatCode>0.00</c:formatCode>
                <c:ptCount val="21"/>
                <c:pt idx="0">
                  <c:v>0.51578947368421058</c:v>
                </c:pt>
                <c:pt idx="1">
                  <c:v>0.68421052631578949</c:v>
                </c:pt>
                <c:pt idx="2">
                  <c:v>0.79999999999999993</c:v>
                </c:pt>
                <c:pt idx="3">
                  <c:v>0.90526315789473677</c:v>
                </c:pt>
                <c:pt idx="4">
                  <c:v>0.98947368421052639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0.98526315789473673</c:v>
                </c:pt>
                <c:pt idx="9">
                  <c:v>0.94736842105263153</c:v>
                </c:pt>
                <c:pt idx="10">
                  <c:v>0.91789473684210532</c:v>
                </c:pt>
                <c:pt idx="11">
                  <c:v>0.89473684210526316</c:v>
                </c:pt>
                <c:pt idx="12">
                  <c:v>0.86315789473684201</c:v>
                </c:pt>
                <c:pt idx="13">
                  <c:v>0.82105263157894737</c:v>
                </c:pt>
                <c:pt idx="14">
                  <c:v>0.79999999999999993</c:v>
                </c:pt>
                <c:pt idx="15">
                  <c:v>0.75789473684210529</c:v>
                </c:pt>
                <c:pt idx="16">
                  <c:v>0.73684210526315785</c:v>
                </c:pt>
                <c:pt idx="17">
                  <c:v>0.6947368421052631</c:v>
                </c:pt>
                <c:pt idx="18">
                  <c:v>0.65263157894736845</c:v>
                </c:pt>
                <c:pt idx="19">
                  <c:v>0.6</c:v>
                </c:pt>
                <c:pt idx="20">
                  <c:v>0.52631578947368418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80-4883-AC15-D79A751553A8}"/>
            </c:ext>
          </c:extLst>
        </c:ser>
        <c:ser>
          <c:idx val="1"/>
          <c:order val="1"/>
          <c:tx>
            <c:v>Dados (2)</c:v>
          </c:tx>
          <c:spPr>
            <a:ln w="95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'2ª Parte - Resistência (!=)'!$F$3:$F$25</c:f>
              <c:numCache>
                <c:formatCode>General</c:formatCode>
                <c:ptCount val="23"/>
                <c:pt idx="0">
                  <c:v>1200</c:v>
                </c:pt>
                <c:pt idx="1">
                  <c:v>1500</c:v>
                </c:pt>
                <c:pt idx="2">
                  <c:v>2100</c:v>
                </c:pt>
                <c:pt idx="3">
                  <c:v>2500</c:v>
                </c:pt>
                <c:pt idx="4">
                  <c:v>2900</c:v>
                </c:pt>
                <c:pt idx="5">
                  <c:v>3400</c:v>
                </c:pt>
                <c:pt idx="6">
                  <c:v>3700</c:v>
                </c:pt>
                <c:pt idx="7">
                  <c:v>4000</c:v>
                </c:pt>
                <c:pt idx="8">
                  <c:v>4400</c:v>
                </c:pt>
                <c:pt idx="9">
                  <c:v>4800</c:v>
                </c:pt>
                <c:pt idx="10">
                  <c:v>5400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7600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</c:numCache>
            </c:numRef>
          </c:xVal>
          <c:yVal>
            <c:numRef>
              <c:f>'2ª Parte - Resistência (!=)'!$H$3:$H$25</c:f>
              <c:numCache>
                <c:formatCode>0.00</c:formatCode>
                <c:ptCount val="23"/>
                <c:pt idx="0">
                  <c:v>0.47368421052631576</c:v>
                </c:pt>
                <c:pt idx="1">
                  <c:v>0.6</c:v>
                </c:pt>
                <c:pt idx="2">
                  <c:v>0.77894736842105272</c:v>
                </c:pt>
                <c:pt idx="3">
                  <c:v>0.87368421052631584</c:v>
                </c:pt>
                <c:pt idx="4">
                  <c:v>0.93684210526315792</c:v>
                </c:pt>
                <c:pt idx="5">
                  <c:v>0.98947368421052639</c:v>
                </c:pt>
                <c:pt idx="6">
                  <c:v>1</c:v>
                </c:pt>
                <c:pt idx="7">
                  <c:v>1</c:v>
                </c:pt>
                <c:pt idx="8">
                  <c:v>0.98947368421052639</c:v>
                </c:pt>
                <c:pt idx="9">
                  <c:v>0.97894736842105268</c:v>
                </c:pt>
                <c:pt idx="10">
                  <c:v>0.94736842105263153</c:v>
                </c:pt>
                <c:pt idx="11">
                  <c:v>0.89473684210526316</c:v>
                </c:pt>
                <c:pt idx="12">
                  <c:v>0.86315789473684201</c:v>
                </c:pt>
                <c:pt idx="13">
                  <c:v>0.81052631578947365</c:v>
                </c:pt>
                <c:pt idx="14">
                  <c:v>0.77894736842105272</c:v>
                </c:pt>
                <c:pt idx="15">
                  <c:v>0.74736842105263157</c:v>
                </c:pt>
                <c:pt idx="16">
                  <c:v>0.70526315789473681</c:v>
                </c:pt>
                <c:pt idx="17">
                  <c:v>0.68421052631578949</c:v>
                </c:pt>
                <c:pt idx="18">
                  <c:v>0.65263157894736845</c:v>
                </c:pt>
                <c:pt idx="19">
                  <c:v>0.61052631578947369</c:v>
                </c:pt>
                <c:pt idx="20">
                  <c:v>0.56842105263157894</c:v>
                </c:pt>
                <c:pt idx="21">
                  <c:v>0.53894736842105262</c:v>
                </c:pt>
                <c:pt idx="22">
                  <c:v>0.48421052631578942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80-4883-AC15-D79A751553A8}"/>
            </c:ext>
          </c:extLst>
        </c:ser>
        <c:ser>
          <c:idx val="2"/>
          <c:order val="2"/>
          <c:tx>
            <c:v>Dados (3)</c:v>
          </c:tx>
          <c:spPr>
            <a:ln w="9525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shade val="65000"/>
                  </a:schemeClr>
                </a:solidFill>
                <a:round/>
              </a:ln>
              <a:effectLst/>
            </c:spPr>
          </c:marker>
          <c:xVal>
            <c:numRef>
              <c:f>'2ª Parte - Condensador (!=)'!$F$3:$F$21</c:f>
              <c:numCache>
                <c:formatCode>General</c:formatCode>
                <c:ptCount val="19"/>
                <c:pt idx="0">
                  <c:v>450</c:v>
                </c:pt>
                <c:pt idx="1">
                  <c:v>810</c:v>
                </c:pt>
                <c:pt idx="2">
                  <c:v>970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  <c:pt idx="6">
                  <c:v>1700</c:v>
                </c:pt>
                <c:pt idx="7">
                  <c:v>1900</c:v>
                </c:pt>
                <c:pt idx="8">
                  <c:v>2200</c:v>
                </c:pt>
                <c:pt idx="9">
                  <c:v>2600</c:v>
                </c:pt>
                <c:pt idx="10">
                  <c:v>3000</c:v>
                </c:pt>
                <c:pt idx="11">
                  <c:v>3500</c:v>
                </c:pt>
                <c:pt idx="12">
                  <c:v>4000</c:v>
                </c:pt>
                <c:pt idx="13">
                  <c:v>4600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8200</c:v>
                </c:pt>
                <c:pt idx="18">
                  <c:v>9200</c:v>
                </c:pt>
              </c:numCache>
            </c:numRef>
          </c:xVal>
          <c:yVal>
            <c:numRef>
              <c:f>'2ª Parte - Condensador (!=)'!$H$3:$H$21</c:f>
              <c:numCache>
                <c:formatCode>0.00</c:formatCode>
                <c:ptCount val="19"/>
                <c:pt idx="0">
                  <c:v>0.2584269662921348</c:v>
                </c:pt>
                <c:pt idx="1">
                  <c:v>0.5280898876404494</c:v>
                </c:pt>
                <c:pt idx="2">
                  <c:v>0.66067415730337076</c:v>
                </c:pt>
                <c:pt idx="3">
                  <c:v>0.83595505617977528</c:v>
                </c:pt>
                <c:pt idx="4">
                  <c:v>0.96629213483146059</c:v>
                </c:pt>
                <c:pt idx="5">
                  <c:v>1</c:v>
                </c:pt>
                <c:pt idx="6">
                  <c:v>0.98876404494382031</c:v>
                </c:pt>
                <c:pt idx="7">
                  <c:v>0.92134831460674149</c:v>
                </c:pt>
                <c:pt idx="8">
                  <c:v>0.78651685393258419</c:v>
                </c:pt>
                <c:pt idx="9">
                  <c:v>0.66292134831460681</c:v>
                </c:pt>
                <c:pt idx="10">
                  <c:v>0.5393258426966292</c:v>
                </c:pt>
                <c:pt idx="11">
                  <c:v>0.449438202247191</c:v>
                </c:pt>
                <c:pt idx="12">
                  <c:v>0.38202247191011235</c:v>
                </c:pt>
                <c:pt idx="13">
                  <c:v>0.33707865168539325</c:v>
                </c:pt>
                <c:pt idx="14">
                  <c:v>0.30337078651685395</c:v>
                </c:pt>
                <c:pt idx="15">
                  <c:v>0.24719101123595508</c:v>
                </c:pt>
                <c:pt idx="16">
                  <c:v>0.21573033707865166</c:v>
                </c:pt>
                <c:pt idx="17">
                  <c:v>0.1842696629213483</c:v>
                </c:pt>
                <c:pt idx="18">
                  <c:v>0.15730337078651685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80-4883-AC15-D79A7515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168"/>
        <c:axId val="3572944"/>
      </c:scatterChart>
      <c:valAx>
        <c:axId val="35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Ferquência</a:t>
                </a:r>
                <a:r>
                  <a:rPr lang="pt-PT" baseline="0"/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72944"/>
        <c:crosses val="autoZero"/>
        <c:crossBetween val="midCat"/>
      </c:valAx>
      <c:valAx>
        <c:axId val="35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8916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4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38100</xdr:rowOff>
    </xdr:from>
    <xdr:to>
      <xdr:col>4</xdr:col>
      <xdr:colOff>542925</xdr:colOff>
      <xdr:row>24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482110-CE5B-4DE3-AB82-9AA602130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200026</xdr:colOff>
      <xdr:row>6</xdr:row>
      <xdr:rowOff>123824</xdr:rowOff>
    </xdr:from>
    <xdr:to>
      <xdr:col>17</xdr:col>
      <xdr:colOff>9525</xdr:colOff>
      <xdr:row>18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CADD08D-2017-4FA1-B2A7-F4234164B325}"/>
                </a:ext>
              </a:extLst>
            </xdr:cNvPr>
            <xdr:cNvSpPr txBox="1"/>
          </xdr:nvSpPr>
          <xdr:spPr>
            <a:xfrm>
              <a:off x="8982076" y="1257299"/>
              <a:ext cx="3781424" cy="23431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Observações:</a:t>
              </a:r>
            </a:p>
            <a:p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- Como no labratório não temos nenhum aparelho que mede a indutância da bobine, é necessário deduzir um valor aproximado a partir dos pontos experimentais. Sabemos que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6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l-GR" sz="16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𝜔</m:t>
                      </m:r>
                    </m:e>
                    <m:sub>
                      <m:r>
                        <a:rPr lang="pt-PT" sz="16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pt-PT" sz="16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16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16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pt-PT" sz="16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6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𝐿𝐶</m:t>
                          </m:r>
                        </m:e>
                      </m:rad>
                    </m:den>
                  </m:f>
                </m:oMath>
              </a14:m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, por isso: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pt-PT" sz="16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PT" sz="16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pt-PT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pt-PT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  <m:sup>
                        <m:r>
                          <a:rPr lang="pt-PT" sz="16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6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</m:oMath>
                </m:oMathPara>
              </a14:m>
              <a:endParaRPr lang="pt-PT" sz="16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CADD08D-2017-4FA1-B2A7-F4234164B325}"/>
                </a:ext>
              </a:extLst>
            </xdr:cNvPr>
            <xdr:cNvSpPr txBox="1"/>
          </xdr:nvSpPr>
          <xdr:spPr>
            <a:xfrm>
              <a:off x="8982076" y="1257299"/>
              <a:ext cx="3781424" cy="23431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Observações:</a:t>
              </a:r>
            </a:p>
            <a:p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- Como no labratório não temos nenhum aparelho que mede a indutância da bobine, é necessário deduzir um valor aproximado a partir dos pontos experimentais. Sabemos que </a:t>
              </a:r>
              <a:r>
                <a:rPr lang="el-GR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pt-PT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_0=1/√𝐿𝐶</a:t>
              </a:r>
              <a:r>
                <a:rPr lang="pt-PT" sz="16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, por isso:</a:t>
              </a:r>
            </a:p>
            <a:p>
              <a:r>
                <a:rPr lang="pt-PT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𝐿=〖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pt-PT" sz="16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pt-PT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2 𝐶</a:t>
              </a:r>
              <a:endParaRPr lang="pt-PT" sz="16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6</xdr:row>
      <xdr:rowOff>28576</xdr:rowOff>
    </xdr:from>
    <xdr:to>
      <xdr:col>4</xdr:col>
      <xdr:colOff>552451</xdr:colOff>
      <xdr:row>22</xdr:row>
      <xdr:rowOff>180976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2A2ACC-96F6-496D-BCC3-95BB496CA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6</xdr:row>
      <xdr:rowOff>133350</xdr:rowOff>
    </xdr:from>
    <xdr:to>
      <xdr:col>16</xdr:col>
      <xdr:colOff>581025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52F2382-09C5-4550-97EE-6A20C80E9DFA}"/>
                </a:ext>
              </a:extLst>
            </xdr:cNvPr>
            <xdr:cNvSpPr txBox="1"/>
          </xdr:nvSpPr>
          <xdr:spPr>
            <a:xfrm>
              <a:off x="8934450" y="1276350"/>
              <a:ext cx="3400425" cy="22383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Observações: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- Deveriamos ter medido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V out quando a ferquência era 2 KHz, para calcular o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β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experimental.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- Por um motivo desconhecido, o valor de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l-GR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experimental é muito diferente do teórico, isto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só é possivel se o valor da capacitância ou da indutância ter se alterado.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52F2382-09C5-4550-97EE-6A20C80E9DFA}"/>
                </a:ext>
              </a:extLst>
            </xdr:cNvPr>
            <xdr:cNvSpPr txBox="1"/>
          </xdr:nvSpPr>
          <xdr:spPr>
            <a:xfrm>
              <a:off x="8934450" y="1276350"/>
              <a:ext cx="3400425" cy="22383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Observações: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- Deveriamos ter medido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V out quando a ferquência era 2 KHz, para calcular o </a:t>
              </a:r>
              <a:r>
                <a:rPr lang="el-GR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β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experimental.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- Por um motivo desconhecido, o valor de 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_0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experimental é muito diferente do teórico, isto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só é possivel se o valor da capacitância ou da indutância ter se alterado.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28575</xdr:rowOff>
    </xdr:from>
    <xdr:to>
      <xdr:col>4</xdr:col>
      <xdr:colOff>542925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E79810-4EA9-4AF0-A5E8-F3B6F5DD8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185736</xdr:colOff>
      <xdr:row>0</xdr:row>
      <xdr:rowOff>76199</xdr:rowOff>
    </xdr:from>
    <xdr:to>
      <xdr:col>11</xdr:col>
      <xdr:colOff>485775</xdr:colOff>
      <xdr:row>24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E52758-3884-411C-9026-5FC1D4997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24</xdr:row>
      <xdr:rowOff>142875</xdr:rowOff>
    </xdr:from>
    <xdr:to>
      <xdr:col>11</xdr:col>
      <xdr:colOff>438150</xdr:colOff>
      <xdr:row>32</xdr:row>
      <xdr:rowOff>180975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3B96CCC-9D10-4D6D-A246-655425BC295A}"/>
            </a:ext>
          </a:extLst>
        </xdr:cNvPr>
        <xdr:cNvSpPr txBox="1"/>
      </xdr:nvSpPr>
      <xdr:spPr>
        <a:xfrm>
          <a:off x="171450" y="4714875"/>
          <a:ext cx="69723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Observações: </a:t>
          </a:r>
        </a:p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Verifica-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se assim que alterando a resistência do circuito, o valor da ferquência angular de ressonância (</a:t>
          </a:r>
          <a:r>
            <a:rPr lang="el-GR" sz="1400" baseline="0">
              <a:latin typeface="Cambria Math" panose="02040503050406030204" pitchFamily="18" charset="0"/>
              <a:ea typeface="Cambria Math" panose="02040503050406030204" pitchFamily="18" charset="0"/>
            </a:rPr>
            <a:t>ω₀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) mantém-se, já a largura de banda (</a:t>
          </a:r>
          <a:r>
            <a:rPr lang="el-GR" sz="1400" baseline="0">
              <a:latin typeface="Cambria Math" panose="02040503050406030204" pitchFamily="18" charset="0"/>
              <a:ea typeface="Cambria Math" panose="02040503050406030204" pitchFamily="18" charset="0"/>
            </a:rPr>
            <a:t>β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) aumenta quanto maior a resistência. Quando o condensador é alterado, a </a:t>
          </a:r>
          <a:r>
            <a:rPr lang="pt-PT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largura de banda (</a:t>
          </a:r>
          <a:r>
            <a:rPr lang="el-GR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β</a:t>
          </a:r>
          <a:r>
            <a:rPr lang="pt-PT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) não é alterada, mas já o valor da ferquência angular de ressonância (</a:t>
          </a:r>
          <a:r>
            <a:rPr lang="el-GR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ω₀</a:t>
          </a:r>
          <a:r>
            <a:rPr lang="pt-PT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) diminui quanto maior o valor da capacitância do condensador. Os Valores teóricos e experimentais de cada caso podem ser vistos nas paginas correspondentes.</a:t>
          </a:r>
          <a:endParaRPr lang="pt-PT" sz="1400" baseline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pt-PT" sz="1100"/>
        </a:p>
      </xdr:txBody>
    </xdr:sp>
    <xdr:clientData/>
  </xdr:twoCellAnchor>
  <xdr:twoCellAnchor>
    <xdr:from>
      <xdr:col>12</xdr:col>
      <xdr:colOff>114300</xdr:colOff>
      <xdr:row>0</xdr:row>
      <xdr:rowOff>114299</xdr:rowOff>
    </xdr:from>
    <xdr:to>
      <xdr:col>26</xdr:col>
      <xdr:colOff>57150</xdr:colOff>
      <xdr:row>59</xdr:row>
      <xdr:rowOff>9524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F7BA9FC-C3E2-4228-8B90-34DACF375DC3}"/>
                </a:ext>
              </a:extLst>
            </xdr:cNvPr>
            <xdr:cNvSpPr txBox="1"/>
          </xdr:nvSpPr>
          <xdr:spPr>
            <a:xfrm>
              <a:off x="7429500" y="114299"/>
              <a:ext cx="8477250" cy="111347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Nesta experiência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foi usada o seguinte circuito: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V in e o V out deveriam ter sido observados no osciloscopio, mas 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durante a 1ª Parte da experiência foi executada de forma errada, tendo em conta que o valor de V out eficaz foi medido com o multimetro em paralelo nos terminais da resistência e o valor da ferquência também foi medido com o multimetro em parelelo nos terminais do gerador.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Como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estamos perande um circuito passa-banda:</a:t>
              </a: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Onde,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𝐿𝐶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β</m:t>
                    </m:r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num>
                      <m:den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l-GR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𝑄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l-GR" sz="1400" b="0" i="0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β</m:t>
                        </m:r>
                      </m:den>
                    </m:f>
                  </m:oMath>
                </m:oMathPara>
              </a14:m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pt-PT" sz="11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l-GR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b>
                  </m:sSub>
                  <m:r>
                    <a:rPr lang="pt-PT" sz="14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&amp; </m:t>
                  </m:r>
                  <m:sSub>
                    <m:sSubPr>
                      <m:ctrlP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l-GR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são correspondem aos valores quando,                          </a:t>
              </a: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sendo assim obter um valor teórico e um experimental. Mas durante a experiencia os valors de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l-G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pt-PT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&amp; </m:t>
                  </m:r>
                  <m:sSub>
                    <m:sSubPr>
                      <m:ctrlPr>
                        <a:rPr lang="pt-PT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l-G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não foram medidos com percisão, por isso nos cálculos apenas se usou o valor mais proximo.</a:t>
              </a:r>
            </a:p>
            <a:p>
              <a:endParaRPr lang="pt-PT" sz="11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Teoricamente sabemos também que: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Por isso fazendo um ajuste dos pontos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experimêntais verificamos que os pontos se ajustam á reta teórica. Nesta 1ª Parte para as ferquencias superiores a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l-GR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𝜔</m:t>
                      </m:r>
                    </m:e>
                    <m:sub>
                      <m:r>
                        <a:rPr lang="pt-P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, o valor de V out/V in  é inferior ao valor teórico. Poderá ter havido uma variação do V in e como a experiencia estava a ser realizada de forma errada, não foi notado essa variação...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F7BA9FC-C3E2-4228-8B90-34DACF375DC3}"/>
                </a:ext>
              </a:extLst>
            </xdr:cNvPr>
            <xdr:cNvSpPr txBox="1"/>
          </xdr:nvSpPr>
          <xdr:spPr>
            <a:xfrm>
              <a:off x="7429500" y="114299"/>
              <a:ext cx="8477250" cy="111347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Nesta experiência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foi usada o seguinte circuito: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V in e o V out deveriam ter sido observados no osciloscopio, mas 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durante a 1ª Parte da experiência foi executada de forma errada, tendo em conta que o valor de V out eficaz foi medido com o multimetro em paralelo nos terminais da resistência e o valor da ferquência também foi medido com o multimetro em parelelo nos terminais do gerador.</a:t>
              </a:r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</a:p>
            <a:p>
              <a:r>
                <a:rPr lang="pt-PT" sz="14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Como</a:t>
              </a:r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estamos perande um circuito passa-banda:</a:t>
              </a: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Onde,</a:t>
              </a:r>
            </a:p>
            <a:p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_0=1/√𝐿𝐶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β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2−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1=𝑅/𝐿</a:t>
              </a:r>
              <a:endParaRPr lang="el-GR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𝑄=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</a:t>
              </a:r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endParaRPr lang="pt-PT" sz="11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_2  &amp; 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_1</a:t>
              </a:r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são correspondem aos valores quando,                          </a:t>
              </a: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sendo assim obter um valor teórico e um experimental. Mas durante a experiencia os valors de 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_2  &amp; </a:t>
              </a:r>
              <a:r>
                <a:rPr lang="el-G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pt-PT" sz="1400" b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não foram medidos com percisão, por isso nos cálculos apenas se usou o valor mais proximo.</a:t>
              </a:r>
            </a:p>
            <a:p>
              <a:endParaRPr lang="pt-PT" sz="1100" b="0" baseline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Teoricamente sabemos também que: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Por isso fazendo um ajuste dos pontos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experimêntais verificamos que os pontos se ajustam á reta teórica. Nesta 1ª Parte para as ferquencias superiores a 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, o valor de V out/V in  é inferior ao valor teórico. Poderá ter havido uma variação do V in e como a experiencia estava a ser realizada de forma errada, não foi notado essa variação...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 editAs="oneCell">
    <xdr:from>
      <xdr:col>18</xdr:col>
      <xdr:colOff>447675</xdr:colOff>
      <xdr:row>0</xdr:row>
      <xdr:rowOff>171450</xdr:rowOff>
    </xdr:from>
    <xdr:to>
      <xdr:col>23</xdr:col>
      <xdr:colOff>446049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E37A978-609F-4D0A-8012-F9B2B1B7D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475" y="171450"/>
          <a:ext cx="3046374" cy="828675"/>
        </a:xfrm>
        <a:prstGeom prst="rect">
          <a:avLst/>
        </a:prstGeom>
      </xdr:spPr>
    </xdr:pic>
    <xdr:clientData/>
  </xdr:twoCellAnchor>
  <xdr:twoCellAnchor editAs="oneCell">
    <xdr:from>
      <xdr:col>18</xdr:col>
      <xdr:colOff>600075</xdr:colOff>
      <xdr:row>9</xdr:row>
      <xdr:rowOff>95250</xdr:rowOff>
    </xdr:from>
    <xdr:to>
      <xdr:col>23</xdr:col>
      <xdr:colOff>286132</xdr:colOff>
      <xdr:row>24</xdr:row>
      <xdr:rowOff>124228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C92EA7C-EC6E-4113-B716-228F2434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5" y="1809750"/>
          <a:ext cx="2734057" cy="2886478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34</xdr:row>
      <xdr:rowOff>114300</xdr:rowOff>
    </xdr:from>
    <xdr:to>
      <xdr:col>19</xdr:col>
      <xdr:colOff>543063</xdr:colOff>
      <xdr:row>38</xdr:row>
      <xdr:rowOff>152512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34F8E13B-69DA-4A93-A600-B8E12AC7B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6591300"/>
          <a:ext cx="990738" cy="800212"/>
        </a:xfrm>
        <a:prstGeom prst="rect">
          <a:avLst/>
        </a:prstGeom>
      </xdr:spPr>
    </xdr:pic>
    <xdr:clientData/>
  </xdr:twoCellAnchor>
  <xdr:twoCellAnchor editAs="oneCell">
    <xdr:from>
      <xdr:col>17</xdr:col>
      <xdr:colOff>428625</xdr:colOff>
      <xdr:row>42</xdr:row>
      <xdr:rowOff>57150</xdr:rowOff>
    </xdr:from>
    <xdr:to>
      <xdr:col>22</xdr:col>
      <xdr:colOff>105155</xdr:colOff>
      <xdr:row>46</xdr:row>
      <xdr:rowOff>142993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BD85DB-F7F4-439F-BE30-990787A8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8058150"/>
          <a:ext cx="2724530" cy="847843"/>
        </a:xfrm>
        <a:prstGeom prst="rect">
          <a:avLst/>
        </a:prstGeom>
      </xdr:spPr>
    </xdr:pic>
    <xdr:clientData/>
  </xdr:twoCellAnchor>
  <xdr:twoCellAnchor editAs="oneCell">
    <xdr:from>
      <xdr:col>17</xdr:col>
      <xdr:colOff>466725</xdr:colOff>
      <xdr:row>47</xdr:row>
      <xdr:rowOff>19050</xdr:rowOff>
    </xdr:from>
    <xdr:to>
      <xdr:col>21</xdr:col>
      <xdr:colOff>19328</xdr:colOff>
      <xdr:row>51</xdr:row>
      <xdr:rowOff>114420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5003499F-8664-4E21-A60A-09262BCA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5" y="8972550"/>
          <a:ext cx="1991003" cy="857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</xdr:colOff>
      <xdr:row>5</xdr:row>
      <xdr:rowOff>162983</xdr:rowOff>
    </xdr:from>
    <xdr:to>
      <xdr:col>4</xdr:col>
      <xdr:colOff>529166</xdr:colOff>
      <xdr:row>22</xdr:row>
      <xdr:rowOff>148166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323DCE-1971-4D56-8A7E-6448F982A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5</xdr:col>
      <xdr:colOff>322792</xdr:colOff>
      <xdr:row>25</xdr:row>
      <xdr:rowOff>4233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AE505FA-8A34-45F2-AF92-2FABC8B8E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28575</xdr:rowOff>
    </xdr:from>
    <xdr:to>
      <xdr:col>4</xdr:col>
      <xdr:colOff>561975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1695C9-395D-4E26-9EC2-51F82D957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11</xdr:col>
      <xdr:colOff>390525</xdr:colOff>
      <xdr:row>18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5F81C65-E388-48E3-946D-3168DD2D6483}"/>
                </a:ext>
              </a:extLst>
            </xdr:cNvPr>
            <xdr:cNvSpPr txBox="1"/>
          </xdr:nvSpPr>
          <xdr:spPr>
            <a:xfrm>
              <a:off x="38100" y="76200"/>
              <a:ext cx="7058025" cy="3505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Nesta segunda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parte é usado o seguinte circuito: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Neste caso: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𝐿𝐶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β</m:t>
                    </m:r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𝜔</m:t>
                        </m:r>
                      </m:e>
                      <m:sub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PT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𝑅𝐶</m:t>
                        </m:r>
                      </m:den>
                    </m:f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𝑄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l-G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m:rPr>
                            <m:sty m:val="p"/>
                          </m:rPr>
                          <a:rPr lang="el-GR" sz="1400" b="0" i="0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β</m:t>
                        </m:r>
                      </m:den>
                    </m:f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5F81C65-E388-48E3-946D-3168DD2D6483}"/>
                </a:ext>
              </a:extLst>
            </xdr:cNvPr>
            <xdr:cNvSpPr txBox="1"/>
          </xdr:nvSpPr>
          <xdr:spPr>
            <a:xfrm>
              <a:off x="38100" y="76200"/>
              <a:ext cx="7058025" cy="35052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Nesta segunda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parte é usado o seguinte circuito: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Neste caso:</a:t>
              </a:r>
            </a:p>
            <a:p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_0=1/√𝐿𝐶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β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_2−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_1=1/𝑅𝐶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𝑄=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𝜔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_0/</a:t>
              </a:r>
              <a:r>
                <a:rPr lang="el-G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β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 editAs="oneCell">
    <xdr:from>
      <xdr:col>3</xdr:col>
      <xdr:colOff>133350</xdr:colOff>
      <xdr:row>2</xdr:row>
      <xdr:rowOff>57150</xdr:rowOff>
    </xdr:from>
    <xdr:to>
      <xdr:col>7</xdr:col>
      <xdr:colOff>314691</xdr:colOff>
      <xdr:row>8</xdr:row>
      <xdr:rowOff>162099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91440D-3E98-4D73-BE3C-72DE7F488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438150"/>
          <a:ext cx="2619741" cy="1247949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2</xdr:row>
      <xdr:rowOff>152400</xdr:rowOff>
    </xdr:from>
    <xdr:to>
      <xdr:col>20</xdr:col>
      <xdr:colOff>280989</xdr:colOff>
      <xdr:row>26</xdr:row>
      <xdr:rowOff>95251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04BAEF-3CE1-4D91-B46C-C78889079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0"/>
  <sheetViews>
    <sheetView workbookViewId="0">
      <selection activeCell="M2" sqref="M2:Q6"/>
    </sheetView>
  </sheetViews>
  <sheetFormatPr defaultRowHeight="15" x14ac:dyDescent="0.25"/>
  <cols>
    <col min="3" max="3" width="12" bestFit="1" customWidth="1"/>
    <col min="6" max="6" width="17" bestFit="1" customWidth="1"/>
    <col min="7" max="7" width="11.28515625" bestFit="1" customWidth="1"/>
    <col min="8" max="8" width="16.140625" bestFit="1" customWidth="1"/>
    <col min="9" max="9" width="10.42578125" bestFit="1" customWidth="1"/>
    <col min="10" max="10" width="19.140625" bestFit="1" customWidth="1"/>
    <col min="13" max="13" width="10" customWidth="1"/>
    <col min="14" max="14" width="9.28515625" customWidth="1"/>
    <col min="15" max="15" width="9.85546875" customWidth="1"/>
    <col min="16" max="16" width="10.140625" customWidth="1"/>
    <col min="17" max="17" width="11.140625" customWidth="1"/>
    <col min="19" max="19" width="17.7109375" customWidth="1"/>
  </cols>
  <sheetData>
    <row r="2" spans="2:17" ht="14.25" customHeight="1" x14ac:dyDescent="0.25">
      <c r="B2" s="8"/>
      <c r="C2" s="8" t="s">
        <v>0</v>
      </c>
      <c r="D2" s="9"/>
      <c r="E2" s="10"/>
      <c r="F2" s="8" t="s">
        <v>1</v>
      </c>
      <c r="G2" s="8" t="s">
        <v>10</v>
      </c>
      <c r="H2" s="8" t="s">
        <v>2</v>
      </c>
      <c r="I2" s="8" t="s">
        <v>3</v>
      </c>
      <c r="J2" s="8" t="s">
        <v>4</v>
      </c>
      <c r="K2" s="8" t="s">
        <v>5</v>
      </c>
      <c r="L2" s="9"/>
      <c r="M2" s="23" t="s">
        <v>17</v>
      </c>
      <c r="N2" s="23"/>
      <c r="P2" s="23" t="s">
        <v>18</v>
      </c>
      <c r="Q2" s="23"/>
    </row>
    <row r="3" spans="2:17" x14ac:dyDescent="0.25">
      <c r="B3" s="2" t="s">
        <v>6</v>
      </c>
      <c r="C3" s="3">
        <v>1200</v>
      </c>
      <c r="E3" s="4"/>
      <c r="F3" s="3">
        <v>1.63</v>
      </c>
      <c r="G3" s="5">
        <f>F3*SQRT(2)*2</f>
        <v>4.6103362133362902</v>
      </c>
      <c r="H3" s="3">
        <v>3</v>
      </c>
      <c r="I3" s="5">
        <f>G3/$C$6</f>
        <v>0.68810988258750594</v>
      </c>
      <c r="J3" s="5">
        <f>$C$3/SQRT(($C$3^2)+(((2*PI()*H3*1000*$C$4)-(1/(2*PI()*H3*1000*$C$5)))^2))</f>
        <v>0.61283061622657942</v>
      </c>
      <c r="K3" s="6">
        <f>ATAN(((2*PI()*H3*1000*$C$4)-(1/(2*PI()*H3*1000*$C$5)))/$C$3)</f>
        <v>-0.91115860316635755</v>
      </c>
      <c r="M3" s="8" t="s">
        <v>12</v>
      </c>
      <c r="N3" s="7">
        <f>1/SQRT($C$5*$C$4)</f>
        <v>25132.741228718343</v>
      </c>
      <c r="P3" s="16" t="s">
        <v>12</v>
      </c>
      <c r="Q3" s="17">
        <f>Q4*2*PI()</f>
        <v>25132.741228718343</v>
      </c>
    </row>
    <row r="4" spans="2:17" x14ac:dyDescent="0.25">
      <c r="B4" s="2" t="s">
        <v>15</v>
      </c>
      <c r="C4" s="15">
        <f>1/(Q3*C5*Q3)</f>
        <v>0.10554289962743518</v>
      </c>
      <c r="E4" s="1"/>
      <c r="F4" s="3">
        <v>2.13</v>
      </c>
      <c r="G4" s="5">
        <f t="shared" ref="G4:G25" si="0">F4*SQRT(2)*2</f>
        <v>6.0245497757093851</v>
      </c>
      <c r="H4" s="3">
        <v>3.5</v>
      </c>
      <c r="I4" s="5">
        <f>G4/$C$6</f>
        <v>0.89918653368796786</v>
      </c>
      <c r="J4" s="5">
        <f t="shared" ref="J4:J25" si="1">$C$3/SQRT(($C$3^2)+(((2*PI()*H4*1000*$C$4)-(1/(2*PI()*H4*1000*$C$5)))^2))</f>
        <v>0.86047953140273248</v>
      </c>
      <c r="K4" s="6">
        <f>ATAN(((2*PI()*H4*1000*$C$4)-(1/(2*PI()*H4*1000*$C$5)))/$C$3)</f>
        <v>-0.53458619300476196</v>
      </c>
      <c r="M4" s="8" t="s">
        <v>11</v>
      </c>
      <c r="N4" s="7">
        <f>N3/(2*PI())</f>
        <v>3999.9999999999995</v>
      </c>
      <c r="P4" s="8" t="s">
        <v>11</v>
      </c>
      <c r="Q4" s="11">
        <f>H6*1000</f>
        <v>4000</v>
      </c>
    </row>
    <row r="5" spans="2:17" x14ac:dyDescent="0.25">
      <c r="B5" s="2" t="s">
        <v>16</v>
      </c>
      <c r="C5" s="15">
        <f>15*(10^(-9))</f>
        <v>1.5000000000000002E-8</v>
      </c>
      <c r="E5" s="1"/>
      <c r="F5" s="3">
        <v>2.33</v>
      </c>
      <c r="G5" s="5">
        <f t="shared" si="0"/>
        <v>6.5902352006586238</v>
      </c>
      <c r="H5" s="3">
        <v>3.75</v>
      </c>
      <c r="I5" s="5">
        <f t="shared" ref="I5:I25" si="2">G5/$C$6</f>
        <v>0.98361719412815274</v>
      </c>
      <c r="J5" s="5">
        <f t="shared" si="1"/>
        <v>0.96157302171246084</v>
      </c>
      <c r="K5" s="6">
        <f t="shared" ref="K5:K25" si="3">ATAN(((2*PI()*H5*1000*$C$4)-(1/(2*PI()*H5*1000*$C$5)))/$C$3)</f>
        <v>-0.27812097081046855</v>
      </c>
      <c r="M5" s="8" t="s">
        <v>14</v>
      </c>
      <c r="N5" s="7">
        <f>C3/C4</f>
        <v>11369.784270054941</v>
      </c>
      <c r="O5" s="13"/>
      <c r="P5" s="8" t="s">
        <v>14</v>
      </c>
      <c r="Q5" s="17">
        <f>(H9-H3)*1000*2*PI()</f>
        <v>12566.370614359172</v>
      </c>
    </row>
    <row r="6" spans="2:17" x14ac:dyDescent="0.25">
      <c r="B6" s="2" t="s">
        <v>9</v>
      </c>
      <c r="C6" s="3">
        <v>6.7</v>
      </c>
      <c r="E6" s="1"/>
      <c r="F6" s="3">
        <v>2.37</v>
      </c>
      <c r="G6" s="5">
        <f t="shared" si="0"/>
        <v>6.703372285648471</v>
      </c>
      <c r="H6" s="3">
        <v>4</v>
      </c>
      <c r="I6" s="5">
        <f t="shared" si="2"/>
        <v>1.0005033262161898</v>
      </c>
      <c r="J6" s="5">
        <f t="shared" si="1"/>
        <v>1</v>
      </c>
      <c r="K6" s="6">
        <f t="shared" si="3"/>
        <v>-3.7895612573872012E-16</v>
      </c>
      <c r="M6" s="8" t="s">
        <v>13</v>
      </c>
      <c r="N6" s="5">
        <f>N3/N5</f>
        <v>2.2104853207207684</v>
      </c>
      <c r="O6" s="14"/>
      <c r="P6" s="8" t="s">
        <v>13</v>
      </c>
      <c r="Q6" s="12">
        <f>Q3/Q5</f>
        <v>2</v>
      </c>
    </row>
    <row r="7" spans="2:17" x14ac:dyDescent="0.25">
      <c r="E7" s="1"/>
      <c r="F7" s="3">
        <v>2.31</v>
      </c>
      <c r="G7" s="5">
        <f t="shared" si="0"/>
        <v>6.5336666581636997</v>
      </c>
      <c r="H7" s="3">
        <v>4.25</v>
      </c>
      <c r="I7" s="5">
        <f t="shared" si="2"/>
        <v>0.97517412808413428</v>
      </c>
      <c r="J7" s="5">
        <f t="shared" si="1"/>
        <v>0.96586913356696147</v>
      </c>
      <c r="K7" s="6">
        <f t="shared" si="3"/>
        <v>0.26201834219950271</v>
      </c>
    </row>
    <row r="8" spans="2:17" x14ac:dyDescent="0.25">
      <c r="E8" s="1"/>
      <c r="F8" s="3">
        <v>2.12</v>
      </c>
      <c r="G8" s="5">
        <f t="shared" si="0"/>
        <v>5.996265504461924</v>
      </c>
      <c r="H8" s="3">
        <v>4.5</v>
      </c>
      <c r="I8" s="5">
        <f t="shared" si="2"/>
        <v>0.89496500066595874</v>
      </c>
      <c r="J8" s="5">
        <f t="shared" si="1"/>
        <v>0.8865190265685331</v>
      </c>
      <c r="K8" s="6">
        <f t="shared" si="3"/>
        <v>0.48102955313205897</v>
      </c>
    </row>
    <row r="9" spans="2:17" x14ac:dyDescent="0.25">
      <c r="B9" s="1"/>
      <c r="C9" s="1"/>
      <c r="D9" s="1"/>
      <c r="E9" s="1"/>
      <c r="F9" s="3">
        <v>1.64</v>
      </c>
      <c r="G9" s="5">
        <f t="shared" si="0"/>
        <v>4.6386204845837522</v>
      </c>
      <c r="H9" s="3">
        <v>5</v>
      </c>
      <c r="I9" s="5">
        <f t="shared" si="2"/>
        <v>0.69233141560951528</v>
      </c>
      <c r="J9" s="5">
        <f t="shared" si="1"/>
        <v>0.70897656983829249</v>
      </c>
      <c r="K9" s="6">
        <f t="shared" si="3"/>
        <v>0.78275037444240603</v>
      </c>
    </row>
    <row r="10" spans="2:17" x14ac:dyDescent="0.25">
      <c r="B10" s="1"/>
      <c r="C10" s="1"/>
      <c r="D10" s="1"/>
      <c r="E10" s="1"/>
      <c r="F10" s="3">
        <v>1.31</v>
      </c>
      <c r="G10" s="5">
        <f t="shared" si="0"/>
        <v>3.7052395334175094</v>
      </c>
      <c r="H10" s="3">
        <v>5.5</v>
      </c>
      <c r="I10" s="5">
        <f t="shared" si="2"/>
        <v>0.55302082588321033</v>
      </c>
      <c r="J10" s="5">
        <f t="shared" si="1"/>
        <v>0.57259577485713786</v>
      </c>
      <c r="K10" s="6">
        <f t="shared" si="3"/>
        <v>0.96112775416292195</v>
      </c>
    </row>
    <row r="11" spans="2:17" x14ac:dyDescent="0.25">
      <c r="B11" s="1"/>
      <c r="C11" s="1"/>
      <c r="D11" s="1"/>
      <c r="E11" s="1"/>
      <c r="F11" s="3">
        <v>1.01</v>
      </c>
      <c r="G11" s="5">
        <f t="shared" si="0"/>
        <v>2.8567113959936523</v>
      </c>
      <c r="H11" s="3">
        <v>6</v>
      </c>
      <c r="I11" s="5">
        <f t="shared" si="2"/>
        <v>0.42637483522293318</v>
      </c>
      <c r="J11" s="5">
        <f t="shared" si="1"/>
        <v>0.47709869692271051</v>
      </c>
      <c r="K11" s="6">
        <f t="shared" si="3"/>
        <v>1.0734458343699997</v>
      </c>
    </row>
    <row r="12" spans="2:17" x14ac:dyDescent="0.25">
      <c r="B12" s="1"/>
      <c r="C12" s="1"/>
      <c r="D12" s="1"/>
      <c r="E12" s="1"/>
      <c r="F12" s="3">
        <v>0.84</v>
      </c>
      <c r="G12" s="5">
        <f t="shared" si="0"/>
        <v>2.3758787847867997</v>
      </c>
      <c r="H12" s="3">
        <v>6.5</v>
      </c>
      <c r="I12" s="5">
        <f t="shared" si="2"/>
        <v>0.35460877384877609</v>
      </c>
      <c r="J12" s="5">
        <f t="shared" si="1"/>
        <v>0.40890773029635308</v>
      </c>
      <c r="K12" s="6">
        <f t="shared" si="3"/>
        <v>1.149539494581781</v>
      </c>
    </row>
    <row r="13" spans="2:17" x14ac:dyDescent="0.25">
      <c r="B13" s="1"/>
      <c r="C13" s="1"/>
      <c r="D13" s="1"/>
      <c r="E13" s="1"/>
      <c r="F13" s="3">
        <v>0.69</v>
      </c>
      <c r="G13" s="5">
        <f t="shared" si="0"/>
        <v>1.9516147160748711</v>
      </c>
      <c r="H13" s="3">
        <v>7</v>
      </c>
      <c r="I13" s="5">
        <f t="shared" si="2"/>
        <v>0.29128577851863746</v>
      </c>
      <c r="J13" s="5">
        <f t="shared" si="1"/>
        <v>0.35835286971751706</v>
      </c>
      <c r="K13" s="6">
        <f t="shared" si="3"/>
        <v>1.2042933365080466</v>
      </c>
    </row>
    <row r="14" spans="2:17" x14ac:dyDescent="0.25">
      <c r="B14" s="1"/>
      <c r="C14" s="1"/>
      <c r="D14" s="1"/>
      <c r="E14" s="1"/>
      <c r="F14" s="3">
        <v>0.6</v>
      </c>
      <c r="G14" s="5">
        <f t="shared" si="0"/>
        <v>1.697056274847714</v>
      </c>
      <c r="H14" s="3">
        <v>7.5</v>
      </c>
      <c r="I14" s="5">
        <f t="shared" si="2"/>
        <v>0.2532919813205543</v>
      </c>
      <c r="J14" s="5">
        <f t="shared" si="1"/>
        <v>0.31951032784147848</v>
      </c>
      <c r="K14" s="6">
        <f t="shared" si="3"/>
        <v>1.2455836437860668</v>
      </c>
    </row>
    <row r="15" spans="2:17" x14ac:dyDescent="0.25">
      <c r="B15" s="1"/>
      <c r="C15" s="1"/>
      <c r="D15" s="1"/>
      <c r="E15" s="1"/>
      <c r="F15" s="3">
        <v>0.48</v>
      </c>
      <c r="G15" s="5">
        <f t="shared" si="0"/>
        <v>1.3576450198781713</v>
      </c>
      <c r="H15" s="3">
        <v>8</v>
      </c>
      <c r="I15" s="5">
        <f t="shared" si="2"/>
        <v>0.20263358505644347</v>
      </c>
      <c r="J15" s="5">
        <f t="shared" si="1"/>
        <v>0.28874670398694513</v>
      </c>
      <c r="K15" s="6">
        <f t="shared" si="3"/>
        <v>1.277878802431712</v>
      </c>
    </row>
    <row r="16" spans="2:17" x14ac:dyDescent="0.25">
      <c r="B16" s="1"/>
      <c r="C16" s="1"/>
      <c r="D16" s="1"/>
      <c r="E16" s="1"/>
      <c r="F16" s="3">
        <v>0.44</v>
      </c>
      <c r="G16" s="5">
        <f t="shared" si="0"/>
        <v>1.2445079348883237</v>
      </c>
      <c r="H16" s="3">
        <v>8.5</v>
      </c>
      <c r="I16" s="5">
        <f t="shared" si="2"/>
        <v>0.1857474529684065</v>
      </c>
      <c r="J16" s="5">
        <f t="shared" si="1"/>
        <v>0.26376103296035169</v>
      </c>
      <c r="K16" s="6">
        <f t="shared" si="3"/>
        <v>1.3038770824557735</v>
      </c>
    </row>
    <row r="17" spans="2:11" x14ac:dyDescent="0.25">
      <c r="B17" s="1"/>
      <c r="C17" s="1"/>
      <c r="D17" s="1"/>
      <c r="E17" s="1"/>
      <c r="F17" s="3">
        <v>0.4</v>
      </c>
      <c r="G17" s="5">
        <f t="shared" si="0"/>
        <v>1.1313708498984762</v>
      </c>
      <c r="H17" s="3">
        <v>9</v>
      </c>
      <c r="I17" s="5">
        <f t="shared" si="2"/>
        <v>0.16886132088036959</v>
      </c>
      <c r="J17" s="5">
        <f t="shared" si="1"/>
        <v>0.24304145848152514</v>
      </c>
      <c r="K17" s="6">
        <f t="shared" si="3"/>
        <v>1.3252962284766974</v>
      </c>
    </row>
    <row r="18" spans="2:11" x14ac:dyDescent="0.25">
      <c r="B18" s="1"/>
      <c r="C18" s="1"/>
      <c r="D18" s="1"/>
      <c r="E18" s="1"/>
      <c r="F18" s="3">
        <v>0.34</v>
      </c>
      <c r="G18" s="5">
        <f t="shared" si="0"/>
        <v>0.96166522241370478</v>
      </c>
      <c r="H18" s="3">
        <v>9.5</v>
      </c>
      <c r="I18" s="5">
        <f t="shared" si="2"/>
        <v>0.14353212274831414</v>
      </c>
      <c r="J18" s="5">
        <f t="shared" si="1"/>
        <v>0.22555930722419137</v>
      </c>
      <c r="K18" s="6">
        <f t="shared" si="3"/>
        <v>1.3432792265752969</v>
      </c>
    </row>
    <row r="19" spans="2:11" x14ac:dyDescent="0.25">
      <c r="B19" s="1"/>
      <c r="C19" s="1"/>
      <c r="D19" s="1"/>
      <c r="E19" s="1"/>
      <c r="F19" s="3">
        <v>0.31</v>
      </c>
      <c r="G19" s="5">
        <f t="shared" si="0"/>
        <v>0.87681240867131893</v>
      </c>
      <c r="H19" s="3">
        <v>10</v>
      </c>
      <c r="I19" s="5">
        <f t="shared" si="2"/>
        <v>0.13086752368228641</v>
      </c>
      <c r="J19" s="5">
        <f t="shared" si="1"/>
        <v>0.21059239963532769</v>
      </c>
      <c r="K19" s="6">
        <f t="shared" si="3"/>
        <v>1.3586154169649807</v>
      </c>
    </row>
    <row r="20" spans="2:11" x14ac:dyDescent="0.25">
      <c r="B20" s="1"/>
      <c r="C20" s="1"/>
      <c r="D20" s="1"/>
      <c r="E20" s="1"/>
      <c r="F20" s="3">
        <v>0.26</v>
      </c>
      <c r="G20" s="5">
        <f t="shared" si="0"/>
        <v>0.73539105243400948</v>
      </c>
      <c r="H20" s="3">
        <v>10.5</v>
      </c>
      <c r="I20" s="5">
        <f t="shared" si="2"/>
        <v>0.10975985857224022</v>
      </c>
      <c r="J20" s="5">
        <f t="shared" si="1"/>
        <v>0.19761954911649129</v>
      </c>
      <c r="K20" s="6">
        <f t="shared" si="3"/>
        <v>1.371867343762972</v>
      </c>
    </row>
    <row r="21" spans="2:11" x14ac:dyDescent="0.25">
      <c r="B21" s="1"/>
      <c r="C21" s="1"/>
      <c r="D21" s="1"/>
      <c r="E21" s="1"/>
      <c r="F21" s="3">
        <v>0.23</v>
      </c>
      <c r="G21" s="5">
        <f t="shared" si="0"/>
        <v>0.65053823869162375</v>
      </c>
      <c r="H21" s="3">
        <v>11</v>
      </c>
      <c r="I21" s="5">
        <f t="shared" si="2"/>
        <v>9.7095259506212492E-2</v>
      </c>
      <c r="J21" s="5">
        <f t="shared" si="1"/>
        <v>0.18625541256599046</v>
      </c>
      <c r="K21" s="6">
        <f t="shared" si="3"/>
        <v>1.3834468470006451</v>
      </c>
    </row>
    <row r="22" spans="2:11" x14ac:dyDescent="0.25">
      <c r="B22" s="1"/>
      <c r="C22" s="1"/>
      <c r="D22" s="1"/>
      <c r="E22" s="1"/>
      <c r="F22" s="3">
        <v>0.22</v>
      </c>
      <c r="G22" s="5">
        <f t="shared" si="0"/>
        <v>0.62225396744416184</v>
      </c>
      <c r="H22" s="3">
        <v>11.5</v>
      </c>
      <c r="I22" s="5">
        <f t="shared" si="2"/>
        <v>9.2873726484203251E-2</v>
      </c>
      <c r="J22" s="5">
        <f t="shared" si="1"/>
        <v>0.17620896812422818</v>
      </c>
      <c r="K22" s="6">
        <f t="shared" si="3"/>
        <v>1.3936625074904734</v>
      </c>
    </row>
    <row r="23" spans="2:11" x14ac:dyDescent="0.25">
      <c r="B23" s="1"/>
      <c r="C23" s="1"/>
      <c r="D23" s="1"/>
      <c r="E23" s="1"/>
      <c r="F23" s="3">
        <v>0.19</v>
      </c>
      <c r="G23" s="5">
        <f t="shared" si="0"/>
        <v>0.53740115370177621</v>
      </c>
      <c r="H23" s="3">
        <v>12</v>
      </c>
      <c r="I23" s="5">
        <f t="shared" si="2"/>
        <v>8.0209127418175555E-2</v>
      </c>
      <c r="J23" s="5">
        <f t="shared" si="1"/>
        <v>0.16725627698145992</v>
      </c>
      <c r="K23" s="6">
        <f t="shared" si="3"/>
        <v>1.4027502433166663</v>
      </c>
    </row>
    <row r="24" spans="2:11" x14ac:dyDescent="0.25">
      <c r="B24" s="1"/>
      <c r="C24" s="1"/>
      <c r="D24" s="1"/>
      <c r="E24" s="1"/>
      <c r="F24" s="3">
        <v>0.18</v>
      </c>
      <c r="G24" s="5">
        <f t="shared" si="0"/>
        <v>0.50911688245431419</v>
      </c>
      <c r="H24" s="3">
        <v>12.5</v>
      </c>
      <c r="I24" s="5">
        <f t="shared" si="2"/>
        <v>7.59875943961663E-2</v>
      </c>
      <c r="J24" s="5">
        <f t="shared" si="1"/>
        <v>0.15922214342232374</v>
      </c>
      <c r="K24" s="6">
        <f t="shared" si="3"/>
        <v>1.4108936320856373</v>
      </c>
    </row>
    <row r="25" spans="2:11" x14ac:dyDescent="0.25">
      <c r="B25" s="1"/>
      <c r="C25" s="1"/>
      <c r="D25" s="1"/>
      <c r="E25" s="1"/>
      <c r="F25" s="3">
        <v>0.16</v>
      </c>
      <c r="G25" s="5">
        <f t="shared" si="0"/>
        <v>0.45254833995939048</v>
      </c>
      <c r="H25" s="3">
        <v>13</v>
      </c>
      <c r="I25" s="5">
        <f t="shared" si="2"/>
        <v>6.7544528352147831E-2</v>
      </c>
      <c r="J25" s="5">
        <f t="shared" si="1"/>
        <v>0.15196747271759906</v>
      </c>
      <c r="K25" s="6">
        <f t="shared" si="3"/>
        <v>1.4182377647685132</v>
      </c>
    </row>
    <row r="70" spans="8:10" x14ac:dyDescent="0.25">
      <c r="H70" s="1"/>
      <c r="I70" s="1"/>
      <c r="J70" s="1"/>
    </row>
  </sheetData>
  <mergeCells count="2">
    <mergeCell ref="M2:N2"/>
    <mergeCell ref="P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63B9-C9BB-4750-9A78-FFFFCF8CFC37}">
  <dimension ref="B2:Q25"/>
  <sheetViews>
    <sheetView workbookViewId="0">
      <selection activeCell="B6" sqref="B6"/>
    </sheetView>
  </sheetViews>
  <sheetFormatPr defaultRowHeight="15" x14ac:dyDescent="0.25"/>
  <cols>
    <col min="6" max="6" width="17" bestFit="1" customWidth="1"/>
    <col min="7" max="7" width="11.28515625" bestFit="1" customWidth="1"/>
    <col min="8" max="8" width="16.140625" bestFit="1" customWidth="1"/>
    <col min="9" max="9" width="10.42578125" bestFit="1" customWidth="1"/>
    <col min="10" max="10" width="19.140625" bestFit="1" customWidth="1"/>
    <col min="16" max="16" width="10.85546875" customWidth="1"/>
    <col min="17" max="17" width="9.7109375" customWidth="1"/>
  </cols>
  <sheetData>
    <row r="2" spans="2:17" x14ac:dyDescent="0.25">
      <c r="B2" s="2"/>
      <c r="C2" s="2" t="s">
        <v>0</v>
      </c>
      <c r="E2" s="1"/>
      <c r="F2" s="2" t="s">
        <v>1</v>
      </c>
      <c r="G2" s="2" t="s">
        <v>10</v>
      </c>
      <c r="H2" s="2" t="s">
        <v>2</v>
      </c>
      <c r="I2" s="2" t="s">
        <v>3</v>
      </c>
      <c r="J2" s="2" t="s">
        <v>4</v>
      </c>
      <c r="K2" s="2" t="s">
        <v>5</v>
      </c>
      <c r="M2" s="23" t="s">
        <v>17</v>
      </c>
      <c r="N2" s="23"/>
      <c r="P2" s="23" t="s">
        <v>18</v>
      </c>
      <c r="Q2" s="23"/>
    </row>
    <row r="3" spans="2:17" x14ac:dyDescent="0.25">
      <c r="B3" s="2" t="s">
        <v>6</v>
      </c>
      <c r="C3" s="3">
        <v>3300</v>
      </c>
      <c r="E3" s="4"/>
      <c r="F3" s="3">
        <v>2.5499999999999998</v>
      </c>
      <c r="G3" s="5">
        <f>F3*SQRT(2)*2</f>
        <v>7.2124891681027847</v>
      </c>
      <c r="H3" s="3">
        <v>3</v>
      </c>
      <c r="I3" s="5">
        <f>G3/$C$6</f>
        <v>0.96166522241370467</v>
      </c>
      <c r="J3" s="5">
        <f>$C$3/SQRT(($C$3^2)+(((2*PI()*H3*1000*$C$4)-(1/(2*PI()*H3*1000*$C$5)))^2))</f>
        <v>0.90540992884082605</v>
      </c>
      <c r="K3" s="6">
        <f>ATAN(((2*PI()*H3*1000*$C$4)-(1/(2*PI()*H3*1000*$C$5)))/$C$3)</f>
        <v>-0.43845201031220182</v>
      </c>
      <c r="M3" s="8" t="s">
        <v>12</v>
      </c>
      <c r="N3" s="7">
        <f>1/SQRT($C$5*$C$4)</f>
        <v>25132.741228718343</v>
      </c>
      <c r="P3" s="16" t="s">
        <v>12</v>
      </c>
      <c r="Q3" s="17">
        <f>Q4*2*PI()</f>
        <v>21991.148575128551</v>
      </c>
    </row>
    <row r="4" spans="2:17" x14ac:dyDescent="0.25">
      <c r="B4" s="2" t="s">
        <v>7</v>
      </c>
      <c r="C4" s="15">
        <f>'1ª Parte'!$C$4</f>
        <v>0.10554289962743518</v>
      </c>
      <c r="E4" s="1"/>
      <c r="F4" s="3">
        <v>2.65</v>
      </c>
      <c r="G4" s="5">
        <f t="shared" ref="G4:G23" si="0">F4*SQRT(2)*2</f>
        <v>7.4953318805774041</v>
      </c>
      <c r="H4" s="3">
        <v>3.5</v>
      </c>
      <c r="I4" s="5">
        <f>G4/$C$6</f>
        <v>0.99937758407698718</v>
      </c>
      <c r="J4" s="5">
        <f t="shared" ref="J4:J23" si="1">$C$3/SQRT(($C$3^2)+(((2*PI()*H4*1000*$C$4)-(1/(2*PI()*H4*1000*$C$5)))^2))</f>
        <v>0.97759739423797409</v>
      </c>
      <c r="K4" s="6">
        <f t="shared" ref="K4:K23" si="2">ATAN(((2*PI()*H4*1000*$C$4)-(1/(2*PI()*H4*1000*$C$5)))/$C$3)</f>
        <v>-0.21206958866222247</v>
      </c>
      <c r="M4" s="8" t="s">
        <v>11</v>
      </c>
      <c r="N4" s="7">
        <f>N3/(2*PI())</f>
        <v>3999.9999999999995</v>
      </c>
      <c r="P4" s="8" t="s">
        <v>11</v>
      </c>
      <c r="Q4" s="11">
        <f>H4*1000</f>
        <v>3500</v>
      </c>
    </row>
    <row r="5" spans="2:17" x14ac:dyDescent="0.25">
      <c r="B5" s="2" t="s">
        <v>16</v>
      </c>
      <c r="C5" s="15">
        <f>15*(10^(-9))</f>
        <v>1.5000000000000002E-8</v>
      </c>
      <c r="E5" s="1"/>
      <c r="F5" s="3">
        <v>2.58</v>
      </c>
      <c r="G5" s="5">
        <f t="shared" si="0"/>
        <v>7.2973419818451708</v>
      </c>
      <c r="H5" s="3">
        <v>4</v>
      </c>
      <c r="I5" s="5">
        <f t="shared" ref="I5:I23" si="3">G5/$C$6</f>
        <v>0.97297893091268939</v>
      </c>
      <c r="J5" s="5">
        <f t="shared" si="1"/>
        <v>1</v>
      </c>
      <c r="K5" s="6">
        <f t="shared" si="2"/>
        <v>-1.3780222754135276E-16</v>
      </c>
      <c r="M5" s="8" t="s">
        <v>14</v>
      </c>
      <c r="N5" s="7">
        <f>C3/C4</f>
        <v>31266.906742651088</v>
      </c>
      <c r="O5" s="13"/>
      <c r="P5" s="8" t="s">
        <v>14</v>
      </c>
      <c r="Q5" s="17">
        <f>(H11-2)*1000*2*PI()</f>
        <v>31415.926535897932</v>
      </c>
    </row>
    <row r="6" spans="2:17" x14ac:dyDescent="0.25">
      <c r="B6" s="2" t="s">
        <v>9</v>
      </c>
      <c r="C6" s="3">
        <v>7.5</v>
      </c>
      <c r="E6" s="1"/>
      <c r="F6" s="3">
        <v>2.4300000000000002</v>
      </c>
      <c r="G6" s="5">
        <f t="shared" si="0"/>
        <v>6.8730779131332431</v>
      </c>
      <c r="H6" s="3">
        <v>4.5</v>
      </c>
      <c r="I6" s="5">
        <f t="shared" si="3"/>
        <v>0.91641038841776579</v>
      </c>
      <c r="J6" s="5">
        <f t="shared" si="1"/>
        <v>0.98246242005814388</v>
      </c>
      <c r="K6" s="6">
        <f t="shared" si="2"/>
        <v>0.18755842904201755</v>
      </c>
      <c r="M6" s="8" t="s">
        <v>13</v>
      </c>
      <c r="N6" s="5">
        <f>N3/N5</f>
        <v>0.80381284389846119</v>
      </c>
      <c r="O6" s="14"/>
      <c r="P6" s="8" t="s">
        <v>13</v>
      </c>
      <c r="Q6" s="12">
        <f>Q3/Q5</f>
        <v>0.7</v>
      </c>
    </row>
    <row r="7" spans="2:17" x14ac:dyDescent="0.25">
      <c r="E7" s="1"/>
      <c r="F7" s="3">
        <v>2.34</v>
      </c>
      <c r="G7" s="5">
        <f t="shared" si="0"/>
        <v>6.6185194719060849</v>
      </c>
      <c r="H7" s="3">
        <v>5</v>
      </c>
      <c r="I7" s="5">
        <f t="shared" si="3"/>
        <v>0.88246926292081129</v>
      </c>
      <c r="J7" s="5">
        <f t="shared" si="1"/>
        <v>0.94037211935637333</v>
      </c>
      <c r="K7" s="6">
        <f t="shared" si="2"/>
        <v>0.34707367613579798</v>
      </c>
    </row>
    <row r="8" spans="2:17" x14ac:dyDescent="0.25">
      <c r="E8" s="1"/>
      <c r="F8" s="3">
        <v>2.02</v>
      </c>
      <c r="G8" s="5">
        <f t="shared" si="0"/>
        <v>5.7134227919873046</v>
      </c>
      <c r="H8" s="3">
        <v>5.5</v>
      </c>
      <c r="I8" s="5">
        <f t="shared" si="3"/>
        <v>0.76178970559830728</v>
      </c>
      <c r="J8" s="5">
        <f t="shared" si="1"/>
        <v>0.8869801515128134</v>
      </c>
      <c r="K8" s="6">
        <f t="shared" si="2"/>
        <v>0.48003198674494318</v>
      </c>
    </row>
    <row r="9" spans="2:17" x14ac:dyDescent="0.25">
      <c r="B9" s="1"/>
      <c r="C9" s="1"/>
      <c r="D9" s="1"/>
      <c r="E9" s="1"/>
      <c r="F9" s="3">
        <v>1.79</v>
      </c>
      <c r="G9" s="5">
        <f t="shared" si="0"/>
        <v>5.0628845532956808</v>
      </c>
      <c r="H9" s="3">
        <v>6</v>
      </c>
      <c r="I9" s="5">
        <f t="shared" si="3"/>
        <v>0.67505127377275742</v>
      </c>
      <c r="J9" s="5">
        <f t="shared" si="1"/>
        <v>0.83082989308048882</v>
      </c>
      <c r="K9" s="6">
        <f t="shared" si="2"/>
        <v>0.59019909653415192</v>
      </c>
    </row>
    <row r="10" spans="2:17" x14ac:dyDescent="0.25">
      <c r="B10" s="1"/>
      <c r="C10" s="1"/>
      <c r="D10" s="1"/>
      <c r="E10" s="1"/>
      <c r="F10" s="3">
        <v>1.62</v>
      </c>
      <c r="G10" s="5">
        <f t="shared" si="0"/>
        <v>4.5820519420888282</v>
      </c>
      <c r="H10" s="3">
        <v>6.5</v>
      </c>
      <c r="I10" s="5">
        <f t="shared" si="3"/>
        <v>0.61094025894517712</v>
      </c>
      <c r="J10" s="5">
        <f t="shared" si="1"/>
        <v>0.77647799831253195</v>
      </c>
      <c r="K10" s="6">
        <f t="shared" si="2"/>
        <v>0.68173911772551088</v>
      </c>
    </row>
    <row r="11" spans="2:17" x14ac:dyDescent="0.25">
      <c r="B11" s="1"/>
      <c r="C11" s="1"/>
      <c r="D11" s="1"/>
      <c r="E11" s="1"/>
      <c r="F11" s="3">
        <v>1.42</v>
      </c>
      <c r="G11" s="5">
        <f t="shared" si="0"/>
        <v>4.0163665171395904</v>
      </c>
      <c r="H11" s="3">
        <v>7</v>
      </c>
      <c r="I11" s="5">
        <f t="shared" si="3"/>
        <v>0.53551553561861209</v>
      </c>
      <c r="J11" s="5">
        <f t="shared" si="1"/>
        <v>0.72595905186646537</v>
      </c>
      <c r="K11" s="6">
        <f t="shared" si="2"/>
        <v>0.75836845497163119</v>
      </c>
    </row>
    <row r="12" spans="2:17" x14ac:dyDescent="0.25">
      <c r="B12" s="1"/>
      <c r="C12" s="1"/>
      <c r="D12" s="1"/>
      <c r="E12" s="1"/>
      <c r="F12" s="3">
        <v>1.26</v>
      </c>
      <c r="G12" s="5">
        <f t="shared" si="0"/>
        <v>3.5638181771801998</v>
      </c>
      <c r="H12" s="3">
        <v>7.5</v>
      </c>
      <c r="I12" s="5">
        <f t="shared" si="3"/>
        <v>0.47517575695735997</v>
      </c>
      <c r="J12" s="5">
        <f t="shared" si="1"/>
        <v>0.67993362215989228</v>
      </c>
      <c r="K12" s="6">
        <f t="shared" si="2"/>
        <v>0.82312421853637485</v>
      </c>
    </row>
    <row r="13" spans="2:17" x14ac:dyDescent="0.25">
      <c r="B13" s="1"/>
      <c r="C13" s="1"/>
      <c r="D13" s="1"/>
      <c r="E13" s="1"/>
      <c r="F13" s="3">
        <v>1.1000000000000001</v>
      </c>
      <c r="G13" s="5">
        <f t="shared" si="0"/>
        <v>3.1112698372208096</v>
      </c>
      <c r="H13" s="3">
        <v>8</v>
      </c>
      <c r="I13" s="5">
        <f t="shared" si="3"/>
        <v>0.41483597829610797</v>
      </c>
      <c r="J13" s="5">
        <f t="shared" si="1"/>
        <v>0.63838702542211745</v>
      </c>
      <c r="K13" s="6">
        <f t="shared" si="2"/>
        <v>0.87839543326082481</v>
      </c>
    </row>
    <row r="14" spans="2:17" x14ac:dyDescent="0.25">
      <c r="B14" s="1"/>
      <c r="C14" s="1"/>
      <c r="D14" s="1"/>
      <c r="E14" s="1"/>
      <c r="F14" s="3">
        <v>1.03</v>
      </c>
      <c r="G14" s="5">
        <f t="shared" si="0"/>
        <v>2.9132799384885759</v>
      </c>
      <c r="H14" s="3">
        <v>8.5</v>
      </c>
      <c r="I14" s="5">
        <f t="shared" si="3"/>
        <v>0.38843732513181012</v>
      </c>
      <c r="J14" s="5">
        <f t="shared" si="1"/>
        <v>0.60100803619230347</v>
      </c>
      <c r="K14" s="6">
        <f t="shared" si="2"/>
        <v>0.92603457647100562</v>
      </c>
    </row>
    <row r="15" spans="2:17" x14ac:dyDescent="0.25">
      <c r="B15" s="1"/>
      <c r="C15" s="1"/>
      <c r="D15" s="1"/>
      <c r="E15" s="1"/>
      <c r="F15" s="3">
        <v>0.91</v>
      </c>
      <c r="G15" s="5">
        <f t="shared" si="0"/>
        <v>2.5738686835190334</v>
      </c>
      <c r="H15" s="3">
        <v>9</v>
      </c>
      <c r="I15" s="5">
        <f t="shared" si="3"/>
        <v>0.34318249113587113</v>
      </c>
      <c r="J15" s="5">
        <f t="shared" si="1"/>
        <v>0.56738055515420216</v>
      </c>
      <c r="K15" s="6">
        <f t="shared" si="2"/>
        <v>0.96747500989870794</v>
      </c>
    </row>
    <row r="16" spans="2:17" x14ac:dyDescent="0.25">
      <c r="B16" s="1"/>
      <c r="C16" s="1"/>
      <c r="D16" s="1"/>
      <c r="E16" s="1"/>
      <c r="F16" s="3">
        <v>0.81</v>
      </c>
      <c r="G16" s="5">
        <f t="shared" si="0"/>
        <v>2.2910259710444141</v>
      </c>
      <c r="H16" s="3">
        <v>9.5</v>
      </c>
      <c r="I16" s="5">
        <f t="shared" si="3"/>
        <v>0.30547012947258856</v>
      </c>
      <c r="J16" s="5">
        <f t="shared" si="1"/>
        <v>0.53707509436136236</v>
      </c>
      <c r="K16" s="6">
        <f t="shared" si="2"/>
        <v>1.0038305011044506</v>
      </c>
    </row>
    <row r="17" spans="2:11" x14ac:dyDescent="0.25">
      <c r="B17" s="1"/>
      <c r="C17" s="1"/>
      <c r="D17" s="1"/>
      <c r="E17" s="1"/>
      <c r="F17" s="3">
        <v>0.75</v>
      </c>
      <c r="G17" s="5">
        <f t="shared" si="0"/>
        <v>2.1213203435596428</v>
      </c>
      <c r="H17" s="3">
        <v>10</v>
      </c>
      <c r="I17" s="5">
        <f t="shared" si="3"/>
        <v>0.28284271247461906</v>
      </c>
      <c r="J17" s="5">
        <f t="shared" si="1"/>
        <v>0.50968905794723085</v>
      </c>
      <c r="K17" s="6">
        <f t="shared" si="2"/>
        <v>1.0359729850170982</v>
      </c>
    </row>
    <row r="18" spans="2:11" x14ac:dyDescent="0.25">
      <c r="B18" s="1"/>
      <c r="C18" s="1"/>
      <c r="D18" s="1"/>
      <c r="E18" s="1"/>
      <c r="F18" s="3">
        <v>0.68</v>
      </c>
      <c r="G18" s="5">
        <f t="shared" si="0"/>
        <v>1.9233304448274096</v>
      </c>
      <c r="H18" s="3">
        <v>10.5</v>
      </c>
      <c r="I18" s="5">
        <f t="shared" si="3"/>
        <v>0.25644405931032127</v>
      </c>
      <c r="J18" s="5">
        <f t="shared" si="1"/>
        <v>0.48486172833010105</v>
      </c>
      <c r="K18" s="6">
        <f t="shared" si="2"/>
        <v>1.0645912647431623</v>
      </c>
    </row>
    <row r="19" spans="2:11" x14ac:dyDescent="0.25">
      <c r="B19" s="1"/>
      <c r="C19" s="1"/>
      <c r="D19" s="1"/>
      <c r="E19" s="1"/>
      <c r="F19" s="3">
        <v>0.62</v>
      </c>
      <c r="G19" s="5">
        <f t="shared" si="0"/>
        <v>1.7536248173426379</v>
      </c>
      <c r="H19" s="3">
        <v>11</v>
      </c>
      <c r="I19" s="5">
        <f t="shared" si="3"/>
        <v>0.23381664231235172</v>
      </c>
      <c r="J19" s="5">
        <f t="shared" si="1"/>
        <v>0.46227723504420165</v>
      </c>
      <c r="K19" s="6">
        <f t="shared" si="2"/>
        <v>1.090234731304033</v>
      </c>
    </row>
    <row r="20" spans="2:11" x14ac:dyDescent="0.25">
      <c r="B20" s="1"/>
      <c r="C20" s="1"/>
      <c r="D20" s="1"/>
      <c r="E20" s="1"/>
      <c r="F20" s="3">
        <v>0.56000000000000005</v>
      </c>
      <c r="G20" s="5">
        <f t="shared" si="0"/>
        <v>1.5839191898578666</v>
      </c>
      <c r="H20" s="3">
        <v>11.5</v>
      </c>
      <c r="I20" s="5">
        <f t="shared" si="3"/>
        <v>0.21118922531438222</v>
      </c>
      <c r="J20" s="5">
        <f t="shared" si="1"/>
        <v>0.4416621742764118</v>
      </c>
      <c r="K20" s="6">
        <f t="shared" si="2"/>
        <v>1.113345834042019</v>
      </c>
    </row>
    <row r="21" spans="2:11" x14ac:dyDescent="0.25">
      <c r="B21" s="1"/>
      <c r="C21" s="1"/>
      <c r="D21" s="1"/>
      <c r="E21" s="1"/>
      <c r="F21" s="3">
        <v>0.51</v>
      </c>
      <c r="G21" s="5">
        <f t="shared" si="0"/>
        <v>1.4424978336205572</v>
      </c>
      <c r="H21" s="3">
        <v>12</v>
      </c>
      <c r="I21" s="5">
        <f t="shared" si="3"/>
        <v>0.19233304448274097</v>
      </c>
      <c r="J21" s="5">
        <f t="shared" si="1"/>
        <v>0.42278116165890084</v>
      </c>
      <c r="K21" s="6">
        <f t="shared" si="2"/>
        <v>1.1342842660895796</v>
      </c>
    </row>
    <row r="22" spans="2:11" x14ac:dyDescent="0.25">
      <c r="B22" s="1"/>
      <c r="C22" s="1"/>
      <c r="D22" s="1"/>
      <c r="E22" s="1"/>
      <c r="F22" s="3">
        <v>0.47</v>
      </c>
      <c r="G22" s="5">
        <f t="shared" si="0"/>
        <v>1.3293607486307093</v>
      </c>
      <c r="H22" s="3">
        <v>12.5</v>
      </c>
      <c r="I22" s="5">
        <f t="shared" si="3"/>
        <v>0.1772480998174279</v>
      </c>
      <c r="J22" s="5">
        <f t="shared" si="1"/>
        <v>0.40543188599029201</v>
      </c>
      <c r="K22" s="6">
        <f t="shared" si="2"/>
        <v>1.1533450874294211</v>
      </c>
    </row>
    <row r="23" spans="2:11" x14ac:dyDescent="0.25">
      <c r="B23" s="1"/>
      <c r="C23" s="1"/>
      <c r="D23" s="1"/>
      <c r="E23" s="1"/>
      <c r="F23" s="3">
        <v>0.42</v>
      </c>
      <c r="G23" s="5">
        <f t="shared" si="0"/>
        <v>1.1879393923933999</v>
      </c>
      <c r="H23" s="3">
        <v>13</v>
      </c>
      <c r="I23" s="5">
        <f t="shared" si="3"/>
        <v>0.15839191898578664</v>
      </c>
      <c r="J23" s="5">
        <f t="shared" si="1"/>
        <v>0.38944037119307445</v>
      </c>
      <c r="K23" s="6">
        <f t="shared" si="2"/>
        <v>1.1707724098165995</v>
      </c>
    </row>
    <row r="24" spans="2:11" x14ac:dyDescent="0.25">
      <c r="B24" s="1"/>
      <c r="C24" s="1"/>
      <c r="D24" s="1"/>
      <c r="E24" s="1"/>
    </row>
    <row r="25" spans="2:11" x14ac:dyDescent="0.25">
      <c r="B25" s="1"/>
      <c r="C25" s="1"/>
      <c r="D25" s="1"/>
      <c r="E25" s="1"/>
    </row>
  </sheetData>
  <mergeCells count="2">
    <mergeCell ref="M2:N2"/>
    <mergeCell ref="P2:Q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8CEB-EA0E-46B5-8351-CFB4142DCA86}">
  <dimension ref="B2:Q25"/>
  <sheetViews>
    <sheetView topLeftCell="G1" workbookViewId="0">
      <selection activeCell="M2" sqref="M2:Q6"/>
    </sheetView>
  </sheetViews>
  <sheetFormatPr defaultRowHeight="15" x14ac:dyDescent="0.25"/>
  <cols>
    <col min="3" max="3" width="8.85546875" customWidth="1"/>
    <col min="6" max="6" width="17" bestFit="1" customWidth="1"/>
    <col min="7" max="7" width="11.28515625" bestFit="1" customWidth="1"/>
    <col min="8" max="8" width="16.140625" bestFit="1" customWidth="1"/>
    <col min="9" max="9" width="10.42578125" bestFit="1" customWidth="1"/>
    <col min="10" max="10" width="19.140625" bestFit="1" customWidth="1"/>
    <col min="16" max="16" width="9.7109375" bestFit="1" customWidth="1"/>
    <col min="17" max="17" width="10.85546875" customWidth="1"/>
  </cols>
  <sheetData>
    <row r="2" spans="2:17" x14ac:dyDescent="0.25">
      <c r="B2" s="2"/>
      <c r="C2" s="2" t="s">
        <v>0</v>
      </c>
      <c r="E2" s="1"/>
      <c r="F2" s="2" t="s">
        <v>1</v>
      </c>
      <c r="G2" s="2" t="s">
        <v>10</v>
      </c>
      <c r="H2" s="2" t="s">
        <v>2</v>
      </c>
      <c r="I2" s="2" t="s">
        <v>3</v>
      </c>
      <c r="J2" s="2" t="s">
        <v>4</v>
      </c>
      <c r="K2" s="2" t="s">
        <v>5</v>
      </c>
      <c r="M2" s="23" t="s">
        <v>17</v>
      </c>
      <c r="N2" s="23"/>
      <c r="P2" s="23" t="s">
        <v>18</v>
      </c>
      <c r="Q2" s="23"/>
    </row>
    <row r="3" spans="2:17" x14ac:dyDescent="0.25">
      <c r="B3" s="2" t="s">
        <v>6</v>
      </c>
      <c r="C3" s="3">
        <v>1200</v>
      </c>
      <c r="E3" s="4"/>
      <c r="F3" s="3">
        <v>1.35</v>
      </c>
      <c r="G3" s="5">
        <f>F3*SQRT(2)</f>
        <v>1.9091883092036785</v>
      </c>
      <c r="H3" s="3">
        <v>0.5</v>
      </c>
      <c r="I3" s="5">
        <f>G3/$C$6</f>
        <v>0.44503223990761737</v>
      </c>
      <c r="J3" s="5">
        <f>$C$3/SQRT(($C$3^2)+(((2*PI()*H3*1000*$C$4)-(1/(2*PI()*H3*1000*$C$5)))^2))</f>
        <v>0.38788057445383439</v>
      </c>
      <c r="K3" s="6">
        <f>ATAN(((2*PI()*H3*1000*$C$4)-(1/(2*PI()*H3*1000*$C$5)))/$C$3)</f>
        <v>-1.1724653001003316</v>
      </c>
      <c r="M3" s="8" t="s">
        <v>12</v>
      </c>
      <c r="N3" s="7">
        <f>1/SQRT($C$5*$C$4)</f>
        <v>9733.868822336668</v>
      </c>
      <c r="P3" s="16" t="s">
        <v>12</v>
      </c>
      <c r="Q3" s="17">
        <f>Q4*2*PI()</f>
        <v>9424.7779607693792</v>
      </c>
    </row>
    <row r="4" spans="2:17" x14ac:dyDescent="0.25">
      <c r="B4" s="2" t="s">
        <v>7</v>
      </c>
      <c r="C4" s="15">
        <f>'1ª Parte'!$C$4</f>
        <v>0.10554289962743518</v>
      </c>
      <c r="E4" s="1"/>
      <c r="F4" s="3">
        <v>2.2000000000000002</v>
      </c>
      <c r="G4" s="5">
        <f t="shared" ref="G4:G21" si="0">F4*SQRT(2)</f>
        <v>3.1112698372208096</v>
      </c>
      <c r="H4" s="3">
        <v>0.75</v>
      </c>
      <c r="I4" s="5">
        <f>G4/$C$6</f>
        <v>0.72523772429389499</v>
      </c>
      <c r="J4" s="5">
        <f t="shared" ref="J4:J21" si="1">$C$3/SQRT(($C$3^2)+(((2*PI()*H4*1000*$C$4)-(1/(2*PI()*H4*1000*$C$5)))^2))</f>
        <v>0.59411241483551924</v>
      </c>
      <c r="K4" s="6">
        <f t="shared" ref="K4:K21" si="2">ATAN(((2*PI()*H4*1000*$C$4)-(1/(2*PI()*H4*1000*$C$5)))/$C$3)</f>
        <v>-0.93463456567883307</v>
      </c>
      <c r="M4" s="8" t="s">
        <v>11</v>
      </c>
      <c r="N4" s="7">
        <f>N3/(2*PI())</f>
        <v>1549.1933384829667</v>
      </c>
      <c r="P4" s="8" t="s">
        <v>11</v>
      </c>
      <c r="Q4" s="11" cm="1">
        <f t="array" ref="Q4">AVERAGE(H7:H8*1000)</f>
        <v>1500</v>
      </c>
    </row>
    <row r="5" spans="2:17" x14ac:dyDescent="0.25">
      <c r="B5" s="2" t="s">
        <v>16</v>
      </c>
      <c r="C5" s="18">
        <f>100*(10^(-9))</f>
        <v>1.0000000000000001E-7</v>
      </c>
      <c r="E5" s="1"/>
      <c r="F5" s="3">
        <v>2.63</v>
      </c>
      <c r="G5" s="5">
        <f t="shared" si="0"/>
        <v>3.71938166904124</v>
      </c>
      <c r="H5" s="3">
        <v>1</v>
      </c>
      <c r="I5" s="5">
        <f t="shared" ref="I5:I21" si="3">G5/$C$6</f>
        <v>0.86698873404224708</v>
      </c>
      <c r="J5" s="5">
        <f t="shared" si="1"/>
        <v>0.79092416086967943</v>
      </c>
      <c r="K5" s="6">
        <f t="shared" si="2"/>
        <v>-0.65847852150157948</v>
      </c>
      <c r="M5" s="8" t="s">
        <v>14</v>
      </c>
      <c r="N5" s="7">
        <f>C3/C4</f>
        <v>11369.784270054941</v>
      </c>
      <c r="O5" s="13"/>
      <c r="P5" s="8" t="s">
        <v>14</v>
      </c>
      <c r="Q5" s="17">
        <f>(H12-H5)*1000*2*PI()</f>
        <v>12566.370614359172</v>
      </c>
    </row>
    <row r="6" spans="2:17" x14ac:dyDescent="0.25">
      <c r="B6" s="2" t="s">
        <v>9</v>
      </c>
      <c r="C6" s="3">
        <v>4.29</v>
      </c>
      <c r="E6" s="1"/>
      <c r="F6" s="3">
        <v>2.88</v>
      </c>
      <c r="G6" s="5">
        <f t="shared" si="0"/>
        <v>4.0729350596345135</v>
      </c>
      <c r="H6" s="3">
        <v>1.2</v>
      </c>
      <c r="I6" s="5">
        <f t="shared" si="3"/>
        <v>0.94940211180291689</v>
      </c>
      <c r="J6" s="5">
        <f t="shared" si="1"/>
        <v>0.91460658855749999</v>
      </c>
      <c r="K6" s="6">
        <f t="shared" si="2"/>
        <v>-0.41626243936001156</v>
      </c>
      <c r="M6" s="8" t="s">
        <v>13</v>
      </c>
      <c r="N6" s="5">
        <f>N3/N5</f>
        <v>0.85611728341874971</v>
      </c>
      <c r="O6" s="14"/>
      <c r="P6" s="8" t="s">
        <v>13</v>
      </c>
      <c r="Q6" s="12">
        <f>Q3/Q5</f>
        <v>0.75</v>
      </c>
    </row>
    <row r="7" spans="2:17" x14ac:dyDescent="0.25">
      <c r="E7" s="1"/>
      <c r="F7" s="3">
        <v>3.02</v>
      </c>
      <c r="G7" s="5">
        <f t="shared" si="0"/>
        <v>4.2709249583667477</v>
      </c>
      <c r="H7" s="3">
        <v>1.4</v>
      </c>
      <c r="I7" s="5">
        <f t="shared" si="3"/>
        <v>0.9955536033488922</v>
      </c>
      <c r="J7" s="5">
        <f t="shared" si="1"/>
        <v>0.98525032446273786</v>
      </c>
      <c r="K7" s="6">
        <f t="shared" si="2"/>
        <v>-0.17196556430438689</v>
      </c>
    </row>
    <row r="8" spans="2:17" x14ac:dyDescent="0.25">
      <c r="E8" s="1"/>
      <c r="F8" s="3">
        <v>3.02</v>
      </c>
      <c r="G8" s="5">
        <f t="shared" si="0"/>
        <v>4.2709249583667477</v>
      </c>
      <c r="H8" s="3">
        <v>1.6</v>
      </c>
      <c r="I8" s="5">
        <f t="shared" si="3"/>
        <v>0.9955536033488922</v>
      </c>
      <c r="J8" s="5">
        <f t="shared" si="1"/>
        <v>0.99847653682245441</v>
      </c>
      <c r="K8" s="6">
        <f t="shared" si="2"/>
        <v>5.5205980801258964E-2</v>
      </c>
    </row>
    <row r="9" spans="2:17" x14ac:dyDescent="0.25">
      <c r="B9" s="1"/>
      <c r="C9" s="1"/>
      <c r="D9" s="1"/>
      <c r="E9" s="1"/>
      <c r="F9" s="3">
        <v>2.88</v>
      </c>
      <c r="G9" s="5">
        <f t="shared" si="0"/>
        <v>4.0729350596345135</v>
      </c>
      <c r="H9" s="3">
        <v>1.8</v>
      </c>
      <c r="I9" s="5">
        <f t="shared" si="3"/>
        <v>0.94940211180291689</v>
      </c>
      <c r="J9" s="5">
        <f t="shared" si="1"/>
        <v>0.9683182081437437</v>
      </c>
      <c r="K9" s="6">
        <f t="shared" si="2"/>
        <v>0.25239060630569832</v>
      </c>
    </row>
    <row r="10" spans="2:17" x14ac:dyDescent="0.25">
      <c r="B10" s="1"/>
      <c r="C10" s="1"/>
      <c r="D10" s="1"/>
      <c r="E10" s="1"/>
      <c r="F10" s="3">
        <v>2.7</v>
      </c>
      <c r="G10" s="5">
        <f t="shared" si="0"/>
        <v>3.8183766184073571</v>
      </c>
      <c r="H10" s="3">
        <v>2</v>
      </c>
      <c r="I10" s="5">
        <f t="shared" si="3"/>
        <v>0.89006447981523473</v>
      </c>
      <c r="J10" s="5">
        <f t="shared" si="1"/>
        <v>0.91460658855750021</v>
      </c>
      <c r="K10" s="6">
        <f t="shared" si="2"/>
        <v>0.41626243936001128</v>
      </c>
    </row>
    <row r="11" spans="2:17" x14ac:dyDescent="0.25">
      <c r="B11" s="1"/>
      <c r="C11" s="1"/>
      <c r="D11" s="1"/>
      <c r="E11" s="1"/>
      <c r="F11" s="3">
        <v>2.2400000000000002</v>
      </c>
      <c r="G11" s="5">
        <f t="shared" si="0"/>
        <v>3.1678383797157332</v>
      </c>
      <c r="H11" s="3">
        <v>2.5</v>
      </c>
      <c r="I11" s="5">
        <f t="shared" si="3"/>
        <v>0.73842386473560218</v>
      </c>
      <c r="J11" s="5">
        <f t="shared" si="1"/>
        <v>0.76154953123952984</v>
      </c>
      <c r="K11" s="6">
        <f t="shared" si="2"/>
        <v>0.70509570030478641</v>
      </c>
    </row>
    <row r="12" spans="2:17" x14ac:dyDescent="0.25">
      <c r="B12" s="1"/>
      <c r="C12" s="1"/>
      <c r="D12" s="1"/>
      <c r="E12" s="1"/>
      <c r="F12" s="3">
        <v>1.76</v>
      </c>
      <c r="G12" s="5">
        <f t="shared" si="0"/>
        <v>2.4890158697766473</v>
      </c>
      <c r="H12" s="3">
        <v>3</v>
      </c>
      <c r="I12" s="5">
        <f t="shared" si="3"/>
        <v>0.58019017943511597</v>
      </c>
      <c r="J12" s="5">
        <f t="shared" si="1"/>
        <v>0.63524540285117548</v>
      </c>
      <c r="K12" s="6">
        <f t="shared" si="2"/>
        <v>0.88247009666521525</v>
      </c>
    </row>
    <row r="13" spans="2:17" x14ac:dyDescent="0.25">
      <c r="B13" s="1"/>
      <c r="C13" s="1"/>
      <c r="D13" s="1"/>
      <c r="E13" s="1"/>
      <c r="F13" s="3">
        <v>1.45</v>
      </c>
      <c r="G13" s="5">
        <f t="shared" si="0"/>
        <v>2.0506096654409878</v>
      </c>
      <c r="H13" s="3">
        <v>3.5</v>
      </c>
      <c r="I13" s="5">
        <f t="shared" si="3"/>
        <v>0.47799759101188527</v>
      </c>
      <c r="J13" s="5">
        <f t="shared" si="1"/>
        <v>0.54083661807855488</v>
      </c>
      <c r="K13" s="6">
        <f t="shared" si="2"/>
        <v>0.99936489644537085</v>
      </c>
    </row>
    <row r="14" spans="2:17" x14ac:dyDescent="0.25">
      <c r="B14" s="1"/>
      <c r="C14" s="1"/>
      <c r="D14" s="1"/>
      <c r="E14" s="1"/>
      <c r="F14" s="3">
        <v>1.02</v>
      </c>
      <c r="G14" s="5">
        <f t="shared" si="0"/>
        <v>1.4424978336205572</v>
      </c>
      <c r="H14" s="3">
        <v>4</v>
      </c>
      <c r="I14" s="5">
        <f t="shared" si="3"/>
        <v>0.33624658126353313</v>
      </c>
      <c r="J14" s="5">
        <f t="shared" si="1"/>
        <v>0.46982479273862449</v>
      </c>
      <c r="K14" s="6">
        <f t="shared" si="2"/>
        <v>1.0817040360022623</v>
      </c>
    </row>
    <row r="15" spans="2:17" x14ac:dyDescent="0.25">
      <c r="B15" s="1"/>
      <c r="C15" s="1"/>
      <c r="D15" s="1"/>
      <c r="E15" s="1"/>
      <c r="F15" s="3">
        <v>1.06</v>
      </c>
      <c r="G15" s="5">
        <f t="shared" si="0"/>
        <v>1.499066376115481</v>
      </c>
      <c r="H15" s="3">
        <v>5</v>
      </c>
      <c r="I15" s="5">
        <f t="shared" si="3"/>
        <v>0.34943272170524031</v>
      </c>
      <c r="J15" s="5">
        <f t="shared" si="1"/>
        <v>0.37166640922752431</v>
      </c>
      <c r="K15" s="6">
        <f t="shared" si="2"/>
        <v>1.1899929586442077</v>
      </c>
    </row>
    <row r="16" spans="2:17" x14ac:dyDescent="0.25">
      <c r="B16" s="1"/>
      <c r="C16" s="1"/>
      <c r="D16" s="1"/>
      <c r="E16" s="1"/>
      <c r="F16" s="3">
        <v>0.65</v>
      </c>
      <c r="G16" s="5">
        <f t="shared" si="0"/>
        <v>0.91923881554251186</v>
      </c>
      <c r="H16" s="3">
        <v>6</v>
      </c>
      <c r="I16" s="5">
        <f t="shared" si="3"/>
        <v>0.21427478217774168</v>
      </c>
      <c r="J16" s="5">
        <f t="shared" si="1"/>
        <v>0.30748073342186438</v>
      </c>
      <c r="K16" s="6">
        <f t="shared" si="2"/>
        <v>1.2582519588186707</v>
      </c>
    </row>
    <row r="17" spans="2:11" x14ac:dyDescent="0.25">
      <c r="B17" s="1"/>
      <c r="C17" s="1"/>
      <c r="D17" s="1"/>
      <c r="E17" s="1"/>
      <c r="F17" s="3">
        <v>0.51</v>
      </c>
      <c r="G17" s="5">
        <f t="shared" si="0"/>
        <v>0.72124891681027858</v>
      </c>
      <c r="H17" s="3">
        <v>7</v>
      </c>
      <c r="I17" s="5">
        <f t="shared" si="3"/>
        <v>0.16812329063176656</v>
      </c>
      <c r="J17" s="5">
        <f t="shared" si="1"/>
        <v>0.26230414597049967</v>
      </c>
      <c r="K17" s="6">
        <f t="shared" si="2"/>
        <v>1.3053871434705018</v>
      </c>
    </row>
    <row r="18" spans="2:11" x14ac:dyDescent="0.25">
      <c r="B18" s="1"/>
      <c r="C18" s="1"/>
      <c r="D18" s="1"/>
      <c r="E18" s="1"/>
      <c r="F18" s="3">
        <v>0.41</v>
      </c>
      <c r="G18" s="5">
        <f t="shared" si="0"/>
        <v>0.57982756057296903</v>
      </c>
      <c r="H18" s="3">
        <v>8</v>
      </c>
      <c r="I18" s="5">
        <f t="shared" si="3"/>
        <v>0.13515793952749861</v>
      </c>
      <c r="J18" s="5">
        <f t="shared" si="1"/>
        <v>0.22877490013283763</v>
      </c>
      <c r="K18" s="6">
        <f t="shared" si="2"/>
        <v>1.3399773058714952</v>
      </c>
    </row>
    <row r="19" spans="2:11" x14ac:dyDescent="0.25">
      <c r="B19" s="1"/>
      <c r="C19" s="1"/>
      <c r="D19" s="1"/>
      <c r="E19" s="1"/>
      <c r="F19" s="3">
        <v>0.33</v>
      </c>
      <c r="G19" s="5">
        <f t="shared" si="0"/>
        <v>0.46669047558312143</v>
      </c>
      <c r="H19" s="3">
        <v>9</v>
      </c>
      <c r="I19" s="5">
        <f t="shared" si="3"/>
        <v>0.10878565864408425</v>
      </c>
      <c r="J19" s="5">
        <f t="shared" si="1"/>
        <v>0.20289168577429206</v>
      </c>
      <c r="K19" s="6">
        <f t="shared" si="2"/>
        <v>1.3664861977566682</v>
      </c>
    </row>
    <row r="20" spans="2:11" x14ac:dyDescent="0.25">
      <c r="B20" s="1"/>
      <c r="C20" s="1"/>
      <c r="D20" s="1"/>
      <c r="E20" s="1"/>
      <c r="F20" s="3">
        <v>0.25</v>
      </c>
      <c r="G20" s="5">
        <f t="shared" si="0"/>
        <v>0.35355339059327379</v>
      </c>
      <c r="H20" s="3">
        <v>10</v>
      </c>
      <c r="I20" s="5">
        <f t="shared" si="3"/>
        <v>8.2413377760669884E-2</v>
      </c>
      <c r="J20" s="5">
        <f t="shared" si="1"/>
        <v>0.1822986662915245</v>
      </c>
      <c r="K20" s="6">
        <f t="shared" si="2"/>
        <v>1.3874725388493272</v>
      </c>
    </row>
    <row r="21" spans="2:11" x14ac:dyDescent="0.25">
      <c r="B21" s="1"/>
      <c r="C21" s="1"/>
      <c r="D21" s="1"/>
      <c r="E21" s="1"/>
      <c r="F21" s="3">
        <v>0.21</v>
      </c>
      <c r="G21" s="5">
        <f t="shared" si="0"/>
        <v>0.29698484809834996</v>
      </c>
      <c r="H21" s="3">
        <v>11</v>
      </c>
      <c r="I21" s="5">
        <f t="shared" si="3"/>
        <v>6.92272373189627E-2</v>
      </c>
      <c r="J21" s="5">
        <f t="shared" si="1"/>
        <v>0.16551914963236111</v>
      </c>
      <c r="K21" s="6">
        <f t="shared" si="2"/>
        <v>1.4045119280757954</v>
      </c>
    </row>
    <row r="22" spans="2:11" x14ac:dyDescent="0.25">
      <c r="B22" s="1"/>
      <c r="C22" s="1"/>
      <c r="D22" s="1"/>
      <c r="E22" s="1"/>
    </row>
    <row r="23" spans="2:11" x14ac:dyDescent="0.25">
      <c r="B23" s="1"/>
      <c r="C23" s="1"/>
      <c r="D23" s="1"/>
      <c r="E23" s="1"/>
    </row>
    <row r="24" spans="2:11" x14ac:dyDescent="0.25">
      <c r="B24" s="1"/>
      <c r="C24" s="1"/>
      <c r="D24" s="1"/>
      <c r="E24" s="1"/>
    </row>
    <row r="25" spans="2:11" x14ac:dyDescent="0.25">
      <c r="B25" s="1"/>
      <c r="C25" s="1"/>
      <c r="D25" s="1"/>
      <c r="E25" s="1"/>
    </row>
  </sheetData>
  <mergeCells count="2">
    <mergeCell ref="M2:N2"/>
    <mergeCell ref="P2:Q2"/>
  </mergeCells>
  <pageMargins left="0.7" right="0.7" top="0.75" bottom="0.75" header="0.3" footer="0.3"/>
  <ignoredErrors>
    <ignoredError sqref="Q4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9FF3-59D6-4A7C-98F0-ECFFA6F692D8}">
  <dimension ref="A1"/>
  <sheetViews>
    <sheetView workbookViewId="0">
      <selection activeCell="F42" sqref="F42:F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B817-48E4-4628-A8A5-CD5A2507B47A}">
  <dimension ref="B2:N70"/>
  <sheetViews>
    <sheetView topLeftCell="C1" zoomScale="90" zoomScaleNormal="90" workbookViewId="0">
      <selection activeCell="F27" sqref="F27"/>
    </sheetView>
  </sheetViews>
  <sheetFormatPr defaultRowHeight="15" x14ac:dyDescent="0.25"/>
  <cols>
    <col min="2" max="2" width="12.7109375" bestFit="1" customWidth="1"/>
    <col min="3" max="3" width="12" bestFit="1" customWidth="1"/>
    <col min="6" max="6" width="17" bestFit="1" customWidth="1"/>
    <col min="7" max="7" width="14.140625" bestFit="1" customWidth="1"/>
    <col min="8" max="8" width="10.42578125" bestFit="1" customWidth="1"/>
    <col min="9" max="9" width="14" style="22" customWidth="1"/>
    <col min="10" max="10" width="10" customWidth="1"/>
    <col min="11" max="11" width="11.5703125" customWidth="1"/>
    <col min="12" max="12" width="9.85546875" customWidth="1"/>
    <col min="13" max="13" width="10.140625" customWidth="1"/>
    <col min="14" max="14" width="11.140625" customWidth="1"/>
  </cols>
  <sheetData>
    <row r="2" spans="2:14" ht="14.25" customHeight="1" x14ac:dyDescent="0.25">
      <c r="B2" s="8"/>
      <c r="C2" s="8" t="s">
        <v>0</v>
      </c>
      <c r="D2" s="9"/>
      <c r="E2" s="10"/>
      <c r="F2" s="8" t="s">
        <v>22</v>
      </c>
      <c r="G2" s="8" t="s">
        <v>20</v>
      </c>
      <c r="H2" s="8" t="s">
        <v>3</v>
      </c>
      <c r="I2" s="21"/>
      <c r="J2" s="24" t="s">
        <v>17</v>
      </c>
      <c r="K2" s="25"/>
      <c r="M2" s="23" t="s">
        <v>18</v>
      </c>
      <c r="N2" s="23"/>
    </row>
    <row r="3" spans="2:14" x14ac:dyDescent="0.25">
      <c r="B3" s="19" t="s">
        <v>6</v>
      </c>
      <c r="C3" s="3">
        <v>1200</v>
      </c>
      <c r="E3" s="4"/>
      <c r="F3" s="3">
        <v>1100</v>
      </c>
      <c r="G3" s="5">
        <v>4.9000000000000004</v>
      </c>
      <c r="H3" s="5">
        <f>G3/$C$6</f>
        <v>0.51578947368421058</v>
      </c>
      <c r="I3"/>
      <c r="J3" s="8" t="s">
        <v>12</v>
      </c>
      <c r="K3" s="7">
        <f>SQRT(1/($C$5*$C$4))</f>
        <v>25132.741228718343</v>
      </c>
      <c r="M3" s="16" t="s">
        <v>12</v>
      </c>
      <c r="N3" s="17">
        <f>N4*2*PI()</f>
        <v>26389.378290154262</v>
      </c>
    </row>
    <row r="4" spans="2:14" x14ac:dyDescent="0.25">
      <c r="B4" s="19" t="s">
        <v>15</v>
      </c>
      <c r="C4" s="15">
        <f>'1ª Parte - Condensador (!=)'!C4</f>
        <v>0.10554289962743518</v>
      </c>
      <c r="E4" s="1"/>
      <c r="F4" s="3">
        <v>1500</v>
      </c>
      <c r="G4" s="5">
        <v>6.5</v>
      </c>
      <c r="H4" s="5">
        <f>G4/$C$6</f>
        <v>0.68421052631578949</v>
      </c>
      <c r="I4"/>
      <c r="J4" s="8" t="s">
        <v>11</v>
      </c>
      <c r="K4" s="7">
        <f>K3/(2*PI())</f>
        <v>3999.9999999999995</v>
      </c>
      <c r="M4" s="8" t="s">
        <v>11</v>
      </c>
      <c r="N4" s="11">
        <f>F9</f>
        <v>4200</v>
      </c>
    </row>
    <row r="5" spans="2:14" x14ac:dyDescent="0.25">
      <c r="B5" s="19" t="s">
        <v>16</v>
      </c>
      <c r="C5" s="15">
        <f>15*(10^(-9))</f>
        <v>1.5000000000000002E-8</v>
      </c>
      <c r="E5" s="1"/>
      <c r="F5" s="3">
        <v>1940</v>
      </c>
      <c r="G5" s="5">
        <v>7.6</v>
      </c>
      <c r="H5" s="5">
        <f t="shared" ref="H5:H23" si="0">G5/$C$6</f>
        <v>0.79999999999999993</v>
      </c>
      <c r="I5"/>
      <c r="J5" s="8" t="s">
        <v>14</v>
      </c>
      <c r="K5" s="7">
        <f>1/(C5*C3)</f>
        <v>55555.55555555554</v>
      </c>
      <c r="L5" s="13"/>
      <c r="M5" s="8" t="s">
        <v>14</v>
      </c>
      <c r="N5" s="17">
        <f>(F20-F4)*2*PI()</f>
        <v>54663.712172462401</v>
      </c>
    </row>
    <row r="6" spans="2:14" x14ac:dyDescent="0.25">
      <c r="B6" s="19" t="s">
        <v>21</v>
      </c>
      <c r="C6" s="3">
        <v>9.5</v>
      </c>
      <c r="E6" s="1"/>
      <c r="F6" s="3">
        <v>2400</v>
      </c>
      <c r="G6" s="5">
        <v>8.6</v>
      </c>
      <c r="H6" s="5">
        <f t="shared" si="0"/>
        <v>0.90526315789473677</v>
      </c>
      <c r="I6"/>
      <c r="J6" s="8" t="s">
        <v>13</v>
      </c>
      <c r="K6" s="5">
        <f>K3*C3*C5</f>
        <v>0.45238934211693027</v>
      </c>
      <c r="L6" s="14"/>
      <c r="M6" s="8" t="s">
        <v>13</v>
      </c>
      <c r="N6" s="12">
        <f>N3/N5</f>
        <v>0.48275862068965514</v>
      </c>
    </row>
    <row r="7" spans="2:14" x14ac:dyDescent="0.25">
      <c r="E7" s="1"/>
      <c r="F7" s="3">
        <v>2900</v>
      </c>
      <c r="G7" s="5">
        <v>9.4</v>
      </c>
      <c r="H7" s="5">
        <f t="shared" si="0"/>
        <v>0.98947368421052639</v>
      </c>
      <c r="I7"/>
    </row>
    <row r="8" spans="2:14" x14ac:dyDescent="0.25">
      <c r="E8" s="1"/>
      <c r="F8" s="3">
        <v>3500</v>
      </c>
      <c r="G8" s="5">
        <v>9.5</v>
      </c>
      <c r="H8" s="5">
        <f t="shared" si="0"/>
        <v>1</v>
      </c>
      <c r="I8"/>
      <c r="K8" s="20"/>
    </row>
    <row r="9" spans="2:14" x14ac:dyDescent="0.25">
      <c r="B9" s="1"/>
      <c r="C9" s="1"/>
      <c r="D9" s="1"/>
      <c r="E9" s="1"/>
      <c r="F9" s="3">
        <v>4200</v>
      </c>
      <c r="G9" s="5">
        <v>9.5</v>
      </c>
      <c r="H9" s="5">
        <f t="shared" si="0"/>
        <v>1</v>
      </c>
      <c r="I9"/>
    </row>
    <row r="10" spans="2:14" x14ac:dyDescent="0.25">
      <c r="B10" s="1"/>
      <c r="C10" s="1"/>
      <c r="D10" s="1"/>
      <c r="E10" s="1"/>
      <c r="F10" s="3">
        <v>4600</v>
      </c>
      <c r="G10" s="5">
        <v>9.5</v>
      </c>
      <c r="H10" s="5">
        <f t="shared" si="0"/>
        <v>1</v>
      </c>
      <c r="I10"/>
    </row>
    <row r="11" spans="2:14" x14ac:dyDescent="0.25">
      <c r="B11" s="1"/>
      <c r="C11" s="1"/>
      <c r="D11" s="1"/>
      <c r="E11" s="1"/>
      <c r="F11" s="3">
        <v>5000</v>
      </c>
      <c r="G11" s="5">
        <v>9.36</v>
      </c>
      <c r="H11" s="5">
        <f t="shared" si="0"/>
        <v>0.98526315789473673</v>
      </c>
      <c r="I11"/>
    </row>
    <row r="12" spans="2:14" x14ac:dyDescent="0.25">
      <c r="B12" s="1"/>
      <c r="C12" s="1"/>
      <c r="D12" s="1"/>
      <c r="E12" s="1"/>
      <c r="F12" s="3">
        <v>5700</v>
      </c>
      <c r="G12" s="5">
        <v>9</v>
      </c>
      <c r="H12" s="5">
        <f t="shared" si="0"/>
        <v>0.94736842105263153</v>
      </c>
      <c r="I12"/>
    </row>
    <row r="13" spans="2:14" x14ac:dyDescent="0.25">
      <c r="B13" s="1"/>
      <c r="C13" s="1"/>
      <c r="D13" s="1"/>
      <c r="E13" s="1"/>
      <c r="F13" s="3">
        <v>6200</v>
      </c>
      <c r="G13" s="5">
        <v>8.7200000000000006</v>
      </c>
      <c r="H13" s="5">
        <f t="shared" si="0"/>
        <v>0.91789473684210532</v>
      </c>
      <c r="I13"/>
    </row>
    <row r="14" spans="2:14" x14ac:dyDescent="0.25">
      <c r="B14" s="1"/>
      <c r="C14" s="1"/>
      <c r="D14" s="1"/>
      <c r="E14" s="1"/>
      <c r="F14" s="3">
        <v>6600</v>
      </c>
      <c r="G14" s="5">
        <v>8.5</v>
      </c>
      <c r="H14" s="5">
        <f t="shared" si="0"/>
        <v>0.89473684210526316</v>
      </c>
      <c r="I14"/>
    </row>
    <row r="15" spans="2:14" x14ac:dyDescent="0.25">
      <c r="B15" s="1"/>
      <c r="C15" s="1"/>
      <c r="D15" s="1"/>
      <c r="E15" s="1"/>
      <c r="F15" s="3">
        <v>7300</v>
      </c>
      <c r="G15" s="5">
        <v>8.1999999999999993</v>
      </c>
      <c r="H15" s="5">
        <f t="shared" si="0"/>
        <v>0.86315789473684201</v>
      </c>
      <c r="I15"/>
    </row>
    <row r="16" spans="2:14" x14ac:dyDescent="0.25">
      <c r="B16" s="1"/>
      <c r="C16" s="1"/>
      <c r="D16" s="1"/>
      <c r="E16" s="1"/>
      <c r="F16" s="3">
        <v>7900</v>
      </c>
      <c r="G16" s="5">
        <v>7.8</v>
      </c>
      <c r="H16" s="5">
        <f t="shared" si="0"/>
        <v>0.82105263157894737</v>
      </c>
      <c r="I16"/>
    </row>
    <row r="17" spans="2:9" x14ac:dyDescent="0.25">
      <c r="B17" s="1"/>
      <c r="C17" s="1"/>
      <c r="D17" s="1"/>
      <c r="E17" s="1"/>
      <c r="F17" s="3">
        <v>8300</v>
      </c>
      <c r="G17" s="5">
        <v>7.6</v>
      </c>
      <c r="H17" s="5">
        <f t="shared" si="0"/>
        <v>0.79999999999999993</v>
      </c>
      <c r="I17"/>
    </row>
    <row r="18" spans="2:9" x14ac:dyDescent="0.25">
      <c r="B18" s="1"/>
      <c r="C18" s="1"/>
      <c r="D18" s="1"/>
      <c r="E18" s="1"/>
      <c r="F18" s="3">
        <v>8900</v>
      </c>
      <c r="G18" s="5">
        <v>7.2</v>
      </c>
      <c r="H18" s="5">
        <f t="shared" si="0"/>
        <v>0.75789473684210529</v>
      </c>
      <c r="I18"/>
    </row>
    <row r="19" spans="2:9" x14ac:dyDescent="0.25">
      <c r="B19" s="1"/>
      <c r="C19" s="1"/>
      <c r="D19" s="1"/>
      <c r="E19" s="1"/>
      <c r="F19" s="3">
        <v>9300</v>
      </c>
      <c r="G19" s="5">
        <v>7</v>
      </c>
      <c r="H19" s="5">
        <f t="shared" si="0"/>
        <v>0.73684210526315785</v>
      </c>
      <c r="I19"/>
    </row>
    <row r="20" spans="2:9" x14ac:dyDescent="0.25">
      <c r="B20" s="1"/>
      <c r="C20" s="1"/>
      <c r="D20" s="1"/>
      <c r="E20" s="1"/>
      <c r="F20" s="3">
        <v>10200</v>
      </c>
      <c r="G20" s="5">
        <v>6.6</v>
      </c>
      <c r="H20" s="5">
        <f t="shared" si="0"/>
        <v>0.6947368421052631</v>
      </c>
      <c r="I20"/>
    </row>
    <row r="21" spans="2:9" x14ac:dyDescent="0.25">
      <c r="B21" s="1"/>
      <c r="C21" s="1"/>
      <c r="D21" s="1"/>
      <c r="E21" s="1"/>
      <c r="F21" s="3">
        <v>11000</v>
      </c>
      <c r="G21" s="5">
        <v>6.2</v>
      </c>
      <c r="H21" s="5">
        <f t="shared" si="0"/>
        <v>0.65263157894736845</v>
      </c>
      <c r="I21"/>
    </row>
    <row r="22" spans="2:9" x14ac:dyDescent="0.25">
      <c r="B22" s="1"/>
      <c r="C22" s="1"/>
      <c r="D22" s="1"/>
      <c r="E22" s="1"/>
      <c r="F22" s="3">
        <v>12000</v>
      </c>
      <c r="G22" s="5">
        <v>5.7</v>
      </c>
      <c r="H22" s="5">
        <f t="shared" si="0"/>
        <v>0.6</v>
      </c>
      <c r="I22"/>
    </row>
    <row r="23" spans="2:9" x14ac:dyDescent="0.25">
      <c r="B23" s="1"/>
      <c r="C23" s="1"/>
      <c r="D23" s="1"/>
      <c r="E23" s="1"/>
      <c r="F23" s="3">
        <v>13000</v>
      </c>
      <c r="G23" s="5">
        <v>5</v>
      </c>
      <c r="H23" s="5">
        <f t="shared" si="0"/>
        <v>0.52631578947368418</v>
      </c>
      <c r="I23"/>
    </row>
    <row r="24" spans="2:9" x14ac:dyDescent="0.25">
      <c r="B24" s="1"/>
      <c r="C24" s="1"/>
      <c r="D24" s="1"/>
      <c r="E24" s="1"/>
    </row>
    <row r="25" spans="2:9" x14ac:dyDescent="0.25">
      <c r="B25" s="1"/>
      <c r="C25" s="1"/>
      <c r="D25" s="1"/>
      <c r="E25" s="1"/>
    </row>
    <row r="70" spans="8:8" x14ac:dyDescent="0.25">
      <c r="H70" s="1"/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8126-9319-4F2D-8C95-BC1C9393F7F0}">
  <dimension ref="B2:N25"/>
  <sheetViews>
    <sheetView topLeftCell="E1" workbookViewId="0">
      <selection activeCell="J2" sqref="J2:N6"/>
    </sheetView>
  </sheetViews>
  <sheetFormatPr defaultRowHeight="15" x14ac:dyDescent="0.25"/>
  <cols>
    <col min="6" max="6" width="17" bestFit="1" customWidth="1"/>
    <col min="7" max="7" width="11.28515625" bestFit="1" customWidth="1"/>
    <col min="8" max="8" width="10.42578125" bestFit="1" customWidth="1"/>
    <col min="13" max="13" width="10.85546875" customWidth="1"/>
    <col min="14" max="14" width="9.7109375" customWidth="1"/>
  </cols>
  <sheetData>
    <row r="2" spans="2:14" x14ac:dyDescent="0.25">
      <c r="B2" s="19"/>
      <c r="C2" s="19" t="s">
        <v>0</v>
      </c>
      <c r="E2" s="1"/>
      <c r="F2" s="19" t="s">
        <v>19</v>
      </c>
      <c r="G2" s="19" t="s">
        <v>10</v>
      </c>
      <c r="H2" s="19" t="s">
        <v>3</v>
      </c>
      <c r="J2" s="24" t="s">
        <v>17</v>
      </c>
      <c r="K2" s="25"/>
      <c r="M2" s="23" t="s">
        <v>18</v>
      </c>
      <c r="N2" s="23"/>
    </row>
    <row r="3" spans="2:14" x14ac:dyDescent="0.25">
      <c r="B3" s="19" t="s">
        <v>6</v>
      </c>
      <c r="C3" s="3">
        <v>1050</v>
      </c>
      <c r="E3" s="4"/>
      <c r="F3" s="3">
        <v>1200</v>
      </c>
      <c r="G3" s="5">
        <v>4.5</v>
      </c>
      <c r="H3" s="5">
        <f>G3/$C$6</f>
        <v>0.47368421052631576</v>
      </c>
      <c r="J3" s="8" t="s">
        <v>12</v>
      </c>
      <c r="K3" s="7">
        <f>1/SQRT($C$5*$C$4)</f>
        <v>25132.741228718343</v>
      </c>
      <c r="M3" s="16" t="s">
        <v>12</v>
      </c>
      <c r="N3" s="17">
        <f>N4*2*PI()</f>
        <v>25132.741228718343</v>
      </c>
    </row>
    <row r="4" spans="2:14" x14ac:dyDescent="0.25">
      <c r="B4" s="19" t="s">
        <v>7</v>
      </c>
      <c r="C4" s="15">
        <f>'2ª Parte'!C4</f>
        <v>0.10554289962743518</v>
      </c>
      <c r="E4" s="1"/>
      <c r="F4" s="3">
        <v>1500</v>
      </c>
      <c r="G4" s="5">
        <v>5.7</v>
      </c>
      <c r="H4" s="5">
        <f>G4/$C$6</f>
        <v>0.6</v>
      </c>
      <c r="J4" s="8" t="s">
        <v>11</v>
      </c>
      <c r="K4" s="7">
        <f>K3/(2*PI())</f>
        <v>3999.9999999999995</v>
      </c>
      <c r="M4" s="8" t="s">
        <v>11</v>
      </c>
      <c r="N4" s="11">
        <f>AVERAGE(F10)</f>
        <v>4000</v>
      </c>
    </row>
    <row r="5" spans="2:14" x14ac:dyDescent="0.25">
      <c r="B5" s="19" t="s">
        <v>8</v>
      </c>
      <c r="C5" s="15">
        <f>15*(10^(-9))</f>
        <v>1.5000000000000002E-8</v>
      </c>
      <c r="E5" s="1"/>
      <c r="F5" s="3">
        <v>2100</v>
      </c>
      <c r="G5" s="5">
        <v>7.4</v>
      </c>
      <c r="H5" s="5">
        <f t="shared" ref="H5:H25" si="0">G5/$C$6</f>
        <v>0.77894736842105272</v>
      </c>
      <c r="J5" s="8" t="s">
        <v>14</v>
      </c>
      <c r="K5" s="7">
        <f>1/(C5*C3)</f>
        <v>63492.063492063477</v>
      </c>
      <c r="L5" s="13"/>
      <c r="M5" s="8" t="s">
        <v>14</v>
      </c>
      <c r="N5" s="17">
        <f>(F20-F4)*2*PI()</f>
        <v>47123.889803846898</v>
      </c>
    </row>
    <row r="6" spans="2:14" x14ac:dyDescent="0.25">
      <c r="B6" s="19" t="s">
        <v>9</v>
      </c>
      <c r="C6" s="3">
        <v>9.5</v>
      </c>
      <c r="E6" s="1"/>
      <c r="F6" s="3">
        <v>2500</v>
      </c>
      <c r="G6" s="5">
        <v>8.3000000000000007</v>
      </c>
      <c r="H6" s="5">
        <f t="shared" si="0"/>
        <v>0.87368421052631584</v>
      </c>
      <c r="J6" s="8" t="s">
        <v>13</v>
      </c>
      <c r="K6" s="5">
        <f>K3*C3*C5</f>
        <v>0.39584067435231396</v>
      </c>
      <c r="L6" s="14"/>
      <c r="M6" s="8" t="s">
        <v>13</v>
      </c>
      <c r="N6" s="12">
        <f>N3/N5</f>
        <v>0.53333333333333333</v>
      </c>
    </row>
    <row r="7" spans="2:14" x14ac:dyDescent="0.25">
      <c r="E7" s="1"/>
      <c r="F7" s="3">
        <v>2900</v>
      </c>
      <c r="G7" s="5">
        <v>8.9</v>
      </c>
      <c r="H7" s="5">
        <f t="shared" si="0"/>
        <v>0.93684210526315792</v>
      </c>
    </row>
    <row r="8" spans="2:14" x14ac:dyDescent="0.25">
      <c r="E8" s="1"/>
      <c r="F8" s="3">
        <v>3400</v>
      </c>
      <c r="G8" s="5">
        <v>9.4</v>
      </c>
      <c r="H8" s="5">
        <f t="shared" si="0"/>
        <v>0.98947368421052639</v>
      </c>
    </row>
    <row r="9" spans="2:14" x14ac:dyDescent="0.25">
      <c r="B9" s="1"/>
      <c r="C9" s="1"/>
      <c r="D9" s="1"/>
      <c r="E9" s="1"/>
      <c r="F9" s="3">
        <v>3700</v>
      </c>
      <c r="G9" s="5">
        <v>9.5</v>
      </c>
      <c r="H9" s="5">
        <f t="shared" si="0"/>
        <v>1</v>
      </c>
    </row>
    <row r="10" spans="2:14" x14ac:dyDescent="0.25">
      <c r="B10" s="1"/>
      <c r="C10" s="1"/>
      <c r="D10" s="1"/>
      <c r="E10" s="1"/>
      <c r="F10" s="3">
        <v>4000</v>
      </c>
      <c r="G10" s="5">
        <v>9.5</v>
      </c>
      <c r="H10" s="5">
        <f t="shared" si="0"/>
        <v>1</v>
      </c>
    </row>
    <row r="11" spans="2:14" x14ac:dyDescent="0.25">
      <c r="B11" s="1"/>
      <c r="C11" s="1"/>
      <c r="D11" s="1"/>
      <c r="E11" s="1"/>
      <c r="F11" s="3">
        <v>4400</v>
      </c>
      <c r="G11" s="5">
        <v>9.4</v>
      </c>
      <c r="H11" s="5">
        <f t="shared" si="0"/>
        <v>0.98947368421052639</v>
      </c>
    </row>
    <row r="12" spans="2:14" x14ac:dyDescent="0.25">
      <c r="B12" s="1"/>
      <c r="C12" s="1"/>
      <c r="D12" s="1"/>
      <c r="E12" s="1"/>
      <c r="F12" s="3">
        <v>4800</v>
      </c>
      <c r="G12" s="5">
        <v>9.3000000000000007</v>
      </c>
      <c r="H12" s="5">
        <f t="shared" si="0"/>
        <v>0.97894736842105268</v>
      </c>
    </row>
    <row r="13" spans="2:14" x14ac:dyDescent="0.25">
      <c r="B13" s="1"/>
      <c r="C13" s="1"/>
      <c r="D13" s="1"/>
      <c r="E13" s="1"/>
      <c r="F13" s="3">
        <v>5400</v>
      </c>
      <c r="G13" s="5">
        <v>9</v>
      </c>
      <c r="H13" s="5">
        <f t="shared" si="0"/>
        <v>0.94736842105263153</v>
      </c>
    </row>
    <row r="14" spans="2:14" x14ac:dyDescent="0.25">
      <c r="B14" s="1"/>
      <c r="C14" s="1"/>
      <c r="D14" s="1"/>
      <c r="E14" s="1"/>
      <c r="F14" s="3">
        <v>6000</v>
      </c>
      <c r="G14" s="5">
        <v>8.5</v>
      </c>
      <c r="H14" s="5">
        <f t="shared" si="0"/>
        <v>0.89473684210526316</v>
      </c>
    </row>
    <row r="15" spans="2:14" x14ac:dyDescent="0.25">
      <c r="B15" s="1"/>
      <c r="C15" s="1"/>
      <c r="D15" s="1"/>
      <c r="E15" s="1"/>
      <c r="F15" s="3">
        <v>6500</v>
      </c>
      <c r="G15" s="5">
        <v>8.1999999999999993</v>
      </c>
      <c r="H15" s="5">
        <f t="shared" si="0"/>
        <v>0.86315789473684201</v>
      </c>
    </row>
    <row r="16" spans="2:14" x14ac:dyDescent="0.25">
      <c r="B16" s="1"/>
      <c r="C16" s="1"/>
      <c r="D16" s="1"/>
      <c r="E16" s="1"/>
      <c r="F16" s="3">
        <v>7000</v>
      </c>
      <c r="G16" s="5">
        <v>7.7</v>
      </c>
      <c r="H16" s="5">
        <f t="shared" si="0"/>
        <v>0.81052631578947365</v>
      </c>
    </row>
    <row r="17" spans="2:8" ht="15.75" customHeight="1" x14ac:dyDescent="0.25">
      <c r="B17" s="1"/>
      <c r="C17" s="1"/>
      <c r="D17" s="1"/>
      <c r="E17" s="1"/>
      <c r="F17" s="3">
        <v>7600</v>
      </c>
      <c r="G17" s="5">
        <v>7.4</v>
      </c>
      <c r="H17" s="5">
        <f t="shared" si="0"/>
        <v>0.77894736842105272</v>
      </c>
    </row>
    <row r="18" spans="2:8" x14ac:dyDescent="0.25">
      <c r="B18" s="1"/>
      <c r="C18" s="1"/>
      <c r="D18" s="1"/>
      <c r="E18" s="1"/>
      <c r="F18" s="3">
        <v>8000</v>
      </c>
      <c r="G18" s="5">
        <v>7.1</v>
      </c>
      <c r="H18" s="5">
        <f t="shared" si="0"/>
        <v>0.74736842105263157</v>
      </c>
    </row>
    <row r="19" spans="2:8" x14ac:dyDescent="0.25">
      <c r="B19" s="1"/>
      <c r="C19" s="1"/>
      <c r="D19" s="1"/>
      <c r="E19" s="1"/>
      <c r="F19" s="3">
        <v>8500</v>
      </c>
      <c r="G19" s="5">
        <v>6.7</v>
      </c>
      <c r="H19" s="5">
        <f t="shared" si="0"/>
        <v>0.70526315789473681</v>
      </c>
    </row>
    <row r="20" spans="2:8" x14ac:dyDescent="0.25">
      <c r="B20" s="1"/>
      <c r="C20" s="1"/>
      <c r="D20" s="1"/>
      <c r="E20" s="1"/>
      <c r="F20" s="3">
        <v>9000</v>
      </c>
      <c r="G20" s="5">
        <v>6.5</v>
      </c>
      <c r="H20" s="5">
        <f t="shared" si="0"/>
        <v>0.68421052631578949</v>
      </c>
    </row>
    <row r="21" spans="2:8" x14ac:dyDescent="0.25">
      <c r="B21" s="1"/>
      <c r="C21" s="1"/>
      <c r="D21" s="1"/>
      <c r="E21" s="1"/>
      <c r="F21" s="3">
        <v>9500</v>
      </c>
      <c r="G21" s="5">
        <v>6.2</v>
      </c>
      <c r="H21" s="5">
        <f t="shared" si="0"/>
        <v>0.65263157894736845</v>
      </c>
    </row>
    <row r="22" spans="2:8" x14ac:dyDescent="0.25">
      <c r="B22" s="1"/>
      <c r="C22" s="1"/>
      <c r="D22" s="1"/>
      <c r="E22" s="1"/>
      <c r="F22" s="3">
        <v>10000</v>
      </c>
      <c r="G22" s="5">
        <v>5.8</v>
      </c>
      <c r="H22" s="5">
        <f t="shared" si="0"/>
        <v>0.61052631578947369</v>
      </c>
    </row>
    <row r="23" spans="2:8" x14ac:dyDescent="0.25">
      <c r="B23" s="1"/>
      <c r="C23" s="1"/>
      <c r="D23" s="1"/>
      <c r="E23" s="1"/>
      <c r="F23" s="3">
        <v>11000</v>
      </c>
      <c r="G23" s="5">
        <v>5.4</v>
      </c>
      <c r="H23" s="5">
        <f t="shared" si="0"/>
        <v>0.56842105263157894</v>
      </c>
    </row>
    <row r="24" spans="2:8" x14ac:dyDescent="0.25">
      <c r="B24" s="1"/>
      <c r="C24" s="1"/>
      <c r="D24" s="1"/>
      <c r="E24" s="1"/>
      <c r="F24" s="3">
        <v>12000</v>
      </c>
      <c r="G24" s="5">
        <v>5.12</v>
      </c>
      <c r="H24" s="5">
        <f t="shared" si="0"/>
        <v>0.53894736842105262</v>
      </c>
    </row>
    <row r="25" spans="2:8" x14ac:dyDescent="0.25">
      <c r="B25" s="1"/>
      <c r="C25" s="1"/>
      <c r="D25" s="1"/>
      <c r="E25" s="1"/>
      <c r="F25" s="3">
        <v>13000</v>
      </c>
      <c r="G25" s="5">
        <v>4.5999999999999996</v>
      </c>
      <c r="H25" s="5">
        <f t="shared" si="0"/>
        <v>0.48421052631578942</v>
      </c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A3F1-4DDC-4631-9578-828B74D82BE6}">
  <dimension ref="B2:N25"/>
  <sheetViews>
    <sheetView topLeftCell="D1" workbookViewId="0">
      <selection activeCell="L31" sqref="L31"/>
    </sheetView>
  </sheetViews>
  <sheetFormatPr defaultRowHeight="15" x14ac:dyDescent="0.25"/>
  <cols>
    <col min="3" max="3" width="8.85546875" customWidth="1"/>
    <col min="6" max="6" width="17" bestFit="1" customWidth="1"/>
    <col min="7" max="7" width="11.28515625" bestFit="1" customWidth="1"/>
    <col min="8" max="8" width="10.42578125" bestFit="1" customWidth="1"/>
    <col min="13" max="13" width="9.7109375" bestFit="1" customWidth="1"/>
    <col min="14" max="14" width="10.85546875" customWidth="1"/>
  </cols>
  <sheetData>
    <row r="2" spans="2:14" x14ac:dyDescent="0.25">
      <c r="B2" s="19"/>
      <c r="C2" s="19" t="s">
        <v>0</v>
      </c>
      <c r="E2" s="1"/>
      <c r="F2" s="19" t="s">
        <v>19</v>
      </c>
      <c r="G2" s="19" t="s">
        <v>10</v>
      </c>
      <c r="H2" s="19" t="s">
        <v>3</v>
      </c>
      <c r="J2" s="23" t="s">
        <v>17</v>
      </c>
      <c r="K2" s="23"/>
      <c r="M2" s="23" t="s">
        <v>18</v>
      </c>
      <c r="N2" s="23"/>
    </row>
    <row r="3" spans="2:14" x14ac:dyDescent="0.25">
      <c r="B3" s="19" t="s">
        <v>6</v>
      </c>
      <c r="C3" s="3">
        <v>1200</v>
      </c>
      <c r="E3" s="4"/>
      <c r="F3" s="3">
        <v>450</v>
      </c>
      <c r="G3" s="5">
        <v>2.2999999999999998</v>
      </c>
      <c r="H3" s="5">
        <f>G3/$C$6</f>
        <v>0.2584269662921348</v>
      </c>
      <c r="J3" s="8" t="s">
        <v>12</v>
      </c>
      <c r="K3" s="7">
        <f>1/SQRT($C$5*$C$4)</f>
        <v>9733.868822336668</v>
      </c>
      <c r="M3" s="16" t="s">
        <v>12</v>
      </c>
      <c r="N3" s="17">
        <f>N4*2*PI()</f>
        <v>9424.7779607693792</v>
      </c>
    </row>
    <row r="4" spans="2:14" x14ac:dyDescent="0.25">
      <c r="B4" s="19" t="s">
        <v>7</v>
      </c>
      <c r="C4" s="15">
        <f>'2ª Parte'!C4</f>
        <v>0.10554289962743518</v>
      </c>
      <c r="E4" s="1"/>
      <c r="F4" s="3">
        <v>810</v>
      </c>
      <c r="G4" s="5">
        <v>4.7</v>
      </c>
      <c r="H4" s="5">
        <f>G4/$C$6</f>
        <v>0.5280898876404494</v>
      </c>
      <c r="J4" s="8" t="s">
        <v>11</v>
      </c>
      <c r="K4" s="7">
        <f>K3/(2*PI())</f>
        <v>1549.1933384829667</v>
      </c>
      <c r="M4" s="8" t="s">
        <v>11</v>
      </c>
      <c r="N4" s="11">
        <f>F8</f>
        <v>1500</v>
      </c>
    </row>
    <row r="5" spans="2:14" x14ac:dyDescent="0.25">
      <c r="B5" s="19" t="s">
        <v>8</v>
      </c>
      <c r="C5" s="18">
        <f>100*(10^(-9))</f>
        <v>1.0000000000000001E-7</v>
      </c>
      <c r="E5" s="1"/>
      <c r="F5" s="3">
        <v>970</v>
      </c>
      <c r="G5" s="5">
        <v>5.88</v>
      </c>
      <c r="H5" s="5">
        <f t="shared" ref="H5:H21" si="0">G5/$C$6</f>
        <v>0.66067415730337076</v>
      </c>
      <c r="J5" s="8" t="s">
        <v>14</v>
      </c>
      <c r="K5" s="5">
        <f>1/(C5*C3)</f>
        <v>8333.3333333333321</v>
      </c>
      <c r="L5" s="13"/>
      <c r="M5" s="8" t="s">
        <v>14</v>
      </c>
      <c r="N5" s="17">
        <f>(F12-F5)*2*PI()</f>
        <v>10241.592050702726</v>
      </c>
    </row>
    <row r="6" spans="2:14" x14ac:dyDescent="0.25">
      <c r="B6" s="19" t="s">
        <v>9</v>
      </c>
      <c r="C6" s="3">
        <v>8.9</v>
      </c>
      <c r="E6" s="1"/>
      <c r="F6" s="3">
        <v>1200</v>
      </c>
      <c r="G6" s="5">
        <v>7.44</v>
      </c>
      <c r="H6" s="5">
        <f t="shared" si="0"/>
        <v>0.83595505617977528</v>
      </c>
      <c r="J6" s="8" t="s">
        <v>13</v>
      </c>
      <c r="K6" s="5">
        <f>K3*C3*C5</f>
        <v>1.1680642586804004</v>
      </c>
      <c r="L6" s="14"/>
      <c r="M6" s="8" t="s">
        <v>13</v>
      </c>
      <c r="N6" s="12">
        <f>N3/N5</f>
        <v>0.92024539877300615</v>
      </c>
    </row>
    <row r="7" spans="2:14" x14ac:dyDescent="0.25">
      <c r="E7" s="1"/>
      <c r="F7" s="3">
        <v>1400</v>
      </c>
      <c r="G7" s="5">
        <v>8.6</v>
      </c>
      <c r="H7" s="5">
        <f t="shared" si="0"/>
        <v>0.96629213483146059</v>
      </c>
    </row>
    <row r="8" spans="2:14" x14ac:dyDescent="0.25">
      <c r="E8" s="1"/>
      <c r="F8" s="3">
        <v>1500</v>
      </c>
      <c r="G8" s="5">
        <v>8.9</v>
      </c>
      <c r="H8" s="5">
        <f t="shared" si="0"/>
        <v>1</v>
      </c>
    </row>
    <row r="9" spans="2:14" x14ac:dyDescent="0.25">
      <c r="B9" s="1"/>
      <c r="C9" s="1"/>
      <c r="D9" s="1"/>
      <c r="E9" s="1"/>
      <c r="F9" s="3">
        <v>1700</v>
      </c>
      <c r="G9" s="5">
        <v>8.8000000000000007</v>
      </c>
      <c r="H9" s="5">
        <f t="shared" si="0"/>
        <v>0.98876404494382031</v>
      </c>
    </row>
    <row r="10" spans="2:14" x14ac:dyDescent="0.25">
      <c r="B10" s="1"/>
      <c r="C10" s="1"/>
      <c r="D10" s="1"/>
      <c r="E10" s="1"/>
      <c r="F10" s="3">
        <v>1900</v>
      </c>
      <c r="G10" s="5">
        <v>8.1999999999999993</v>
      </c>
      <c r="H10" s="5">
        <f t="shared" si="0"/>
        <v>0.92134831460674149</v>
      </c>
    </row>
    <row r="11" spans="2:14" x14ac:dyDescent="0.25">
      <c r="B11" s="1"/>
      <c r="C11" s="1"/>
      <c r="D11" s="1"/>
      <c r="E11" s="1"/>
      <c r="F11" s="3">
        <v>2200</v>
      </c>
      <c r="G11" s="5">
        <v>7</v>
      </c>
      <c r="H11" s="5">
        <f t="shared" si="0"/>
        <v>0.78651685393258419</v>
      </c>
      <c r="L11" t="s">
        <v>23</v>
      </c>
    </row>
    <row r="12" spans="2:14" x14ac:dyDescent="0.25">
      <c r="B12" s="1"/>
      <c r="C12" s="1"/>
      <c r="D12" s="1"/>
      <c r="E12" s="1"/>
      <c r="F12" s="3">
        <v>2600</v>
      </c>
      <c r="G12" s="5">
        <v>5.9</v>
      </c>
      <c r="H12" s="5">
        <f t="shared" si="0"/>
        <v>0.66292134831460681</v>
      </c>
    </row>
    <row r="13" spans="2:14" x14ac:dyDescent="0.25">
      <c r="B13" s="1"/>
      <c r="C13" s="1"/>
      <c r="D13" s="1"/>
      <c r="E13" s="1"/>
      <c r="F13" s="3">
        <v>3000</v>
      </c>
      <c r="G13" s="5">
        <v>4.8</v>
      </c>
      <c r="H13" s="5">
        <f t="shared" si="0"/>
        <v>0.5393258426966292</v>
      </c>
    </row>
    <row r="14" spans="2:14" x14ac:dyDescent="0.25">
      <c r="B14" s="1"/>
      <c r="C14" s="1"/>
      <c r="D14" s="1"/>
      <c r="E14" s="1"/>
      <c r="F14" s="3">
        <v>3500</v>
      </c>
      <c r="G14" s="5">
        <v>4</v>
      </c>
      <c r="H14" s="5">
        <f t="shared" si="0"/>
        <v>0.449438202247191</v>
      </c>
    </row>
    <row r="15" spans="2:14" x14ac:dyDescent="0.25">
      <c r="B15" s="1"/>
      <c r="C15" s="1"/>
      <c r="D15" s="1"/>
      <c r="E15" s="1"/>
      <c r="F15" s="3">
        <v>4000</v>
      </c>
      <c r="G15" s="5">
        <v>3.4</v>
      </c>
      <c r="H15" s="5">
        <f t="shared" si="0"/>
        <v>0.38202247191011235</v>
      </c>
    </row>
    <row r="16" spans="2:14" x14ac:dyDescent="0.25">
      <c r="B16" s="1"/>
      <c r="C16" s="1"/>
      <c r="D16" s="1"/>
      <c r="E16" s="1"/>
      <c r="F16" s="3">
        <v>4600</v>
      </c>
      <c r="G16" s="5">
        <v>3</v>
      </c>
      <c r="H16" s="5">
        <f t="shared" si="0"/>
        <v>0.33707865168539325</v>
      </c>
    </row>
    <row r="17" spans="2:8" x14ac:dyDescent="0.25">
      <c r="B17" s="1"/>
      <c r="C17" s="1"/>
      <c r="D17" s="1"/>
      <c r="E17" s="1"/>
      <c r="F17" s="3">
        <v>5000</v>
      </c>
      <c r="G17" s="5">
        <v>2.7</v>
      </c>
      <c r="H17" s="5">
        <f t="shared" si="0"/>
        <v>0.30337078651685395</v>
      </c>
    </row>
    <row r="18" spans="2:8" x14ac:dyDescent="0.25">
      <c r="B18" s="1"/>
      <c r="C18" s="1"/>
      <c r="D18" s="1"/>
      <c r="E18" s="1"/>
      <c r="F18" s="3">
        <v>6000</v>
      </c>
      <c r="G18" s="5">
        <v>2.2000000000000002</v>
      </c>
      <c r="H18" s="5">
        <f t="shared" si="0"/>
        <v>0.24719101123595508</v>
      </c>
    </row>
    <row r="19" spans="2:8" x14ac:dyDescent="0.25">
      <c r="B19" s="1"/>
      <c r="C19" s="1"/>
      <c r="D19" s="1"/>
      <c r="E19" s="1"/>
      <c r="F19" s="3">
        <v>7000</v>
      </c>
      <c r="G19" s="5">
        <v>1.92</v>
      </c>
      <c r="H19" s="5">
        <f t="shared" si="0"/>
        <v>0.21573033707865166</v>
      </c>
    </row>
    <row r="20" spans="2:8" x14ac:dyDescent="0.25">
      <c r="B20" s="1"/>
      <c r="C20" s="1"/>
      <c r="D20" s="1"/>
      <c r="E20" s="1"/>
      <c r="F20" s="3">
        <v>8200</v>
      </c>
      <c r="G20" s="5">
        <v>1.64</v>
      </c>
      <c r="H20" s="5">
        <f t="shared" si="0"/>
        <v>0.1842696629213483</v>
      </c>
    </row>
    <row r="21" spans="2:8" x14ac:dyDescent="0.25">
      <c r="B21" s="1"/>
      <c r="C21" s="1"/>
      <c r="D21" s="1"/>
      <c r="E21" s="1"/>
      <c r="F21" s="3">
        <v>9200</v>
      </c>
      <c r="G21" s="5">
        <v>1.4</v>
      </c>
      <c r="H21" s="5">
        <f t="shared" si="0"/>
        <v>0.15730337078651685</v>
      </c>
    </row>
    <row r="22" spans="2:8" x14ac:dyDescent="0.25">
      <c r="B22" s="1"/>
      <c r="C22" s="1"/>
      <c r="D22" s="1"/>
      <c r="E22" s="1"/>
    </row>
    <row r="23" spans="2:8" x14ac:dyDescent="0.25">
      <c r="B23" s="1"/>
      <c r="C23" s="1"/>
      <c r="D23" s="1"/>
      <c r="E23" s="1"/>
    </row>
    <row r="24" spans="2:8" x14ac:dyDescent="0.25">
      <c r="B24" s="1"/>
      <c r="C24" s="1"/>
      <c r="D24" s="1"/>
      <c r="E24" s="1"/>
    </row>
    <row r="25" spans="2:8" x14ac:dyDescent="0.25">
      <c r="B25" s="1"/>
      <c r="C25" s="1"/>
      <c r="D25" s="1"/>
      <c r="E25" s="1"/>
    </row>
  </sheetData>
  <mergeCells count="2">
    <mergeCell ref="J2:K2"/>
    <mergeCell ref="M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109-6297-442C-A472-2E84024D1113}">
  <dimension ref="A1"/>
  <sheetViews>
    <sheetView tabSelected="1" workbookViewId="0">
      <selection activeCell="N3" sqref="N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1ª Parte</vt:lpstr>
      <vt:lpstr>1ª Parte - Resistência (!=)</vt:lpstr>
      <vt:lpstr>1ª Parte - Condensador (!=)</vt:lpstr>
      <vt:lpstr>1ª Parte - Geral</vt:lpstr>
      <vt:lpstr>2ª Parte</vt:lpstr>
      <vt:lpstr>2ª Parte - Resistência (!=)</vt:lpstr>
      <vt:lpstr>2ª Parte - Condensador (!=)</vt:lpstr>
      <vt:lpstr>2ª Parte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2022-03-06T12:51:34Z</dcterms:modified>
</cp:coreProperties>
</file>