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uis\Desktop\Escola\Semestral\Labratório de Eletromangtismo\T5\"/>
    </mc:Choice>
  </mc:AlternateContent>
  <xr:revisionPtr revIDLastSave="0" documentId="13_ncr:1_{2180B7A2-A4EE-4679-96DB-DDB93A2D7326}" xr6:coauthVersionLast="47" xr6:coauthVersionMax="47" xr10:uidLastSave="{00000000-0000-0000-0000-000000000000}"/>
  <bookViews>
    <workbookView xWindow="0" yWindow="360" windowWidth="14340" windowHeight="13185" activeTab="2" xr2:uid="{00000000-000D-0000-FFFF-FFFF00000000}"/>
  </bookViews>
  <sheets>
    <sheet name="1ª Parte" sheetId="1" r:id="rId1"/>
    <sheet name="2ª Parte" sheetId="2" r:id="rId2"/>
    <sheet name="3ª Par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4" i="1" l="1"/>
  <c r="H4" i="1"/>
  <c r="G4" i="1"/>
  <c r="C12" i="3"/>
  <c r="C7" i="3"/>
  <c r="C11" i="3" s="1"/>
  <c r="K4" i="3"/>
  <c r="E11" i="3" a="1"/>
  <c r="E11" i="3" s="1"/>
  <c r="J8" i="3"/>
  <c r="C11" i="1"/>
  <c r="K8" i="1" s="1"/>
  <c r="L8" i="1" s="1"/>
  <c r="C11" i="2"/>
  <c r="C10" i="3"/>
  <c r="I5" i="3"/>
  <c r="F4" i="3"/>
  <c r="I6" i="3"/>
  <c r="I7" i="3"/>
  <c r="I4" i="3"/>
  <c r="F5" i="3"/>
  <c r="F6" i="3"/>
  <c r="F7" i="3"/>
  <c r="I4" i="2"/>
  <c r="C13" i="2"/>
  <c r="C12" i="2"/>
  <c r="J4" i="2"/>
  <c r="I8" i="2"/>
  <c r="G4" i="2"/>
  <c r="H6" i="2"/>
  <c r="H4" i="2"/>
  <c r="H10" i="2"/>
  <c r="C10" i="2"/>
  <c r="H9" i="2"/>
  <c r="H8" i="2"/>
  <c r="E15" i="2" s="1" a="1"/>
  <c r="E15" i="2" s="1"/>
  <c r="J8" i="2" s="1"/>
  <c r="H7" i="2"/>
  <c r="C7" i="2"/>
  <c r="H5" i="2"/>
  <c r="C3" i="2"/>
  <c r="J8" i="1"/>
  <c r="C12" i="1"/>
  <c r="J4" i="1"/>
  <c r="L4" i="1" s="1"/>
  <c r="K4" i="1"/>
  <c r="E15" i="1" a="1"/>
  <c r="E15" i="1" s="1"/>
  <c r="I5" i="1"/>
  <c r="I6" i="1"/>
  <c r="I7" i="1"/>
  <c r="I8" i="1"/>
  <c r="I9" i="1"/>
  <c r="I10" i="1"/>
  <c r="I11" i="1"/>
  <c r="I12" i="1"/>
  <c r="H5" i="1"/>
  <c r="H6" i="1"/>
  <c r="H7" i="1"/>
  <c r="H8" i="1"/>
  <c r="H9" i="1"/>
  <c r="H10" i="1"/>
  <c r="H11" i="1"/>
  <c r="H12" i="1"/>
  <c r="G5" i="1"/>
  <c r="G6" i="1"/>
  <c r="G7" i="1"/>
  <c r="G8" i="1"/>
  <c r="G9" i="1"/>
  <c r="G10" i="1"/>
  <c r="G11" i="1"/>
  <c r="G12" i="1"/>
  <c r="C13" i="1"/>
  <c r="C10" i="1"/>
  <c r="C7" i="1"/>
  <c r="C3" i="1"/>
  <c r="K8" i="3" l="1"/>
  <c r="L8" i="3" s="1"/>
  <c r="C13" i="3"/>
  <c r="J4" i="3" s="1"/>
  <c r="L4" i="3" s="1"/>
  <c r="K8" i="2"/>
  <c r="H5" i="3" l="1"/>
  <c r="H6" i="3"/>
  <c r="H7" i="3"/>
  <c r="H4" i="3"/>
  <c r="G5" i="2"/>
  <c r="G10" i="2"/>
  <c r="G6" i="2"/>
  <c r="G7" i="2"/>
  <c r="G8" i="2"/>
  <c r="G9" i="2"/>
  <c r="K4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<sst xmlns="http://schemas.openxmlformats.org/spreadsheetml/2006/main" count="77" uniqueCount="31">
  <si>
    <t>N</t>
  </si>
  <si>
    <t>i (A)</t>
  </si>
  <si>
    <t>Ângulo (rad)</t>
  </si>
  <si>
    <t>R (m)</t>
  </si>
  <si>
    <r>
      <t>A (m</t>
    </r>
    <r>
      <rPr>
        <sz val="11"/>
        <color theme="1"/>
        <rFont val="Calibri"/>
        <family val="2"/>
      </rPr>
      <t>²)</t>
    </r>
  </si>
  <si>
    <t>F (N)</t>
  </si>
  <si>
    <t>B ext (T)</t>
  </si>
  <si>
    <t>I (A)</t>
  </si>
  <si>
    <t>n</t>
  </si>
  <si>
    <t>r (m)</t>
  </si>
  <si>
    <t>m</t>
  </si>
  <si>
    <t>B ext / i</t>
  </si>
  <si>
    <t>Regressão linear</t>
  </si>
  <si>
    <t>Declive</t>
  </si>
  <si>
    <t>Ordenada na origem</t>
  </si>
  <si>
    <t>R**2</t>
  </si>
  <si>
    <t>Torque (Nm) (Teórico)</t>
  </si>
  <si>
    <t>Torque (Nm) (Experimental)</t>
  </si>
  <si>
    <t xml:space="preserve"> Declive (Teórico)</t>
  </si>
  <si>
    <t>Declive (Experimental)</t>
  </si>
  <si>
    <t>μo (T*m/A) (Teórico)</t>
  </si>
  <si>
    <t>μo (T*m/A)</t>
  </si>
  <si>
    <t>μo (T*m/A) (Experimental)</t>
  </si>
  <si>
    <t>Desvio percentual de μo</t>
  </si>
  <si>
    <t>Desvio percentual do declive</t>
  </si>
  <si>
    <r>
      <t>Torque / (i*I*Sen(</t>
    </r>
    <r>
      <rPr>
        <sz val="11"/>
        <color theme="1"/>
        <rFont val="Calibri"/>
        <family val="2"/>
      </rPr>
      <t>θ))</t>
    </r>
  </si>
  <si>
    <t>B ext</t>
  </si>
  <si>
    <t>Torque / I</t>
  </si>
  <si>
    <r>
      <t>Torque / Sen (</t>
    </r>
    <r>
      <rPr>
        <sz val="11"/>
        <color theme="1"/>
        <rFont val="Calibri"/>
        <family val="2"/>
      </rPr>
      <t>θ)</t>
    </r>
  </si>
  <si>
    <t>Ângulo (Graus)</t>
  </si>
  <si>
    <t>Sen (θ)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</si>
</sst>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0.0E+00"/>
    <numFmt numFmtId="167" formatCode="0.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167" fontId="0" fillId="0" borderId="1" xfId="0" applyNumberFormat="1" applyBorder="1" applyAlignment="1">
      <alignment horizontal="center"/>
    </xf>
    <xf numFmtId="0" fontId="0" fillId="0" borderId="0" xfId="0" applyFill="1"/>
    <xf numFmtId="0" fontId="0" fillId="0" borderId="1" xfId="0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/>
    </xf>
    <xf numFmtId="11" fontId="0" fillId="0" borderId="1" xfId="0" applyNumberFormat="1" applyFill="1" applyBorder="1" applyAlignment="1">
      <alignment horizontal="center"/>
    </xf>
    <xf numFmtId="11" fontId="0" fillId="0" borderId="1" xfId="0" applyNumberFormat="1" applyFill="1" applyBorder="1" applyAlignment="1">
      <alignment horizontal="center" vertical="center"/>
    </xf>
    <xf numFmtId="9" fontId="0" fillId="0" borderId="1" xfId="1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0" fontId="0" fillId="0" borderId="0" xfId="0" applyFill="1" applyAlignment="1">
      <alignment vertical="center"/>
    </xf>
    <xf numFmtId="1" fontId="0" fillId="0" borderId="1" xfId="0" applyNumberFormat="1" applyFill="1" applyBorder="1" applyAlignment="1">
      <alignment horizontal="center"/>
    </xf>
    <xf numFmtId="165" fontId="0" fillId="0" borderId="1" xfId="0" applyNumberForma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/>
    </xf>
    <xf numFmtId="11" fontId="0" fillId="0" borderId="0" xfId="0" applyNumberFormat="1" applyFill="1"/>
    <xf numFmtId="166" fontId="0" fillId="0" borderId="1" xfId="0" applyNumberFormat="1" applyFill="1" applyBorder="1" applyAlignment="1">
      <alignment horizontal="center"/>
    </xf>
    <xf numFmtId="0" fontId="0" fillId="0" borderId="5" xfId="0" applyFill="1" applyBorder="1" applyAlignment="1">
      <alignment horizontal="center" wrapText="1"/>
    </xf>
    <xf numFmtId="0" fontId="0" fillId="0" borderId="4" xfId="0" applyFill="1" applyBorder="1" applyAlignment="1">
      <alignment horizontal="center"/>
    </xf>
    <xf numFmtId="0" fontId="0" fillId="0" borderId="1" xfId="0" applyFill="1" applyBorder="1"/>
    <xf numFmtId="0" fontId="0" fillId="0" borderId="4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1" xfId="0" applyFill="1" applyBorder="1" applyAlignment="1">
      <alignment horizontal="center" wrapText="1"/>
    </xf>
    <xf numFmtId="1" fontId="0" fillId="0" borderId="1" xfId="0" applyNumberForma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6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</cellXfs>
  <cellStyles count="2">
    <cellStyle name="Normal" xfId="0" builtinId="0"/>
    <cellStyle name="Pe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j-cs"/>
              </a:defRPr>
            </a:pPr>
            <a:r>
              <a:rPr lang="en-US" b="1"/>
              <a:t>Torque em função da corrente que passa na bobine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j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352310623176157"/>
          <c:y val="0.17240505619215293"/>
          <c:w val="0.79483526335596055"/>
          <c:h val="0.6444905785591869"/>
        </c:manualLayout>
      </c:layout>
      <c:scatterChart>
        <c:scatterStyle val="lineMarker"/>
        <c:varyColors val="0"/>
        <c:ser>
          <c:idx val="0"/>
          <c:order val="0"/>
          <c:tx>
            <c:strRef>
              <c:f>'1ª Parte'!$I$3</c:f>
              <c:strCache>
                <c:ptCount val="1"/>
                <c:pt idx="0">
                  <c:v>Torque (Nm) (Experimental)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3"/>
                </a:solidFill>
                <a:round/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10913700787401569"/>
                  <c:y val="-1.6100620232598929E-2"/>
                </c:manualLayout>
              </c:layout>
              <c:numFmt formatCode="0.0E+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defRPr>
                  </a:pPr>
                  <a:endParaRPr lang="pt-PT"/>
                </a:p>
              </c:txPr>
            </c:trendlineLbl>
          </c:trendline>
          <c:trendline>
            <c:spPr>
              <a:ln w="19050" cap="rnd">
                <a:solidFill>
                  <a:schemeClr val="accent3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'1ª Parte'!$E$4:$E$12</c:f>
              <c:numCache>
                <c:formatCode>General</c:formatCode>
                <c:ptCount val="9"/>
                <c:pt idx="0">
                  <c:v>0.98799999999999999</c:v>
                </c:pt>
                <c:pt idx="1">
                  <c:v>1.5269999999999999</c:v>
                </c:pt>
                <c:pt idx="2">
                  <c:v>2.0409999999999999</c:v>
                </c:pt>
                <c:pt idx="3">
                  <c:v>2.528</c:v>
                </c:pt>
                <c:pt idx="4">
                  <c:v>3.069</c:v>
                </c:pt>
                <c:pt idx="5">
                  <c:v>3.5009999999999999</c:v>
                </c:pt>
                <c:pt idx="6">
                  <c:v>4.0570000000000004</c:v>
                </c:pt>
                <c:pt idx="7">
                  <c:v>4.524</c:v>
                </c:pt>
                <c:pt idx="8">
                  <c:v>5.04</c:v>
                </c:pt>
              </c:numCache>
            </c:numRef>
          </c:xVal>
          <c:yVal>
            <c:numRef>
              <c:f>'1ª Parte'!$I$4:$I$12</c:f>
              <c:numCache>
                <c:formatCode>0.00E+00</c:formatCode>
                <c:ptCount val="9"/>
                <c:pt idx="0">
                  <c:v>4.8000000000000001E-5</c:v>
                </c:pt>
                <c:pt idx="1">
                  <c:v>7.1999999999999988E-5</c:v>
                </c:pt>
                <c:pt idx="2">
                  <c:v>9.6000000000000002E-5</c:v>
                </c:pt>
                <c:pt idx="3">
                  <c:v>1.2E-4</c:v>
                </c:pt>
                <c:pt idx="4">
                  <c:v>1.4399999999999998E-4</c:v>
                </c:pt>
                <c:pt idx="5">
                  <c:v>1.6799999999999999E-4</c:v>
                </c:pt>
                <c:pt idx="6">
                  <c:v>1.92E-4</c:v>
                </c:pt>
                <c:pt idx="7">
                  <c:v>2.1599999999999999E-4</c:v>
                </c:pt>
                <c:pt idx="8">
                  <c:v>2.4000000000000001E-4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F0-4E6B-994D-6D0E74FC57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2534304"/>
        <c:axId val="2072534720"/>
      </c:scatterChart>
      <c:valAx>
        <c:axId val="207253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 b="0"/>
                  <a:t>i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pt-PT"/>
          </a:p>
        </c:txPr>
        <c:crossAx val="2072534720"/>
        <c:crosses val="autoZero"/>
        <c:crossBetween val="midCat"/>
      </c:valAx>
      <c:valAx>
        <c:axId val="2072534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 b="0"/>
                  <a:t>Torque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pt-PT"/>
          </a:p>
        </c:txPr>
        <c:crossAx val="2072534304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accent3">
          <a:lumMod val="60000"/>
          <a:lumOff val="40000"/>
        </a:schemeClr>
      </a:solidFill>
      <a:round/>
    </a:ln>
    <a:effectLst/>
  </c:spPr>
  <c:txPr>
    <a:bodyPr/>
    <a:lstStyle/>
    <a:p>
      <a:pPr>
        <a:defRPr>
          <a:latin typeface="Cambria Math" panose="02040503050406030204" pitchFamily="18" charset="0"/>
          <a:ea typeface="Cambria Math" panose="02040503050406030204" pitchFamily="18" charset="0"/>
        </a:defRPr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j-cs"/>
              </a:defRPr>
            </a:pPr>
            <a:r>
              <a:rPr lang="en-US" b="1"/>
              <a:t>Torque em função da corrente que passa na </a:t>
            </a:r>
            <a:r>
              <a:rPr lang="en-US" b="1" baseline="0"/>
              <a:t>espira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j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352310623176157"/>
          <c:y val="0.20398992552863796"/>
          <c:w val="0.79483526335596055"/>
          <c:h val="0.61290559819571899"/>
        </c:manualLayout>
      </c:layout>
      <c:scatterChart>
        <c:scatterStyle val="lineMarker"/>
        <c:varyColors val="0"/>
        <c:ser>
          <c:idx val="0"/>
          <c:order val="0"/>
          <c:tx>
            <c:strRef>
              <c:f>'1ª Parte'!$I$3</c:f>
              <c:strCache>
                <c:ptCount val="1"/>
                <c:pt idx="0">
                  <c:v>Torque (Nm) (Experimental)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3"/>
                </a:solidFill>
                <a:round/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10913700787401569"/>
                  <c:y val="-1.6100620232598929E-2"/>
                </c:manualLayout>
              </c:layout>
              <c:numFmt formatCode="0.0E+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defRPr>
                  </a:pPr>
                  <a:endParaRPr lang="pt-PT"/>
                </a:p>
              </c:txPr>
            </c:trendlineLbl>
          </c:trendline>
          <c:trendline>
            <c:spPr>
              <a:ln w="19050" cap="rnd">
                <a:solidFill>
                  <a:schemeClr val="accent3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'2ª Parte'!$E$4:$E$10</c:f>
              <c:numCache>
                <c:formatCode>General</c:formatCode>
                <c:ptCount val="7"/>
                <c:pt idx="0">
                  <c:v>0.50600000000000001</c:v>
                </c:pt>
                <c:pt idx="1">
                  <c:v>1.0069999999999999</c:v>
                </c:pt>
                <c:pt idx="2">
                  <c:v>1.5</c:v>
                </c:pt>
                <c:pt idx="3">
                  <c:v>2.0009999999999999</c:v>
                </c:pt>
                <c:pt idx="4">
                  <c:v>0.748</c:v>
                </c:pt>
                <c:pt idx="5">
                  <c:v>1.25</c:v>
                </c:pt>
                <c:pt idx="6">
                  <c:v>1.754</c:v>
                </c:pt>
              </c:numCache>
            </c:numRef>
          </c:xVal>
          <c:yVal>
            <c:numRef>
              <c:f>'2ª Parte'!$H$4:$H$10</c:f>
              <c:numCache>
                <c:formatCode>0.00E+00</c:formatCode>
                <c:ptCount val="7"/>
                <c:pt idx="0">
                  <c:v>2.4000000000000001E-5</c:v>
                </c:pt>
                <c:pt idx="1">
                  <c:v>4.8000000000000001E-5</c:v>
                </c:pt>
                <c:pt idx="2">
                  <c:v>7.1999999999999988E-5</c:v>
                </c:pt>
                <c:pt idx="3">
                  <c:v>9.6000000000000002E-5</c:v>
                </c:pt>
                <c:pt idx="4">
                  <c:v>3.5999999999999994E-5</c:v>
                </c:pt>
                <c:pt idx="5">
                  <c:v>6.0000000000000002E-5</c:v>
                </c:pt>
                <c:pt idx="6">
                  <c:v>8.3999999999999995E-5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C1D-49C7-B072-0BDAD08FD2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2534304"/>
        <c:axId val="2072534720"/>
      </c:scatterChart>
      <c:valAx>
        <c:axId val="207253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 b="0"/>
                  <a:t>I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pt-PT"/>
          </a:p>
        </c:txPr>
        <c:crossAx val="2072534720"/>
        <c:crosses val="autoZero"/>
        <c:crossBetween val="midCat"/>
      </c:valAx>
      <c:valAx>
        <c:axId val="2072534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 b="0"/>
                  <a:t>Torque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pt-PT"/>
          </a:p>
        </c:txPr>
        <c:crossAx val="2072534304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accent3">
          <a:lumMod val="60000"/>
          <a:lumOff val="40000"/>
        </a:schemeClr>
      </a:solidFill>
      <a:round/>
    </a:ln>
    <a:effectLst/>
  </c:spPr>
  <c:txPr>
    <a:bodyPr/>
    <a:lstStyle/>
    <a:p>
      <a:pPr>
        <a:defRPr>
          <a:latin typeface="Cambria Math" panose="02040503050406030204" pitchFamily="18" charset="0"/>
          <a:ea typeface="Cambria Math" panose="02040503050406030204" pitchFamily="18" charset="0"/>
        </a:defRPr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j-cs"/>
              </a:defRPr>
            </a:pPr>
            <a:r>
              <a:rPr lang="en-US" b="1"/>
              <a:t>Torque em</a:t>
            </a:r>
            <a:r>
              <a:rPr lang="en-US" b="1" baseline="0"/>
              <a:t> função do seno do ângulo da espira 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j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352310623176157"/>
          <c:y val="0.20398992552863796"/>
          <c:w val="0.79483526335596055"/>
          <c:h val="0.61290559819571899"/>
        </c:manualLayout>
      </c:layout>
      <c:scatterChart>
        <c:scatterStyle val="lineMarker"/>
        <c:varyColors val="0"/>
        <c:ser>
          <c:idx val="0"/>
          <c:order val="0"/>
          <c:tx>
            <c:strRef>
              <c:f>'1ª Parte'!$I$3</c:f>
              <c:strCache>
                <c:ptCount val="1"/>
                <c:pt idx="0">
                  <c:v>Torque (Nm) (Experimental)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3"/>
                </a:solidFill>
                <a:round/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10913700787401569"/>
                  <c:y val="-1.6100620232598929E-2"/>
                </c:manualLayout>
              </c:layout>
              <c:numFmt formatCode="0.0E+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defRPr>
                  </a:pPr>
                  <a:endParaRPr lang="pt-PT"/>
                </a:p>
              </c:txPr>
            </c:trendlineLbl>
          </c:trendline>
          <c:trendline>
            <c:spPr>
              <a:ln w="19050" cap="rnd">
                <a:solidFill>
                  <a:schemeClr val="accent3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'3ª Parte'!$F$4:$F$7</c:f>
              <c:numCache>
                <c:formatCode>General</c:formatCode>
                <c:ptCount val="4"/>
                <c:pt idx="0">
                  <c:v>0</c:v>
                </c:pt>
                <c:pt idx="1">
                  <c:v>0.49999999999999994</c:v>
                </c:pt>
                <c:pt idx="2" formatCode="0.00">
                  <c:v>0.8660254037844386</c:v>
                </c:pt>
                <c:pt idx="3">
                  <c:v>1</c:v>
                </c:pt>
              </c:numCache>
            </c:numRef>
          </c:xVal>
          <c:yVal>
            <c:numRef>
              <c:f>'3ª Parte'!$I$4:$I$7</c:f>
              <c:numCache>
                <c:formatCode>General</c:formatCode>
                <c:ptCount val="4"/>
                <c:pt idx="0">
                  <c:v>0</c:v>
                </c:pt>
                <c:pt idx="1">
                  <c:v>4.8000000000000001E-5</c:v>
                </c:pt>
                <c:pt idx="2">
                  <c:v>8.3999999999999995E-5</c:v>
                </c:pt>
                <c:pt idx="3">
                  <c:v>9.6000000000000002E-5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D99-45D6-B204-6518488586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2534304"/>
        <c:axId val="2072534720"/>
      </c:scatterChart>
      <c:valAx>
        <c:axId val="207253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 sz="800" b="0" i="0" baseline="0">
                    <a:effectLst/>
                  </a:rPr>
                  <a:t>SEN(θ)</a:t>
                </a:r>
              </a:p>
            </c:rich>
          </c:tx>
          <c:layout>
            <c:manualLayout>
              <c:xMode val="edge"/>
              <c:yMode val="edge"/>
              <c:x val="0.50935306699720251"/>
              <c:y val="0.866528887008244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pt-PT"/>
          </a:p>
        </c:txPr>
        <c:crossAx val="2072534720"/>
        <c:crosses val="autoZero"/>
        <c:crossBetween val="midCat"/>
      </c:valAx>
      <c:valAx>
        <c:axId val="2072534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pt-PT" b="0"/>
                  <a:t>Torque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pt-PT"/>
            </a:p>
          </c:txPr>
        </c:title>
        <c:numFmt formatCode="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pt-PT"/>
          </a:p>
        </c:txPr>
        <c:crossAx val="2072534304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accent3">
          <a:lumMod val="60000"/>
          <a:lumOff val="40000"/>
        </a:schemeClr>
      </a:solidFill>
      <a:round/>
    </a:ln>
    <a:effectLst/>
  </c:spPr>
  <c:txPr>
    <a:bodyPr/>
    <a:lstStyle/>
    <a:p>
      <a:pPr>
        <a:defRPr>
          <a:latin typeface="Cambria Math" panose="02040503050406030204" pitchFamily="18" charset="0"/>
          <a:ea typeface="Cambria Math" panose="02040503050406030204" pitchFamily="18" charset="0"/>
        </a:defRPr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2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3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190501</xdr:colOff>
      <xdr:row>12</xdr:row>
      <xdr:rowOff>119061</xdr:rowOff>
    </xdr:from>
    <xdr:to>
      <xdr:col>11</xdr:col>
      <xdr:colOff>1133475</xdr:colOff>
      <xdr:row>29</xdr:row>
      <xdr:rowOff>9525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8691546-4946-43FF-8944-1EB702BBD0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276225</xdr:colOff>
      <xdr:row>1</xdr:row>
      <xdr:rowOff>38100</xdr:rowOff>
    </xdr:from>
    <xdr:to>
      <xdr:col>20</xdr:col>
      <xdr:colOff>581025</xdr:colOff>
      <xdr:row>22</xdr:row>
      <xdr:rowOff>142876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EF2D902E-F07E-4F10-9453-D05FED369405}"/>
                </a:ext>
              </a:extLst>
            </xdr:cNvPr>
            <xdr:cNvSpPr txBox="1"/>
          </xdr:nvSpPr>
          <xdr:spPr>
            <a:xfrm>
              <a:off x="11753850" y="228600"/>
              <a:ext cx="5181600" cy="4143376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pt-PT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Para</a:t>
              </a:r>
              <a:r>
                <a:rPr lang="pt-PT" sz="140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 se obter o declive teórico,</a:t>
              </a:r>
            </a:p>
            <a:p>
              <a:endParaRPr lang="pt-PT" sz="1400" baseline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𝜏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=2,35×</m:t>
                    </m:r>
                    <m:sSup>
                      <m:sSupPr>
                        <m:ctrlPr>
                          <a:rPr lang="pt-PT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10</m:t>
                        </m:r>
                      </m:e>
                      <m:sup>
                        <m:r>
                          <a:rPr lang="pt-PT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−5</m:t>
                        </m:r>
                      </m:sup>
                    </m:sSup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𝐼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𝑠𝑒𝑛</m:t>
                    </m:r>
                    <m:d>
                      <m:dPr>
                        <m:ctrlPr>
                          <a:rPr lang="pt-PT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𝜃</m:t>
                        </m:r>
                      </m:e>
                    </m:d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𝑖</m:t>
                    </m:r>
                  </m:oMath>
                </m:oMathPara>
              </a14:m>
              <a:endParaRPr lang="pt-PT" sz="14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pt-PT" sz="14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r>
                <a:rPr lang="pt-PT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ou seja:</a:t>
              </a:r>
            </a:p>
            <a:p>
              <a:endParaRPr lang="pt-PT" sz="14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𝜏</m:t>
                    </m:r>
                    <m:r>
                      <a:rPr lang="pt-PT" sz="14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=4,70×</m:t>
                    </m:r>
                    <m:sSup>
                      <m:sSupPr>
                        <m:ctrlP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10</m:t>
                        </m:r>
                      </m:e>
                      <m:sup>
                        <m: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−5</m:t>
                        </m:r>
                      </m:sup>
                    </m:sSup>
                    <m:r>
                      <a:rPr lang="pt-PT" sz="14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 </m:t>
                    </m:r>
                    <m:r>
                      <a:rPr lang="pt-PT" sz="14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𝑖</m:t>
                    </m:r>
                  </m:oMath>
                </m:oMathPara>
              </a14:m>
              <a:endParaRPr lang="pt-PT" sz="1400">
                <a:effectLst/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pt-PT" sz="14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r>
                <a:rPr lang="pt-PT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Experimentalmente</a:t>
              </a:r>
              <a:r>
                <a:rPr lang="pt-PT" sz="140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 obteve-se:</a:t>
              </a:r>
            </a:p>
            <a:p>
              <a:endParaRPr lang="pt-PT" sz="1400" baseline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𝜏</m:t>
                    </m:r>
                    <m:r>
                      <a:rPr lang="pt-PT" sz="14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=4,75×</m:t>
                    </m:r>
                    <m:sSup>
                      <m:sSupPr>
                        <m:ctrlP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10</m:t>
                        </m:r>
                      </m:e>
                      <m:sup>
                        <m:r>
                          <a:rPr lang="pt-PT" sz="14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−5</m:t>
                        </m:r>
                      </m:sup>
                    </m:sSup>
                    <m:r>
                      <a:rPr lang="pt-PT" sz="14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 </m:t>
                    </m:r>
                    <m:r>
                      <a:rPr lang="pt-PT" sz="14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𝑖</m:t>
                    </m:r>
                  </m:oMath>
                </m:oMathPara>
              </a14:m>
              <a:endParaRPr lang="pt-PT" sz="1400">
                <a:effectLst/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pt-PT" sz="1100"/>
            </a:p>
            <a:p>
              <a:r>
                <a:rPr lang="pt-PT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com o declive</a:t>
              </a:r>
              <a:r>
                <a:rPr lang="pt-PT" sz="140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 experimental, calcula-se o </a:t>
              </a:r>
              <a:r>
                <a:rPr lang="el-GR" sz="140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μ</a:t>
              </a:r>
              <a:r>
                <a:rPr lang="pt-PT" sz="140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o experimental,</a:t>
              </a:r>
            </a:p>
            <a:p>
              <a:endParaRPr lang="pt-PT" sz="1400" baseline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PT" sz="1400" i="1" baseline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400" i="1" baseline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</m:e>
                      <m:sub>
                        <m:r>
                          <a:rPr lang="pt-PT" sz="1400" b="0" i="1" baseline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pt-PT" sz="1400" b="0" i="1" baseline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t-PT" sz="1400" b="0" i="1" baseline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t-PT" sz="14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𝐷𝑒𝑐𝑙𝑖𝑣𝑒</m:t>
                        </m:r>
                        <m:r>
                          <a:rPr lang="pt-PT" sz="14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∙</m:t>
                        </m:r>
                        <m:r>
                          <a:rPr lang="pt-PT" sz="14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𝑟</m:t>
                        </m:r>
                        <m:r>
                          <a:rPr lang="pt-PT" sz="14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∙</m:t>
                        </m:r>
                        <m:sSup>
                          <m:sSupPr>
                            <m:ctrlPr>
                              <a:rPr lang="pt-PT" sz="1400" b="0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PT" sz="1400" b="0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5</m:t>
                            </m:r>
                          </m:e>
                          <m:sup>
                            <m:f>
                              <m:fPr>
                                <m:ctrlPr>
                                  <a:rPr lang="pt-PT" sz="1400" b="0" i="1" baseline="0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pt-PT" sz="1400" b="0" i="1" baseline="0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3</m:t>
                                </m:r>
                              </m:num>
                              <m:den>
                                <m:r>
                                  <a:rPr lang="pt-PT" sz="1400" b="0" i="1" baseline="0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2</m:t>
                                </m:r>
                              </m:den>
                            </m:f>
                          </m:sup>
                        </m:sSup>
                      </m:num>
                      <m:den>
                        <m:r>
                          <a:rPr lang="pt-PT" sz="1400" b="0" i="1" baseline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𝑛</m:t>
                        </m:r>
                        <m:r>
                          <a:rPr lang="pt-PT" sz="1400" b="0" i="1" baseline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∙</m:t>
                        </m:r>
                        <m:r>
                          <a:rPr lang="pt-PT" sz="1400" b="0" i="1" baseline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𝑚</m:t>
                        </m:r>
                        <m:r>
                          <a:rPr lang="pt-PT" sz="1400" b="0" i="1" baseline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∙8</m:t>
                        </m:r>
                      </m:den>
                    </m:f>
                  </m:oMath>
                </m:oMathPara>
              </a14:m>
              <a:endParaRPr lang="pt-PT" sz="1400" baseline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pt-PT" sz="1100"/>
            </a:p>
          </xdr:txBody>
        </xdr:sp>
      </mc:Choice>
      <mc:Fallback xmlns="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EF2D902E-F07E-4F10-9453-D05FED369405}"/>
                </a:ext>
              </a:extLst>
            </xdr:cNvPr>
            <xdr:cNvSpPr txBox="1"/>
          </xdr:nvSpPr>
          <xdr:spPr>
            <a:xfrm>
              <a:off x="11753850" y="228600"/>
              <a:ext cx="5181600" cy="4143376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pt-PT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Para</a:t>
              </a:r>
              <a:r>
                <a:rPr lang="pt-PT" sz="140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 se obter o declive teórico,</a:t>
              </a:r>
            </a:p>
            <a:p>
              <a:endParaRPr lang="pt-PT" sz="1400" baseline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r>
                <a:rPr lang="pt-PT" sz="14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𝜏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=2,35×10^(−5)  𝐼 𝑠𝑒𝑛(𝜃)   𝑖</a:t>
              </a:r>
              <a:endParaRPr lang="pt-PT" sz="14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pt-PT" sz="14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r>
                <a:rPr lang="pt-PT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ou seja:</a:t>
              </a:r>
            </a:p>
            <a:p>
              <a:endParaRPr lang="pt-PT" sz="14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PT" sz="14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𝜏</a:t>
              </a:r>
              <a:r>
                <a:rPr lang="pt-PT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=4,70×10^(−5)   𝑖</a:t>
              </a:r>
              <a:endParaRPr lang="pt-PT" sz="1400">
                <a:effectLst/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pt-PT" sz="14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r>
                <a:rPr lang="pt-PT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Experimentalmente</a:t>
              </a:r>
              <a:r>
                <a:rPr lang="pt-PT" sz="140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 obteve-se:</a:t>
              </a:r>
            </a:p>
            <a:p>
              <a:endParaRPr lang="pt-PT" sz="1400" baseline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PT" sz="14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𝜏</a:t>
              </a:r>
              <a:r>
                <a:rPr lang="pt-PT" sz="14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=4,75×10^(−5)   𝑖</a:t>
              </a:r>
              <a:endParaRPr lang="pt-PT" sz="1400">
                <a:effectLst/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pt-PT" sz="1100"/>
            </a:p>
            <a:p>
              <a:r>
                <a:rPr lang="pt-PT" sz="1400">
                  <a:latin typeface="Cambria Math" panose="02040503050406030204" pitchFamily="18" charset="0"/>
                  <a:ea typeface="Cambria Math" panose="02040503050406030204" pitchFamily="18" charset="0"/>
                </a:rPr>
                <a:t>com o declive</a:t>
              </a:r>
              <a:r>
                <a:rPr lang="pt-PT" sz="140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 experimental, calcula-se o </a:t>
              </a:r>
              <a:r>
                <a:rPr lang="el-GR" sz="140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μ</a:t>
              </a:r>
              <a:r>
                <a:rPr lang="pt-PT" sz="140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o experimental,</a:t>
              </a:r>
            </a:p>
            <a:p>
              <a:endParaRPr lang="pt-PT" sz="1400" baseline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r>
                <a:rPr lang="pt-PT" sz="1400" i="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𝜇_</a:t>
              </a:r>
              <a:r>
                <a:rPr lang="pt-PT" sz="1400" b="0" i="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0=(</a:t>
              </a:r>
              <a:r>
                <a:rPr lang="pt-PT" sz="14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𝐷𝑒𝑐𝑙𝑖𝑣𝑒∙𝑟∙5^(3/2))/(</a:t>
              </a:r>
              <a:r>
                <a:rPr lang="pt-PT" sz="1400" b="0" i="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𝑛∙𝑚∙8)</a:t>
              </a:r>
              <a:endParaRPr lang="pt-PT" sz="1400" baseline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pt-PT" sz="1100"/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66676</xdr:colOff>
      <xdr:row>10</xdr:row>
      <xdr:rowOff>52385</xdr:rowOff>
    </xdr:from>
    <xdr:to>
      <xdr:col>11</xdr:col>
      <xdr:colOff>19050</xdr:colOff>
      <xdr:row>27</xdr:row>
      <xdr:rowOff>9524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65A363A-3792-4989-ACD4-63EA1539E0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352425</xdr:colOff>
      <xdr:row>13</xdr:row>
      <xdr:rowOff>114300</xdr:rowOff>
    </xdr:from>
    <xdr:to>
      <xdr:col>3</xdr:col>
      <xdr:colOff>457200</xdr:colOff>
      <xdr:row>22</xdr:row>
      <xdr:rowOff>133350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5F2BD2DB-DF35-4897-8291-B94B01FAFADE}"/>
            </a:ext>
          </a:extLst>
        </xdr:cNvPr>
        <xdr:cNvSpPr txBox="1"/>
      </xdr:nvSpPr>
      <xdr:spPr>
        <a:xfrm>
          <a:off x="352425" y="2781300"/>
          <a:ext cx="2667000" cy="1352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400">
              <a:latin typeface="Cambria Math" panose="02040503050406030204" pitchFamily="18" charset="0"/>
              <a:ea typeface="Cambria Math" panose="02040503050406030204" pitchFamily="18" charset="0"/>
            </a:rPr>
            <a:t>Nesta</a:t>
          </a:r>
          <a:r>
            <a:rPr lang="pt-PT" sz="1400" baseline="0">
              <a:latin typeface="Cambria Math" panose="02040503050406030204" pitchFamily="18" charset="0"/>
              <a:ea typeface="Cambria Math" panose="02040503050406030204" pitchFamily="18" charset="0"/>
            </a:rPr>
            <a:t> parte o desvio percentual é maior, mas as medidas também de força também eram mais pequenas e por isso têm um erro relativo associado maior!</a:t>
          </a:r>
          <a:endParaRPr lang="pt-PT" sz="1400">
            <a:latin typeface="Cambria Math" panose="02040503050406030204" pitchFamily="18" charset="0"/>
            <a:ea typeface="Cambria Math" panose="02040503050406030204" pitchFamily="18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333375</xdr:colOff>
      <xdr:row>8</xdr:row>
      <xdr:rowOff>123825</xdr:rowOff>
    </xdr:from>
    <xdr:to>
      <xdr:col>12</xdr:col>
      <xdr:colOff>57149</xdr:colOff>
      <xdr:row>23</xdr:row>
      <xdr:rowOff>4764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144C18A2-15B6-4D9A-9474-34FADC2CC1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1"/>
  <sheetViews>
    <sheetView workbookViewId="0">
      <selection activeCell="E3" sqref="E3:I12"/>
    </sheetView>
  </sheetViews>
  <sheetFormatPr defaultRowHeight="15" x14ac:dyDescent="0.25"/>
  <cols>
    <col min="2" max="2" width="20.7109375" bestFit="1" customWidth="1"/>
    <col min="3" max="3" width="10.5703125" customWidth="1"/>
    <col min="5" max="5" width="8.85546875" customWidth="1"/>
    <col min="6" max="6" width="8" bestFit="1" customWidth="1"/>
    <col min="7" max="7" width="10.42578125" customWidth="1"/>
    <col min="8" max="8" width="20.42578125" customWidth="1"/>
    <col min="9" max="9" width="26.5703125" bestFit="1" customWidth="1"/>
    <col min="10" max="10" width="14.85546875" customWidth="1"/>
    <col min="11" max="11" width="16.140625" customWidth="1"/>
    <col min="12" max="12" width="17.28515625" customWidth="1"/>
  </cols>
  <sheetData>
    <row r="2" spans="1:12" ht="14.25" customHeigh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ht="28.5" customHeight="1" x14ac:dyDescent="0.25">
      <c r="A3" s="6"/>
      <c r="B3" s="7" t="s">
        <v>2</v>
      </c>
      <c r="C3" s="8">
        <f>PI()/2</f>
        <v>1.5707963267948966</v>
      </c>
      <c r="D3" s="6"/>
      <c r="E3" s="7" t="s">
        <v>1</v>
      </c>
      <c r="F3" s="7" t="s">
        <v>5</v>
      </c>
      <c r="G3" s="7" t="s">
        <v>6</v>
      </c>
      <c r="H3" s="7" t="s">
        <v>16</v>
      </c>
      <c r="I3" s="7" t="s">
        <v>17</v>
      </c>
      <c r="J3" s="9" t="s">
        <v>18</v>
      </c>
      <c r="K3" s="9" t="s">
        <v>19</v>
      </c>
      <c r="L3" s="9" t="s">
        <v>24</v>
      </c>
    </row>
    <row r="4" spans="1:12" x14ac:dyDescent="0.25">
      <c r="A4" s="6"/>
      <c r="B4" s="10" t="s">
        <v>7</v>
      </c>
      <c r="C4" s="10">
        <v>2</v>
      </c>
      <c r="D4" s="6"/>
      <c r="E4" s="10">
        <v>0.98799999999999999</v>
      </c>
      <c r="F4" s="10">
        <v>4.0000000000000002E-4</v>
      </c>
      <c r="G4" s="11">
        <f>$C$12*E4</f>
        <v>6.8405735101267765E-4</v>
      </c>
      <c r="H4" s="11">
        <f>$C$13*E4*$C$4*SIN($C$3)</f>
        <v>4.6419038249231274E-5</v>
      </c>
      <c r="I4" s="12">
        <f>F4*0.12</f>
        <v>4.8000000000000001E-5</v>
      </c>
      <c r="J4" s="11">
        <f>C13*C4</f>
        <v>4.6982832236064045E-5</v>
      </c>
      <c r="K4" s="11">
        <f>E15</f>
        <v>4.7538711130173165E-5</v>
      </c>
      <c r="L4" s="13">
        <f>(K4-J4)/J4</f>
        <v>1.183153223535185E-2</v>
      </c>
    </row>
    <row r="5" spans="1:12" x14ac:dyDescent="0.25">
      <c r="A5" s="6"/>
      <c r="B5" s="14" t="s">
        <v>0</v>
      </c>
      <c r="C5" s="14">
        <v>3</v>
      </c>
      <c r="D5" s="6"/>
      <c r="E5" s="14">
        <v>1.5269999999999999</v>
      </c>
      <c r="F5" s="14">
        <v>5.9999999999999995E-4</v>
      </c>
      <c r="G5" s="11">
        <f t="shared" ref="G5:G12" si="0">$C$12*E5</f>
        <v>1.0572424848141282E-3</v>
      </c>
      <c r="H5" s="11">
        <f>$C$13*E5*$C$4*SIN($C$3)</f>
        <v>7.1742784824469795E-5</v>
      </c>
      <c r="I5" s="12">
        <f t="shared" ref="I5:I12" si="1">F5*0.12</f>
        <v>7.1999999999999988E-5</v>
      </c>
      <c r="J5" s="6"/>
      <c r="K5" s="6"/>
      <c r="L5" s="6"/>
    </row>
    <row r="6" spans="1:12" x14ac:dyDescent="0.25">
      <c r="A6" s="6"/>
      <c r="B6" s="14" t="s">
        <v>3</v>
      </c>
      <c r="C6" s="15">
        <v>0.06</v>
      </c>
      <c r="D6" s="6"/>
      <c r="E6" s="14">
        <v>2.0409999999999999</v>
      </c>
      <c r="F6" s="14">
        <v>8.0000000000000004E-4</v>
      </c>
      <c r="G6" s="11">
        <f t="shared" si="0"/>
        <v>1.4131184751182944E-3</v>
      </c>
      <c r="H6" s="11">
        <f t="shared" ref="H6:H12" si="2">$C$13*E6*$C$4*SIN($C$3)</f>
        <v>9.5891960593806708E-5</v>
      </c>
      <c r="I6" s="12">
        <f t="shared" si="1"/>
        <v>9.6000000000000002E-5</v>
      </c>
      <c r="J6" s="34" t="s">
        <v>20</v>
      </c>
      <c r="K6" s="34" t="s">
        <v>22</v>
      </c>
      <c r="L6" s="34" t="s">
        <v>23</v>
      </c>
    </row>
    <row r="7" spans="1:12" x14ac:dyDescent="0.25">
      <c r="A7" s="6"/>
      <c r="B7" s="14" t="s">
        <v>4</v>
      </c>
      <c r="C7" s="15">
        <f>PI()*C6^2</f>
        <v>1.1309733552923255E-2</v>
      </c>
      <c r="D7" s="6"/>
      <c r="E7" s="14">
        <v>2.528</v>
      </c>
      <c r="F7" s="14">
        <v>1E-3</v>
      </c>
      <c r="G7" s="11">
        <f t="shared" si="0"/>
        <v>1.7503005904453937E-3</v>
      </c>
      <c r="H7" s="11">
        <f t="shared" si="2"/>
        <v>1.1877259989276991E-4</v>
      </c>
      <c r="I7" s="12">
        <f t="shared" si="1"/>
        <v>1.2E-4</v>
      </c>
      <c r="J7" s="34"/>
      <c r="K7" s="34"/>
      <c r="L7" s="34"/>
    </row>
    <row r="8" spans="1:12" s="3" customFormat="1" ht="15.75" customHeight="1" x14ac:dyDescent="0.25">
      <c r="A8" s="16"/>
      <c r="B8" s="14" t="s">
        <v>8</v>
      </c>
      <c r="C8" s="17">
        <v>154</v>
      </c>
      <c r="D8" s="16"/>
      <c r="E8" s="14">
        <v>3.069</v>
      </c>
      <c r="F8" s="14">
        <v>1.1999999999999999E-3</v>
      </c>
      <c r="G8" s="11">
        <f t="shared" si="0"/>
        <v>2.1248704557266271E-3</v>
      </c>
      <c r="H8" s="11">
        <f t="shared" si="2"/>
        <v>1.4419031213248055E-4</v>
      </c>
      <c r="I8" s="12">
        <f t="shared" si="1"/>
        <v>1.4399999999999998E-4</v>
      </c>
      <c r="J8" s="12">
        <f>C10</f>
        <v>1.2566370614359173E-6</v>
      </c>
      <c r="K8" s="12">
        <f>(K4*((5)^(3/2))*C9)/(C11*8*C8)</f>
        <v>1.2715050033364337E-6</v>
      </c>
      <c r="L8" s="13">
        <f>(K8-J8)/J8</f>
        <v>1.1831532235351492E-2</v>
      </c>
    </row>
    <row r="9" spans="1:12" x14ac:dyDescent="0.25">
      <c r="A9" s="6"/>
      <c r="B9" s="14" t="s">
        <v>9</v>
      </c>
      <c r="C9" s="18">
        <v>0.2</v>
      </c>
      <c r="D9" s="6"/>
      <c r="E9" s="14">
        <v>3.5009999999999999</v>
      </c>
      <c r="F9" s="14">
        <v>1.4E-3</v>
      </c>
      <c r="G9" s="11">
        <f t="shared" si="0"/>
        <v>2.4239724553597008E-3</v>
      </c>
      <c r="H9" s="11">
        <f t="shared" si="2"/>
        <v>1.6448689565846022E-4</v>
      </c>
      <c r="I9" s="12">
        <f t="shared" si="1"/>
        <v>1.6799999999999999E-4</v>
      </c>
      <c r="J9" s="6"/>
      <c r="K9" s="6"/>
      <c r="L9" s="6"/>
    </row>
    <row r="10" spans="1:12" x14ac:dyDescent="0.25">
      <c r="A10" s="6"/>
      <c r="B10" s="19" t="s">
        <v>21</v>
      </c>
      <c r="C10" s="12">
        <f>(4*PI())*10^(-7)</f>
        <v>1.2566370614359173E-6</v>
      </c>
      <c r="D10" s="6"/>
      <c r="E10" s="14">
        <v>4.0570000000000004</v>
      </c>
      <c r="F10" s="14">
        <v>1.6000000000000001E-3</v>
      </c>
      <c r="G10" s="11">
        <f t="shared" si="0"/>
        <v>2.8089278067393048E-3</v>
      </c>
      <c r="H10" s="11">
        <f t="shared" si="2"/>
        <v>1.9060935038171185E-4</v>
      </c>
      <c r="I10" s="12">
        <f t="shared" si="1"/>
        <v>1.92E-4</v>
      </c>
      <c r="J10" s="6"/>
      <c r="K10" s="6"/>
      <c r="L10" s="6"/>
    </row>
    <row r="11" spans="1:12" x14ac:dyDescent="0.25">
      <c r="A11" s="6"/>
      <c r="B11" s="14" t="s">
        <v>10</v>
      </c>
      <c r="C11" s="20">
        <f>C7*C5*C4</f>
        <v>6.7858401317539535E-2</v>
      </c>
      <c r="D11" s="6"/>
      <c r="E11" s="14">
        <v>4.524</v>
      </c>
      <c r="F11" s="14">
        <v>1.8E-3</v>
      </c>
      <c r="G11" s="11">
        <f t="shared" si="0"/>
        <v>3.1322626072685764E-3</v>
      </c>
      <c r="H11" s="11">
        <f t="shared" si="2"/>
        <v>2.1255033303595373E-4</v>
      </c>
      <c r="I11" s="12">
        <f t="shared" si="1"/>
        <v>2.1599999999999999E-4</v>
      </c>
      <c r="J11" s="6"/>
      <c r="K11" s="6"/>
      <c r="L11" s="6"/>
    </row>
    <row r="12" spans="1:12" x14ac:dyDescent="0.25">
      <c r="A12" s="6"/>
      <c r="B12" s="14" t="s">
        <v>11</v>
      </c>
      <c r="C12" s="11">
        <f>((8*$C$10*$C$8)/(((5)^(3/2))*$C$9))</f>
        <v>6.923657398913741E-4</v>
      </c>
      <c r="D12" s="6"/>
      <c r="E12" s="14">
        <v>5.04</v>
      </c>
      <c r="F12" s="14">
        <v>2E-3</v>
      </c>
      <c r="G12" s="11">
        <f t="shared" si="0"/>
        <v>3.4895233290525253E-3</v>
      </c>
      <c r="H12" s="11">
        <f t="shared" si="2"/>
        <v>2.3679347446976278E-4</v>
      </c>
      <c r="I12" s="12">
        <f t="shared" si="1"/>
        <v>2.4000000000000001E-4</v>
      </c>
      <c r="J12" s="6"/>
      <c r="K12" s="6"/>
      <c r="L12" s="6"/>
    </row>
    <row r="13" spans="1:12" x14ac:dyDescent="0.25">
      <c r="A13" s="6"/>
      <c r="B13" s="14" t="s">
        <v>25</v>
      </c>
      <c r="C13" s="11">
        <f>C12*C5*C7</f>
        <v>2.3491416118032022E-5</v>
      </c>
      <c r="D13" s="6"/>
      <c r="E13" s="6"/>
      <c r="F13" s="6"/>
      <c r="G13" s="6"/>
      <c r="H13" s="6"/>
      <c r="I13" s="6"/>
      <c r="J13" s="6"/>
      <c r="K13" s="6"/>
      <c r="L13" s="6"/>
    </row>
    <row r="14" spans="1:12" x14ac:dyDescent="0.25">
      <c r="A14" s="6"/>
      <c r="B14" s="6"/>
      <c r="C14" s="6"/>
      <c r="D14" s="6"/>
      <c r="E14" s="33" t="s">
        <v>12</v>
      </c>
      <c r="F14" s="33"/>
      <c r="G14" s="33"/>
      <c r="H14" s="6"/>
      <c r="I14" s="6"/>
      <c r="J14" s="6"/>
      <c r="K14" s="6"/>
      <c r="L14" s="6"/>
    </row>
    <row r="15" spans="1:12" ht="15.75" customHeight="1" x14ac:dyDescent="0.25">
      <c r="A15" s="6"/>
      <c r="B15" s="6"/>
      <c r="C15" s="21"/>
      <c r="D15" s="6"/>
      <c r="E15" s="14" cm="1">
        <f t="array" ref="E15:F19">LINEST(I4:I12,E4:E12,FALSE,TRUE)</f>
        <v>4.7538711130173165E-5</v>
      </c>
      <c r="F15" s="14">
        <v>0</v>
      </c>
      <c r="G15" s="14" t="s">
        <v>13</v>
      </c>
      <c r="H15" s="6"/>
      <c r="I15" s="6"/>
      <c r="J15" s="6"/>
      <c r="K15" s="6"/>
      <c r="L15" s="6"/>
    </row>
    <row r="16" spans="1:12" ht="31.5" customHeight="1" x14ac:dyDescent="0.25">
      <c r="A16" s="6"/>
      <c r="B16" s="6"/>
      <c r="C16" s="6"/>
      <c r="D16" s="6"/>
      <c r="E16" s="22">
        <v>1.1490131927067635E-7</v>
      </c>
      <c r="F16" s="14" t="e">
        <v>#N/A</v>
      </c>
      <c r="G16" s="23" t="s">
        <v>14</v>
      </c>
      <c r="H16" s="6"/>
      <c r="I16" s="6"/>
      <c r="J16" s="6"/>
      <c r="K16" s="6"/>
      <c r="L16" s="6"/>
    </row>
    <row r="17" spans="1:12" ht="17.25" customHeight="1" x14ac:dyDescent="0.25">
      <c r="A17" s="6"/>
      <c r="B17" s="6"/>
      <c r="C17" s="6"/>
      <c r="D17" s="6"/>
      <c r="E17" s="17">
        <v>0.99995326686508113</v>
      </c>
      <c r="F17" s="24">
        <v>1.1366959638516763E-6</v>
      </c>
      <c r="G17" s="14" t="s">
        <v>15</v>
      </c>
      <c r="H17" s="6"/>
      <c r="I17" s="6"/>
      <c r="J17" s="6"/>
      <c r="K17" s="21"/>
      <c r="L17" s="6"/>
    </row>
    <row r="18" spans="1:12" hidden="1" x14ac:dyDescent="0.25">
      <c r="A18" s="6"/>
      <c r="B18" s="6"/>
      <c r="C18" s="6"/>
      <c r="D18" s="6"/>
      <c r="E18" s="25">
        <v>171176.74961907903</v>
      </c>
      <c r="F18" s="26">
        <v>8</v>
      </c>
      <c r="G18" s="27"/>
      <c r="H18" s="6"/>
      <c r="I18" s="6"/>
      <c r="J18" s="6"/>
      <c r="K18" s="6"/>
      <c r="L18" s="6"/>
    </row>
    <row r="19" spans="1:12" hidden="1" x14ac:dyDescent="0.25">
      <c r="A19" s="6"/>
      <c r="B19" s="6"/>
      <c r="C19" s="6"/>
      <c r="D19" s="6"/>
      <c r="E19" s="25">
        <v>2.2117366337828609E-7</v>
      </c>
      <c r="F19" s="26">
        <v>1.0336621713893532E-11</v>
      </c>
      <c r="G19" s="28"/>
      <c r="H19" s="6"/>
      <c r="I19" s="6"/>
      <c r="J19" s="6"/>
      <c r="K19" s="6"/>
      <c r="L19" s="6"/>
    </row>
    <row r="20" spans="1:12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2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21"/>
      <c r="L21" s="6"/>
    </row>
  </sheetData>
  <mergeCells count="4">
    <mergeCell ref="E14:G14"/>
    <mergeCell ref="J6:J7"/>
    <mergeCell ref="K6:K7"/>
    <mergeCell ref="L6:L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F3487-AA56-4E64-B524-D5FCE040915D}">
  <dimension ref="B3:L21"/>
  <sheetViews>
    <sheetView topLeftCell="C1" workbookViewId="0">
      <selection activeCell="J10" sqref="J10"/>
    </sheetView>
  </sheetViews>
  <sheetFormatPr defaultRowHeight="15" x14ac:dyDescent="0.25"/>
  <cols>
    <col min="2" max="2" width="20.140625" bestFit="1" customWidth="1"/>
    <col min="5" max="5" width="12" bestFit="1" customWidth="1"/>
    <col min="7" max="7" width="20.5703125" customWidth="1"/>
    <col min="8" max="8" width="26.42578125" customWidth="1"/>
    <col min="9" max="9" width="13" customWidth="1"/>
    <col min="10" max="10" width="14.42578125" customWidth="1"/>
    <col min="11" max="11" width="19.140625" customWidth="1"/>
  </cols>
  <sheetData>
    <row r="3" spans="2:12" ht="30" x14ac:dyDescent="0.25">
      <c r="B3" s="7" t="s">
        <v>2</v>
      </c>
      <c r="C3" s="8">
        <f>PI()/2</f>
        <v>1.5707963267948966</v>
      </c>
      <c r="D3" s="6"/>
      <c r="E3" s="7" t="s">
        <v>7</v>
      </c>
      <c r="F3" s="7" t="s">
        <v>5</v>
      </c>
      <c r="G3" s="7" t="s">
        <v>16</v>
      </c>
      <c r="H3" s="7" t="s">
        <v>17</v>
      </c>
      <c r="I3" s="9" t="s">
        <v>18</v>
      </c>
      <c r="J3" s="9" t="s">
        <v>19</v>
      </c>
      <c r="K3" s="9" t="s">
        <v>24</v>
      </c>
    </row>
    <row r="4" spans="2:12" x14ac:dyDescent="0.25">
      <c r="B4" s="10" t="s">
        <v>1</v>
      </c>
      <c r="C4" s="10">
        <v>2</v>
      </c>
      <c r="D4" s="6"/>
      <c r="E4" s="1">
        <v>0.50600000000000001</v>
      </c>
      <c r="F4" s="1">
        <v>2.0000000000000001E-4</v>
      </c>
      <c r="G4" s="11">
        <f>$C$13*E4</f>
        <v>2.3773313111448408E-5</v>
      </c>
      <c r="H4" s="12">
        <f t="shared" ref="H4:H10" si="0">F4*0.12</f>
        <v>2.4000000000000001E-5</v>
      </c>
      <c r="I4" s="11">
        <f>C13</f>
        <v>4.6982832236064045E-5</v>
      </c>
      <c r="J4" s="11">
        <f>E15</f>
        <v>4.7933575872741796E-5</v>
      </c>
      <c r="K4" s="13">
        <f>(J4-I4)/I4</f>
        <v>2.0235979642537597E-2</v>
      </c>
    </row>
    <row r="5" spans="2:12" x14ac:dyDescent="0.25">
      <c r="B5" s="14" t="s">
        <v>0</v>
      </c>
      <c r="C5" s="14">
        <v>3</v>
      </c>
      <c r="D5" s="6"/>
      <c r="E5" s="1">
        <v>1.0069999999999999</v>
      </c>
      <c r="F5" s="1">
        <v>4.0000000000000002E-4</v>
      </c>
      <c r="G5" s="11">
        <f t="shared" ref="G5:G10" si="1">$C$13*E5</f>
        <v>4.731171206171649E-5</v>
      </c>
      <c r="H5" s="12">
        <f t="shared" si="0"/>
        <v>4.8000000000000001E-5</v>
      </c>
      <c r="I5" s="6"/>
      <c r="J5" s="6"/>
      <c r="K5" s="6"/>
    </row>
    <row r="6" spans="2:12" x14ac:dyDescent="0.25">
      <c r="B6" s="14" t="s">
        <v>3</v>
      </c>
      <c r="C6" s="15">
        <v>0.06</v>
      </c>
      <c r="D6" s="6"/>
      <c r="E6" s="1">
        <v>1.5</v>
      </c>
      <c r="F6" s="1">
        <v>5.9999999999999995E-4</v>
      </c>
      <c r="G6" s="11">
        <f t="shared" si="1"/>
        <v>7.0474248354096067E-5</v>
      </c>
      <c r="H6" s="12">
        <f t="shared" si="0"/>
        <v>7.1999999999999988E-5</v>
      </c>
      <c r="I6" s="34" t="s">
        <v>20</v>
      </c>
      <c r="J6" s="34" t="s">
        <v>22</v>
      </c>
      <c r="K6" s="34" t="s">
        <v>23</v>
      </c>
    </row>
    <row r="7" spans="2:12" x14ac:dyDescent="0.25">
      <c r="B7" s="14" t="s">
        <v>4</v>
      </c>
      <c r="C7" s="15">
        <f>PI()*C6^2</f>
        <v>1.1309733552923255E-2</v>
      </c>
      <c r="D7" s="6"/>
      <c r="E7" s="1">
        <v>2.0009999999999999</v>
      </c>
      <c r="F7" s="1">
        <v>8.0000000000000004E-4</v>
      </c>
      <c r="G7" s="11">
        <f t="shared" si="1"/>
        <v>9.4012647304364143E-5</v>
      </c>
      <c r="H7" s="12">
        <f t="shared" si="0"/>
        <v>9.6000000000000002E-5</v>
      </c>
      <c r="I7" s="34"/>
      <c r="J7" s="34"/>
      <c r="K7" s="34"/>
    </row>
    <row r="8" spans="2:12" x14ac:dyDescent="0.25">
      <c r="B8" s="14" t="s">
        <v>8</v>
      </c>
      <c r="C8" s="17">
        <v>154</v>
      </c>
      <c r="D8" s="16"/>
      <c r="E8" s="1">
        <v>0.748</v>
      </c>
      <c r="F8" s="1">
        <v>2.9999999999999997E-4</v>
      </c>
      <c r="G8" s="11">
        <f t="shared" si="1"/>
        <v>3.5143158512575907E-5</v>
      </c>
      <c r="H8" s="12">
        <f t="shared" si="0"/>
        <v>3.5999999999999994E-5</v>
      </c>
      <c r="I8" s="12">
        <f>C10</f>
        <v>1.2566370614359173E-6</v>
      </c>
      <c r="J8" s="12">
        <f>(J4*((5)^(3/2))*C9)/(C11*8*C8)</f>
        <v>1.2820663434291924E-6</v>
      </c>
      <c r="K8" s="13">
        <f>(J8-I8)/I8</f>
        <v>2.0235979642537299E-2</v>
      </c>
      <c r="L8" s="3"/>
    </row>
    <row r="9" spans="2:12" x14ac:dyDescent="0.25">
      <c r="B9" s="14" t="s">
        <v>9</v>
      </c>
      <c r="C9" s="18">
        <v>0.2</v>
      </c>
      <c r="D9" s="6"/>
      <c r="E9" s="1">
        <v>1.25</v>
      </c>
      <c r="F9" s="1">
        <v>5.0000000000000001E-4</v>
      </c>
      <c r="G9" s="11">
        <f t="shared" si="1"/>
        <v>5.8728540295080056E-5</v>
      </c>
      <c r="H9" s="12">
        <f t="shared" si="0"/>
        <v>6.0000000000000002E-5</v>
      </c>
      <c r="I9" s="6"/>
      <c r="J9" s="6"/>
      <c r="K9" s="6"/>
    </row>
    <row r="10" spans="2:12" x14ac:dyDescent="0.25">
      <c r="B10" s="19" t="s">
        <v>21</v>
      </c>
      <c r="C10" s="12">
        <f>(4*PI())*10^(-7)</f>
        <v>1.2566370614359173E-6</v>
      </c>
      <c r="D10" s="6"/>
      <c r="E10" s="1">
        <v>1.754</v>
      </c>
      <c r="F10" s="1">
        <v>6.9999999999999999E-4</v>
      </c>
      <c r="G10" s="11">
        <f t="shared" si="1"/>
        <v>8.2407887742056338E-5</v>
      </c>
      <c r="H10" s="12">
        <f t="shared" si="0"/>
        <v>8.3999999999999995E-5</v>
      </c>
      <c r="I10" s="6"/>
      <c r="J10" s="6"/>
      <c r="K10" s="6"/>
    </row>
    <row r="11" spans="2:12" x14ac:dyDescent="0.25">
      <c r="B11" s="14" t="s">
        <v>10</v>
      </c>
      <c r="C11" s="20">
        <f>C7*C5*C4</f>
        <v>6.7858401317539535E-2</v>
      </c>
      <c r="D11" s="6"/>
      <c r="I11" s="6"/>
      <c r="J11" s="6"/>
      <c r="K11" s="6"/>
    </row>
    <row r="12" spans="2:12" x14ac:dyDescent="0.25">
      <c r="B12" s="14" t="s">
        <v>26</v>
      </c>
      <c r="C12" s="11">
        <f>((8*$C$10*$C$8)/(((5)^(3/2))*$C$9))*C4</f>
        <v>1.3847314797827482E-3</v>
      </c>
      <c r="D12" s="6"/>
      <c r="I12" s="6"/>
      <c r="J12" s="6"/>
      <c r="K12" s="6"/>
    </row>
    <row r="13" spans="2:12" x14ac:dyDescent="0.25">
      <c r="B13" s="14" t="s">
        <v>27</v>
      </c>
      <c r="C13" s="11">
        <f>C12*C5*C7</f>
        <v>4.6982832236064045E-5</v>
      </c>
      <c r="D13" s="6"/>
      <c r="E13" s="6"/>
      <c r="F13" s="6"/>
      <c r="G13" s="6"/>
      <c r="H13" s="6"/>
      <c r="I13" s="6"/>
      <c r="J13" s="6"/>
      <c r="K13" s="6"/>
    </row>
    <row r="14" spans="2:12" x14ac:dyDescent="0.25">
      <c r="B14" s="6"/>
      <c r="C14" s="6"/>
      <c r="D14" s="6"/>
      <c r="E14" s="33" t="s">
        <v>12</v>
      </c>
      <c r="F14" s="33"/>
      <c r="G14" s="33"/>
      <c r="H14" s="6"/>
      <c r="I14" s="6"/>
      <c r="J14" s="6"/>
      <c r="K14" s="6"/>
    </row>
    <row r="15" spans="2:12" x14ac:dyDescent="0.25">
      <c r="B15" s="6"/>
      <c r="C15" s="21"/>
      <c r="D15" s="6"/>
      <c r="E15" s="11" cm="1">
        <f t="array" ref="E15:F19">LINEST(H4:H10,E4:E10,FALSE,TRUE)</f>
        <v>4.7933575872741796E-5</v>
      </c>
      <c r="F15" s="14">
        <v>0</v>
      </c>
      <c r="G15" s="14" t="s">
        <v>13</v>
      </c>
      <c r="H15" s="6"/>
      <c r="I15" s="6"/>
      <c r="J15" s="6"/>
      <c r="K15" s="6"/>
    </row>
    <row r="16" spans="2:12" x14ac:dyDescent="0.25">
      <c r="B16" s="6"/>
      <c r="C16" s="6"/>
      <c r="D16" s="6"/>
      <c r="E16" s="22">
        <v>4.9638530966050441E-8</v>
      </c>
      <c r="F16" s="14" t="e">
        <v>#N/A</v>
      </c>
      <c r="G16" s="29" t="s">
        <v>14</v>
      </c>
      <c r="H16" s="6"/>
      <c r="I16" s="6"/>
      <c r="J16" s="6"/>
      <c r="K16" s="6"/>
    </row>
    <row r="17" spans="2:11" x14ac:dyDescent="0.25">
      <c r="B17" s="6"/>
      <c r="C17" s="6"/>
      <c r="D17" s="6"/>
      <c r="E17" s="17">
        <v>0.99999356562099262</v>
      </c>
      <c r="F17" s="14">
        <v>1.7705449591562638E-7</v>
      </c>
      <c r="G17" s="14" t="s">
        <v>15</v>
      </c>
      <c r="H17" s="6"/>
      <c r="I17" s="6"/>
      <c r="J17" s="21"/>
      <c r="K17" s="6"/>
    </row>
    <row r="18" spans="2:11" hidden="1" x14ac:dyDescent="0.25">
      <c r="B18" s="6"/>
      <c r="C18" s="6"/>
      <c r="D18" s="6"/>
      <c r="E18" s="25">
        <v>932484.91996629594</v>
      </c>
      <c r="F18" s="26">
        <v>6</v>
      </c>
      <c r="G18" s="6"/>
      <c r="H18" s="6"/>
      <c r="I18" s="6"/>
      <c r="J18" s="6"/>
      <c r="K18" s="6"/>
    </row>
    <row r="19" spans="2:11" hidden="1" x14ac:dyDescent="0.25">
      <c r="B19" s="6"/>
      <c r="C19" s="6"/>
      <c r="D19" s="6"/>
      <c r="E19" s="25">
        <v>2.9231811910232857E-8</v>
      </c>
      <c r="F19" s="26">
        <v>1.8808976714361937E-13</v>
      </c>
      <c r="G19" s="6"/>
      <c r="H19" s="6"/>
      <c r="I19" s="6"/>
      <c r="J19" s="6"/>
      <c r="K19" s="6"/>
    </row>
    <row r="20" spans="2:11" x14ac:dyDescent="0.25"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2:11" x14ac:dyDescent="0.25">
      <c r="B21" s="6"/>
      <c r="C21" s="6"/>
      <c r="D21" s="6"/>
      <c r="E21" s="6"/>
      <c r="F21" s="6"/>
      <c r="G21" s="6"/>
      <c r="H21" s="6"/>
      <c r="I21" s="6"/>
      <c r="J21" s="21"/>
      <c r="K21" s="6"/>
    </row>
  </sheetData>
  <mergeCells count="4">
    <mergeCell ref="I6:I7"/>
    <mergeCell ref="J6:J7"/>
    <mergeCell ref="K6:K7"/>
    <mergeCell ref="E14:G1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5E7DA-9609-42F3-AC10-07D238EEDAFB}">
  <dimension ref="B3:L15"/>
  <sheetViews>
    <sheetView tabSelected="1" topLeftCell="E1" workbookViewId="0">
      <selection activeCell="K27" sqref="K27"/>
    </sheetView>
  </sheetViews>
  <sheetFormatPr defaultRowHeight="15" x14ac:dyDescent="0.25"/>
  <cols>
    <col min="2" max="2" width="15" customWidth="1"/>
    <col min="5" max="5" width="14.28515625" bestFit="1" customWidth="1"/>
    <col min="7" max="7" width="10" customWidth="1"/>
    <col min="8" max="8" width="15" customWidth="1"/>
    <col min="9" max="9" width="16" customWidth="1"/>
    <col min="11" max="11" width="15" customWidth="1"/>
    <col min="12" max="12" width="18" customWidth="1"/>
  </cols>
  <sheetData>
    <row r="3" spans="2:12" ht="27.75" customHeight="1" x14ac:dyDescent="0.25">
      <c r="B3" s="7" t="s">
        <v>7</v>
      </c>
      <c r="C3" s="30">
        <v>2</v>
      </c>
      <c r="E3" s="4" t="s">
        <v>29</v>
      </c>
      <c r="F3" s="4" t="s">
        <v>30</v>
      </c>
      <c r="G3" s="4" t="s">
        <v>5</v>
      </c>
      <c r="H3" s="9" t="s">
        <v>16</v>
      </c>
      <c r="I3" s="9" t="s">
        <v>17</v>
      </c>
      <c r="J3" s="9" t="s">
        <v>18</v>
      </c>
      <c r="K3" s="9" t="s">
        <v>19</v>
      </c>
      <c r="L3" s="9" t="s">
        <v>24</v>
      </c>
    </row>
    <row r="4" spans="2:12" x14ac:dyDescent="0.25">
      <c r="B4" s="10" t="s">
        <v>1</v>
      </c>
      <c r="C4" s="10">
        <v>2</v>
      </c>
      <c r="E4" s="1">
        <v>0</v>
      </c>
      <c r="F4" s="1">
        <f>SIN(RADIANS(E4))</f>
        <v>0</v>
      </c>
      <c r="G4" s="1">
        <v>0</v>
      </c>
      <c r="H4" s="31">
        <f>$C$13*F4</f>
        <v>0</v>
      </c>
      <c r="I4" s="1">
        <f>G4*0.12</f>
        <v>0</v>
      </c>
      <c r="J4" s="11">
        <f>C13</f>
        <v>9.3965664472128117E-5</v>
      </c>
      <c r="K4" s="11">
        <f>E11</f>
        <v>9.6373066958946438E-5</v>
      </c>
      <c r="L4" s="13">
        <f>(K4-J4)/J4</f>
        <v>2.5620023019497715E-2</v>
      </c>
    </row>
    <row r="5" spans="2:12" x14ac:dyDescent="0.25">
      <c r="B5" s="14" t="s">
        <v>0</v>
      </c>
      <c r="C5" s="14">
        <v>3</v>
      </c>
      <c r="E5" s="1">
        <v>30</v>
      </c>
      <c r="F5" s="1">
        <f t="shared" ref="F5:F7" si="0">SIN(RADIANS(E5))</f>
        <v>0.49999999999999994</v>
      </c>
      <c r="G5" s="1">
        <v>4.0000000000000002E-4</v>
      </c>
      <c r="H5" s="5">
        <f>$C$13*F5</f>
        <v>4.6982832236064052E-5</v>
      </c>
      <c r="I5" s="1">
        <f>G5*0.12</f>
        <v>4.8000000000000001E-5</v>
      </c>
      <c r="J5" s="6"/>
      <c r="K5" s="6"/>
      <c r="L5" s="6"/>
    </row>
    <row r="6" spans="2:12" x14ac:dyDescent="0.25">
      <c r="B6" s="14" t="s">
        <v>3</v>
      </c>
      <c r="C6" s="15">
        <v>0.06</v>
      </c>
      <c r="E6" s="1">
        <v>60</v>
      </c>
      <c r="F6" s="2">
        <f t="shared" si="0"/>
        <v>0.8660254037844386</v>
      </c>
      <c r="G6" s="1">
        <v>6.9999999999999999E-4</v>
      </c>
      <c r="H6" s="5">
        <f t="shared" ref="H6:H7" si="1">$C$13*F6</f>
        <v>8.1376652516347827E-5</v>
      </c>
      <c r="I6" s="1">
        <f t="shared" ref="I6:I7" si="2">G6*0.12</f>
        <v>8.3999999999999995E-5</v>
      </c>
      <c r="J6" s="34" t="s">
        <v>20</v>
      </c>
      <c r="K6" s="34" t="s">
        <v>22</v>
      </c>
      <c r="L6" s="34" t="s">
        <v>23</v>
      </c>
    </row>
    <row r="7" spans="2:12" x14ac:dyDescent="0.25">
      <c r="B7" s="14" t="s">
        <v>4</v>
      </c>
      <c r="C7" s="15">
        <f>PI()*C6^2</f>
        <v>1.1309733552923255E-2</v>
      </c>
      <c r="E7" s="1">
        <v>90</v>
      </c>
      <c r="F7" s="1">
        <f t="shared" si="0"/>
        <v>1</v>
      </c>
      <c r="G7" s="1">
        <v>8.0000000000000004E-4</v>
      </c>
      <c r="H7" s="5">
        <f t="shared" si="1"/>
        <v>9.3965664472128117E-5</v>
      </c>
      <c r="I7" s="1">
        <f t="shared" si="2"/>
        <v>9.6000000000000002E-5</v>
      </c>
      <c r="J7" s="34"/>
      <c r="K7" s="34"/>
      <c r="L7" s="34"/>
    </row>
    <row r="8" spans="2:12" x14ac:dyDescent="0.25">
      <c r="B8" s="14" t="s">
        <v>8</v>
      </c>
      <c r="C8" s="17">
        <v>154</v>
      </c>
      <c r="J8" s="12">
        <f>C10</f>
        <v>1.2566370614359173E-6</v>
      </c>
      <c r="K8" s="12">
        <f>(K4*((5)^(3/2))*C9)/(C4*C11*8*C8)</f>
        <v>1.2888321318770595E-6</v>
      </c>
      <c r="L8" s="13">
        <f>(K8-J8)/J8</f>
        <v>2.5620023019497715E-2</v>
      </c>
    </row>
    <row r="9" spans="2:12" x14ac:dyDescent="0.25">
      <c r="B9" s="14" t="s">
        <v>9</v>
      </c>
      <c r="C9" s="18">
        <v>0.2</v>
      </c>
    </row>
    <row r="10" spans="2:12" x14ac:dyDescent="0.25">
      <c r="B10" s="19" t="s">
        <v>21</v>
      </c>
      <c r="C10" s="12">
        <f>(4*PI())*10^(-7)</f>
        <v>1.2566370614359173E-6</v>
      </c>
      <c r="E10" s="35" t="s">
        <v>12</v>
      </c>
      <c r="F10" s="35"/>
      <c r="G10" s="35"/>
    </row>
    <row r="11" spans="2:12" x14ac:dyDescent="0.25">
      <c r="B11" s="14" t="s">
        <v>10</v>
      </c>
      <c r="C11" s="20">
        <f>C5*C3*C7</f>
        <v>6.7858401317539535E-2</v>
      </c>
      <c r="E11" s="12" cm="1">
        <f t="array" ref="E11:F15">LINEST(I4:I7,F4:F7,FALSE,TRUE)</f>
        <v>9.6373066958946438E-5</v>
      </c>
      <c r="F11" s="7">
        <v>0</v>
      </c>
      <c r="G11" s="7" t="s">
        <v>13</v>
      </c>
    </row>
    <row r="12" spans="2:12" ht="32.25" customHeight="1" x14ac:dyDescent="0.25">
      <c r="B12" s="7" t="s">
        <v>26</v>
      </c>
      <c r="C12" s="11">
        <f>((8*$C$10*$C$8)/(((5)^(3/2))*$C$9))*C4</f>
        <v>1.3847314797827482E-3</v>
      </c>
      <c r="E12" s="32">
        <v>2.7806769345443916E-7</v>
      </c>
      <c r="F12" s="7" t="e">
        <v>#N/A</v>
      </c>
      <c r="G12" s="9" t="s">
        <v>14</v>
      </c>
    </row>
    <row r="13" spans="2:12" ht="21" customHeight="1" x14ac:dyDescent="0.25">
      <c r="B13" s="7" t="s">
        <v>28</v>
      </c>
      <c r="C13" s="11">
        <f>C12*C11</f>
        <v>9.3965664472128117E-5</v>
      </c>
      <c r="E13" s="30">
        <v>0.9999750253093852</v>
      </c>
      <c r="F13" s="7">
        <v>3.9324710334107214E-7</v>
      </c>
      <c r="G13" s="7" t="s">
        <v>15</v>
      </c>
    </row>
    <row r="14" spans="2:12" ht="0.75" customHeight="1" x14ac:dyDescent="0.25">
      <c r="E14">
        <v>120118.60816261468</v>
      </c>
      <c r="F14">
        <v>3</v>
      </c>
    </row>
    <row r="15" spans="2:12" hidden="1" x14ac:dyDescent="0.25">
      <c r="E15">
        <v>1.8575536070147141E-8</v>
      </c>
      <c r="F15">
        <v>4.639298528584316E-13</v>
      </c>
    </row>
  </sheetData>
  <mergeCells count="4">
    <mergeCell ref="J6:J7"/>
    <mergeCell ref="K6:K7"/>
    <mergeCell ref="L6:L7"/>
    <mergeCell ref="E10:G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1ª Parte</vt:lpstr>
      <vt:lpstr>2ª Parte</vt:lpstr>
      <vt:lpstr>3ª Parte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2015-06-05T18:19:34Z</dcterms:created>
  <dcterms:modified xsi:type="dcterms:W3CDTF">2022-04-02T21:55:25Z</dcterms:modified>
</cp:coreProperties>
</file>