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3.xml" ContentType="application/vnd.openxmlformats-officedocument.themeOverrid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4.xml" ContentType="application/vnd.openxmlformats-officedocument.themeOverrid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5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is\Documents\Escola\Semestral\Labratório de Eletromangtismo\T6\"/>
    </mc:Choice>
  </mc:AlternateContent>
  <xr:revisionPtr revIDLastSave="0" documentId="13_ncr:1_{A7B7F14C-E183-47F4-A2E2-5D0FA4753E59}" xr6:coauthVersionLast="47" xr6:coauthVersionMax="47" xr10:uidLastSave="{00000000-0000-0000-0000-000000000000}"/>
  <bookViews>
    <workbookView xWindow="270" yWindow="270" windowWidth="14340" windowHeight="13185" firstSheet="2" activeTab="3" xr2:uid="{00000000-000D-0000-FFFF-FFFF00000000}"/>
  </bookViews>
  <sheets>
    <sheet name="1ª Parte - Polarização" sheetId="4" r:id="rId1"/>
    <sheet name="2ª Parte  - Laser" sheetId="5" r:id="rId2"/>
    <sheet name="Gausseana Laser 1P" sheetId="6" r:id="rId3"/>
    <sheet name="Gausseana Laser 2P" sheetId="7" r:id="rId4"/>
    <sheet name="2ª Parte  - Lâmpada" sheetId="2" r:id="rId5"/>
    <sheet name="Gausseana Lâmpada 1P" sheetId="11" r:id="rId6"/>
    <sheet name="Gausseana Lâmpada 2P" sheetId="12" r:id="rId7"/>
  </sheets>
  <definedNames>
    <definedName name="solver_adj" localSheetId="5" hidden="1">'Gausseana Lâmpada 1P'!$K$3:$K$5</definedName>
    <definedName name="solver_adj" localSheetId="6" hidden="1">'Gausseana Lâmpada 2P'!$L$3:$L$5</definedName>
    <definedName name="solver_adj" localSheetId="2" hidden="1">'Gausseana Laser 1P'!$K$3:$K$5</definedName>
    <definedName name="solver_adj" localSheetId="3" hidden="1">'Gausseana Laser 2P'!$K$3:$K$4</definedName>
    <definedName name="solver_cvg" localSheetId="5" hidden="1">0.0001</definedName>
    <definedName name="solver_cvg" localSheetId="6" hidden="1">0.0001</definedName>
    <definedName name="solver_cvg" localSheetId="2" hidden="1">0.0001</definedName>
    <definedName name="solver_cvg" localSheetId="3" hidden="1">0.0001</definedName>
    <definedName name="solver_drv" localSheetId="5" hidden="1">1</definedName>
    <definedName name="solver_drv" localSheetId="6" hidden="1">1</definedName>
    <definedName name="solver_drv" localSheetId="2" hidden="1">1</definedName>
    <definedName name="solver_drv" localSheetId="3" hidden="1">1</definedName>
    <definedName name="solver_eng" localSheetId="5" hidden="1">1</definedName>
    <definedName name="solver_eng" localSheetId="6" hidden="1">1</definedName>
    <definedName name="solver_eng" localSheetId="2" hidden="1">1</definedName>
    <definedName name="solver_eng" localSheetId="3" hidden="1">1</definedName>
    <definedName name="solver_est" localSheetId="5" hidden="1">1</definedName>
    <definedName name="solver_est" localSheetId="6" hidden="1">1</definedName>
    <definedName name="solver_est" localSheetId="2" hidden="1">1</definedName>
    <definedName name="solver_est" localSheetId="3" hidden="1">1</definedName>
    <definedName name="solver_itr" localSheetId="5" hidden="1">2147483647</definedName>
    <definedName name="solver_itr" localSheetId="6" hidden="1">2147483647</definedName>
    <definedName name="solver_itr" localSheetId="2" hidden="1">2147483647</definedName>
    <definedName name="solver_itr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2" hidden="1">2147483647</definedName>
    <definedName name="solver_mip" localSheetId="3" hidden="1">2147483647</definedName>
    <definedName name="solver_mni" localSheetId="5" hidden="1">30</definedName>
    <definedName name="solver_mni" localSheetId="6" hidden="1">30</definedName>
    <definedName name="solver_mni" localSheetId="2" hidden="1">30</definedName>
    <definedName name="solver_mni" localSheetId="3" hidden="1">30</definedName>
    <definedName name="solver_mrt" localSheetId="5" hidden="1">0.075</definedName>
    <definedName name="solver_mrt" localSheetId="6" hidden="1">0.075</definedName>
    <definedName name="solver_mrt" localSheetId="2" hidden="1">0.075</definedName>
    <definedName name="solver_mrt" localSheetId="3" hidden="1">0.075</definedName>
    <definedName name="solver_msl" localSheetId="5" hidden="1">2</definedName>
    <definedName name="solver_msl" localSheetId="6" hidden="1">2</definedName>
    <definedName name="solver_msl" localSheetId="2" hidden="1">2</definedName>
    <definedName name="solver_msl" localSheetId="3" hidden="1">2</definedName>
    <definedName name="solver_neg" localSheetId="5" hidden="1">1</definedName>
    <definedName name="solver_neg" localSheetId="6" hidden="1">1</definedName>
    <definedName name="solver_neg" localSheetId="2" hidden="1">1</definedName>
    <definedName name="solver_neg" localSheetId="3" hidden="1">1</definedName>
    <definedName name="solver_nod" localSheetId="5" hidden="1">2147483647</definedName>
    <definedName name="solver_nod" localSheetId="6" hidden="1">2147483647</definedName>
    <definedName name="solver_nod" localSheetId="2" hidden="1">2147483647</definedName>
    <definedName name="solver_nod" localSheetId="3" hidden="1">2147483647</definedName>
    <definedName name="solver_num" localSheetId="5" hidden="1">0</definedName>
    <definedName name="solver_num" localSheetId="6" hidden="1">0</definedName>
    <definedName name="solver_num" localSheetId="2" hidden="1">0</definedName>
    <definedName name="solver_num" localSheetId="3" hidden="1">0</definedName>
    <definedName name="solver_nwt" localSheetId="5" hidden="1">1</definedName>
    <definedName name="solver_nwt" localSheetId="6" hidden="1">1</definedName>
    <definedName name="solver_nwt" localSheetId="2" hidden="1">1</definedName>
    <definedName name="solver_nwt" localSheetId="3" hidden="1">1</definedName>
    <definedName name="solver_opt" localSheetId="5" hidden="1">'Gausseana Lâmpada 1P'!$G$3</definedName>
    <definedName name="solver_opt" localSheetId="6" hidden="1">'Gausseana Lâmpada 2P'!$H$3</definedName>
    <definedName name="solver_opt" localSheetId="2" hidden="1">'Gausseana Laser 1P'!$G$3</definedName>
    <definedName name="solver_opt" localSheetId="3" hidden="1">'Gausseana Laser 2P'!$G$3</definedName>
    <definedName name="solver_pre" localSheetId="5" hidden="1">0.000001</definedName>
    <definedName name="solver_pre" localSheetId="6" hidden="1">0.000001</definedName>
    <definedName name="solver_pre" localSheetId="2" hidden="1">0.000001</definedName>
    <definedName name="solver_pre" localSheetId="3" hidden="1">0.000001</definedName>
    <definedName name="solver_rbv" localSheetId="5" hidden="1">1</definedName>
    <definedName name="solver_rbv" localSheetId="6" hidden="1">1</definedName>
    <definedName name="solver_rbv" localSheetId="2" hidden="1">1</definedName>
    <definedName name="solver_rbv" localSheetId="3" hidden="1">1</definedName>
    <definedName name="solver_rlx" localSheetId="5" hidden="1">2</definedName>
    <definedName name="solver_rlx" localSheetId="6" hidden="1">2</definedName>
    <definedName name="solver_rlx" localSheetId="2" hidden="1">2</definedName>
    <definedName name="solver_rlx" localSheetId="3" hidden="1">2</definedName>
    <definedName name="solver_rsd" localSheetId="5" hidden="1">0</definedName>
    <definedName name="solver_rsd" localSheetId="6" hidden="1">0</definedName>
    <definedName name="solver_rsd" localSheetId="2" hidden="1">0</definedName>
    <definedName name="solver_rsd" localSheetId="3" hidden="1">0</definedName>
    <definedName name="solver_scl" localSheetId="5" hidden="1">1</definedName>
    <definedName name="solver_scl" localSheetId="6" hidden="1">1</definedName>
    <definedName name="solver_scl" localSheetId="2" hidden="1">1</definedName>
    <definedName name="solver_scl" localSheetId="3" hidden="1">1</definedName>
    <definedName name="solver_sho" localSheetId="5" hidden="1">2</definedName>
    <definedName name="solver_sho" localSheetId="6" hidden="1">2</definedName>
    <definedName name="solver_sho" localSheetId="2" hidden="1">2</definedName>
    <definedName name="solver_sho" localSheetId="3" hidden="1">2</definedName>
    <definedName name="solver_ssz" localSheetId="5" hidden="1">100</definedName>
    <definedName name="solver_ssz" localSheetId="6" hidden="1">100</definedName>
    <definedName name="solver_ssz" localSheetId="2" hidden="1">100</definedName>
    <definedName name="solver_ssz" localSheetId="3" hidden="1">100</definedName>
    <definedName name="solver_tim" localSheetId="5" hidden="1">2147483647</definedName>
    <definedName name="solver_tim" localSheetId="6" hidden="1">2147483647</definedName>
    <definedName name="solver_tim" localSheetId="2" hidden="1">2147483647</definedName>
    <definedName name="solver_tim" localSheetId="3" hidden="1">2147483647</definedName>
    <definedName name="solver_tol" localSheetId="5" hidden="1">0.01</definedName>
    <definedName name="solver_tol" localSheetId="6" hidden="1">0.01</definedName>
    <definedName name="solver_tol" localSheetId="2" hidden="1">0.01</definedName>
    <definedName name="solver_tol" localSheetId="3" hidden="1">0.01</definedName>
    <definedName name="solver_typ" localSheetId="5" hidden="1">2</definedName>
    <definedName name="solver_typ" localSheetId="6" hidden="1">2</definedName>
    <definedName name="solver_typ" localSheetId="2" hidden="1">2</definedName>
    <definedName name="solver_typ" localSheetId="3" hidden="1">2</definedName>
    <definedName name="solver_val" localSheetId="5" hidden="1">0</definedName>
    <definedName name="solver_val" localSheetId="6" hidden="1">0</definedName>
    <definedName name="solver_val" localSheetId="2" hidden="1">0</definedName>
    <definedName name="solver_val" localSheetId="3" hidden="1">0</definedName>
    <definedName name="solver_ver" localSheetId="5" hidden="1">3</definedName>
    <definedName name="solver_ver" localSheetId="6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5" i="7" l="1"/>
  <c r="K31" i="6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3" i="2"/>
  <c r="O12" i="2"/>
  <c r="O13" i="2"/>
  <c r="D47" i="2"/>
  <c r="D46" i="2"/>
  <c r="C26" i="2" a="1"/>
  <c r="C26" i="2" s="1"/>
  <c r="C39" i="2" a="1"/>
  <c r="C39" i="2" s="1"/>
  <c r="F3" i="12"/>
  <c r="G3" i="12" s="1"/>
  <c r="N12" i="5"/>
  <c r="L12" i="5"/>
  <c r="J12" i="5"/>
  <c r="K12" i="5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3" i="2"/>
  <c r="O4" i="2"/>
  <c r="O5" i="2"/>
  <c r="O6" i="2"/>
  <c r="O7" i="2"/>
  <c r="O8" i="2"/>
  <c r="O9" i="2"/>
  <c r="O10" i="2"/>
  <c r="O11" i="2"/>
  <c r="O14" i="2"/>
  <c r="O15" i="2"/>
  <c r="O16" i="2"/>
  <c r="O17" i="2"/>
  <c r="O18" i="2"/>
  <c r="O19" i="2"/>
  <c r="O20" i="2"/>
  <c r="O21" i="2"/>
  <c r="O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3" i="2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3" i="5"/>
  <c r="P3" i="5"/>
  <c r="N3" i="2"/>
  <c r="O4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3" i="12"/>
  <c r="N4" i="11"/>
  <c r="F21" i="12"/>
  <c r="G21" i="12" s="1"/>
  <c r="F20" i="12"/>
  <c r="G20" i="12" s="1"/>
  <c r="F19" i="12"/>
  <c r="G19" i="12" s="1"/>
  <c r="F18" i="12"/>
  <c r="G18" i="12" s="1"/>
  <c r="F17" i="12"/>
  <c r="G17" i="12" s="1"/>
  <c r="F16" i="12"/>
  <c r="G16" i="12" s="1"/>
  <c r="F15" i="12"/>
  <c r="G15" i="12" s="1"/>
  <c r="F14" i="12"/>
  <c r="G14" i="12" s="1"/>
  <c r="F13" i="12"/>
  <c r="G13" i="12" s="1"/>
  <c r="F12" i="12"/>
  <c r="G12" i="12" s="1"/>
  <c r="F11" i="12"/>
  <c r="G11" i="12" s="1"/>
  <c r="F10" i="12"/>
  <c r="G10" i="12" s="1"/>
  <c r="F9" i="12"/>
  <c r="G9" i="12" s="1"/>
  <c r="F8" i="12"/>
  <c r="G8" i="12" s="1"/>
  <c r="F7" i="12"/>
  <c r="G7" i="12" s="1"/>
  <c r="F6" i="12"/>
  <c r="G6" i="12" s="1"/>
  <c r="N5" i="12"/>
  <c r="N6" i="12" s="1"/>
  <c r="F5" i="12"/>
  <c r="G5" i="12" s="1"/>
  <c r="F4" i="12"/>
  <c r="G4" i="12" s="1"/>
  <c r="E21" i="11"/>
  <c r="F21" i="11" s="1"/>
  <c r="E20" i="11"/>
  <c r="F20" i="11" s="1"/>
  <c r="E19" i="11"/>
  <c r="F19" i="11" s="1"/>
  <c r="E18" i="11"/>
  <c r="F18" i="11" s="1"/>
  <c r="E17" i="11"/>
  <c r="F17" i="11" s="1"/>
  <c r="E16" i="11"/>
  <c r="F16" i="11" s="1"/>
  <c r="E15" i="11"/>
  <c r="F15" i="11" s="1"/>
  <c r="E14" i="11"/>
  <c r="F14" i="11" s="1"/>
  <c r="E13" i="11"/>
  <c r="F13" i="11" s="1"/>
  <c r="E12" i="11"/>
  <c r="F12" i="11" s="1"/>
  <c r="E11" i="11"/>
  <c r="F11" i="11" s="1"/>
  <c r="E10" i="11"/>
  <c r="F10" i="11" s="1"/>
  <c r="E9" i="11"/>
  <c r="F9" i="11" s="1"/>
  <c r="E8" i="11"/>
  <c r="F8" i="11" s="1"/>
  <c r="E7" i="11"/>
  <c r="F7" i="11" s="1"/>
  <c r="E6" i="11"/>
  <c r="F6" i="11" s="1"/>
  <c r="M5" i="11"/>
  <c r="M6" i="11" s="1"/>
  <c r="E5" i="11"/>
  <c r="F5" i="11" s="1"/>
  <c r="E4" i="11"/>
  <c r="F4" i="11" s="1"/>
  <c r="E3" i="11"/>
  <c r="F3" i="11" s="1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6" i="7"/>
  <c r="N5" i="7"/>
  <c r="N4" i="7"/>
  <c r="E21" i="7"/>
  <c r="F21" i="7" s="1"/>
  <c r="E20" i="7"/>
  <c r="F20" i="7" s="1"/>
  <c r="E19" i="7"/>
  <c r="F19" i="7" s="1"/>
  <c r="E18" i="7"/>
  <c r="F18" i="7" s="1"/>
  <c r="E17" i="7"/>
  <c r="F17" i="7" s="1"/>
  <c r="E16" i="7"/>
  <c r="F16" i="7" s="1"/>
  <c r="E15" i="7"/>
  <c r="F15" i="7" s="1"/>
  <c r="E14" i="7"/>
  <c r="F14" i="7" s="1"/>
  <c r="E13" i="7"/>
  <c r="F13" i="7" s="1"/>
  <c r="E12" i="7"/>
  <c r="F12" i="7" s="1"/>
  <c r="E11" i="7"/>
  <c r="F11" i="7" s="1"/>
  <c r="E10" i="7"/>
  <c r="F10" i="7" s="1"/>
  <c r="E9" i="7"/>
  <c r="F9" i="7" s="1"/>
  <c r="E8" i="7"/>
  <c r="F8" i="7" s="1"/>
  <c r="E7" i="7"/>
  <c r="F7" i="7" s="1"/>
  <c r="E6" i="7"/>
  <c r="F6" i="7" s="1"/>
  <c r="E5" i="7"/>
  <c r="F5" i="7" s="1"/>
  <c r="E4" i="7"/>
  <c r="F4" i="7" s="1"/>
  <c r="E3" i="7"/>
  <c r="F3" i="7" s="1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" i="6"/>
  <c r="E21" i="6"/>
  <c r="F21" i="6" s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3" i="6"/>
  <c r="J3" i="5"/>
  <c r="J4" i="5"/>
  <c r="J5" i="5"/>
  <c r="J6" i="5"/>
  <c r="J7" i="5"/>
  <c r="J8" i="5"/>
  <c r="J9" i="5"/>
  <c r="J10" i="5"/>
  <c r="J11" i="5"/>
  <c r="J13" i="5"/>
  <c r="J14" i="5"/>
  <c r="J15" i="5"/>
  <c r="J16" i="5"/>
  <c r="J17" i="5"/>
  <c r="J18" i="5"/>
  <c r="J19" i="5"/>
  <c r="J20" i="5"/>
  <c r="J21" i="5"/>
  <c r="N13" i="5"/>
  <c r="M5" i="7"/>
  <c r="M6" i="7" s="1"/>
  <c r="E3" i="5"/>
  <c r="E4" i="5"/>
  <c r="M34" i="6"/>
  <c r="M35" i="6" s="1"/>
  <c r="M36" i="6" s="1"/>
  <c r="M37" i="6" s="1"/>
  <c r="M38" i="6" s="1"/>
  <c r="M39" i="6" s="1"/>
  <c r="M40" i="6" s="1"/>
  <c r="M6" i="6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5" i="6"/>
  <c r="H3" i="12" l="1"/>
  <c r="O6" i="12"/>
  <c r="N7" i="12"/>
  <c r="O5" i="12"/>
  <c r="G3" i="11"/>
  <c r="N6" i="11"/>
  <c r="M7" i="11"/>
  <c r="N5" i="11"/>
  <c r="G3" i="7"/>
  <c r="M7" i="7"/>
  <c r="M20" i="6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M31" i="6" s="1"/>
  <c r="M32" i="6" s="1"/>
  <c r="M33" i="6" s="1"/>
  <c r="N8" i="12" l="1"/>
  <c r="O7" i="12"/>
  <c r="M8" i="11"/>
  <c r="N7" i="11"/>
  <c r="M8" i="7"/>
  <c r="O8" i="12" l="1"/>
  <c r="N9" i="12"/>
  <c r="N8" i="11"/>
  <c r="M9" i="11"/>
  <c r="M9" i="7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3" i="6"/>
  <c r="N10" i="12" l="1"/>
  <c r="O9" i="12"/>
  <c r="M10" i="11"/>
  <c r="N9" i="11"/>
  <c r="M10" i="7"/>
  <c r="G3" i="6"/>
  <c r="O10" i="12" l="1"/>
  <c r="N11" i="12"/>
  <c r="M11" i="11"/>
  <c r="N10" i="11"/>
  <c r="M11" i="7"/>
  <c r="N12" i="12" l="1"/>
  <c r="O11" i="12"/>
  <c r="M12" i="11"/>
  <c r="N11" i="11"/>
  <c r="M12" i="7"/>
  <c r="O12" i="12" l="1"/>
  <c r="N13" i="12"/>
  <c r="N12" i="11"/>
  <c r="M13" i="11"/>
  <c r="M13" i="7"/>
  <c r="N14" i="12" l="1"/>
  <c r="O13" i="12"/>
  <c r="M14" i="11"/>
  <c r="N13" i="11"/>
  <c r="M14" i="7"/>
  <c r="O14" i="12" l="1"/>
  <c r="N15" i="12"/>
  <c r="N14" i="11"/>
  <c r="M15" i="11"/>
  <c r="M15" i="7"/>
  <c r="N16" i="12" l="1"/>
  <c r="O15" i="12"/>
  <c r="M16" i="11"/>
  <c r="N15" i="11"/>
  <c r="M16" i="7"/>
  <c r="O16" i="12" l="1"/>
  <c r="N17" i="12"/>
  <c r="M17" i="11"/>
  <c r="N16" i="11"/>
  <c r="M17" i="7"/>
  <c r="N18" i="12" l="1"/>
  <c r="O17" i="12"/>
  <c r="M18" i="11"/>
  <c r="N17" i="11"/>
  <c r="M18" i="7"/>
  <c r="O18" i="12" l="1"/>
  <c r="N19" i="12"/>
  <c r="N18" i="11"/>
  <c r="M19" i="11"/>
  <c r="M19" i="7"/>
  <c r="N20" i="12" l="1"/>
  <c r="O19" i="12"/>
  <c r="M20" i="11"/>
  <c r="N19" i="11"/>
  <c r="M20" i="7"/>
  <c r="O20" i="12" l="1"/>
  <c r="N21" i="12"/>
  <c r="N20" i="11"/>
  <c r="M21" i="11"/>
  <c r="M21" i="7"/>
  <c r="N22" i="12" l="1"/>
  <c r="O21" i="12"/>
  <c r="M22" i="11"/>
  <c r="N21" i="11"/>
  <c r="M22" i="7"/>
  <c r="N23" i="12" l="1"/>
  <c r="O22" i="12"/>
  <c r="M23" i="11"/>
  <c r="N22" i="11"/>
  <c r="M23" i="7"/>
  <c r="N24" i="12" l="1"/>
  <c r="O23" i="12"/>
  <c r="M24" i="11"/>
  <c r="N23" i="11"/>
  <c r="M24" i="7"/>
  <c r="O24" i="12" l="1"/>
  <c r="N25" i="12"/>
  <c r="M25" i="11"/>
  <c r="N24" i="11"/>
  <c r="M25" i="7"/>
  <c r="N26" i="12" l="1"/>
  <c r="O25" i="12"/>
  <c r="N25" i="11"/>
  <c r="M26" i="11"/>
  <c r="M26" i="7"/>
  <c r="N27" i="12" l="1"/>
  <c r="O26" i="12"/>
  <c r="M27" i="11"/>
  <c r="N26" i="11"/>
  <c r="M27" i="7"/>
  <c r="N28" i="12" l="1"/>
  <c r="O27" i="12"/>
  <c r="M28" i="11"/>
  <c r="N27" i="11"/>
  <c r="M28" i="7"/>
  <c r="O28" i="12" l="1"/>
  <c r="N29" i="12"/>
  <c r="M29" i="11"/>
  <c r="N28" i="11"/>
  <c r="M29" i="7"/>
  <c r="N30" i="12" l="1"/>
  <c r="O29" i="12"/>
  <c r="M30" i="11"/>
  <c r="N29" i="11"/>
  <c r="M30" i="7"/>
  <c r="N31" i="12" l="1"/>
  <c r="O30" i="12"/>
  <c r="M31" i="11"/>
  <c r="N30" i="11"/>
  <c r="M31" i="7"/>
  <c r="N32" i="12" l="1"/>
  <c r="O31" i="12"/>
  <c r="M32" i="11"/>
  <c r="N31" i="11"/>
  <c r="M32" i="7"/>
  <c r="O32" i="12" l="1"/>
  <c r="N33" i="12"/>
  <c r="N32" i="11"/>
  <c r="M33" i="11"/>
  <c r="M33" i="7"/>
  <c r="N34" i="12" l="1"/>
  <c r="O33" i="12"/>
  <c r="M34" i="11"/>
  <c r="N33" i="11"/>
  <c r="M34" i="7"/>
  <c r="N35" i="12" l="1"/>
  <c r="O34" i="12"/>
  <c r="M35" i="11"/>
  <c r="N34" i="11"/>
  <c r="M35" i="7"/>
  <c r="N36" i="12" l="1"/>
  <c r="O35" i="12"/>
  <c r="M36" i="11"/>
  <c r="N35" i="11"/>
  <c r="M36" i="7"/>
  <c r="O36" i="12" l="1"/>
  <c r="N37" i="12"/>
  <c r="M37" i="11"/>
  <c r="N36" i="11"/>
  <c r="M37" i="7"/>
  <c r="N38" i="12" l="1"/>
  <c r="O37" i="12"/>
  <c r="N37" i="11"/>
  <c r="M38" i="11"/>
  <c r="M38" i="7"/>
  <c r="N39" i="12" l="1"/>
  <c r="O38" i="12"/>
  <c r="M39" i="11"/>
  <c r="N38" i="11"/>
  <c r="M39" i="7"/>
  <c r="L3" i="5"/>
  <c r="L4" i="5"/>
  <c r="L5" i="5"/>
  <c r="L6" i="5"/>
  <c r="L7" i="5"/>
  <c r="L8" i="5"/>
  <c r="L9" i="5"/>
  <c r="L10" i="5"/>
  <c r="L11" i="5"/>
  <c r="L13" i="5"/>
  <c r="L14" i="5"/>
  <c r="L15" i="5"/>
  <c r="L16" i="5"/>
  <c r="L17" i="5"/>
  <c r="L18" i="5"/>
  <c r="L19" i="5"/>
  <c r="L20" i="5"/>
  <c r="L21" i="5"/>
  <c r="N40" i="12" l="1"/>
  <c r="O40" i="12" s="1"/>
  <c r="O39" i="12"/>
  <c r="M40" i="11"/>
  <c r="N40" i="11" s="1"/>
  <c r="N39" i="11"/>
  <c r="M40" i="7"/>
  <c r="M13" i="5"/>
  <c r="M3" i="5"/>
  <c r="K4" i="5"/>
  <c r="K5" i="5"/>
  <c r="K6" i="5"/>
  <c r="K7" i="5"/>
  <c r="K8" i="5"/>
  <c r="K9" i="5"/>
  <c r="K10" i="5"/>
  <c r="K11" i="5"/>
  <c r="K13" i="5"/>
  <c r="K14" i="5"/>
  <c r="K15" i="5"/>
  <c r="K16" i="5"/>
  <c r="K17" i="5"/>
  <c r="K18" i="5"/>
  <c r="K19" i="5"/>
  <c r="K20" i="5"/>
  <c r="K21" i="5"/>
  <c r="K3" i="5"/>
  <c r="N4" i="2"/>
  <c r="M21" i="5"/>
  <c r="M20" i="5"/>
  <c r="M19" i="5"/>
  <c r="M18" i="5"/>
  <c r="M17" i="5"/>
  <c r="M16" i="5"/>
  <c r="M15" i="5"/>
  <c r="M14" i="5"/>
  <c r="M12" i="5"/>
  <c r="M11" i="5"/>
  <c r="M10" i="5"/>
  <c r="M9" i="5"/>
  <c r="M8" i="5"/>
  <c r="M7" i="5"/>
  <c r="M6" i="5"/>
  <c r="M5" i="5"/>
  <c r="N5" i="5" s="1"/>
  <c r="M4" i="5"/>
  <c r="N4" i="5" s="1"/>
  <c r="E5" i="5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E4" i="2"/>
  <c r="E3" i="2"/>
  <c r="C53" i="5" l="1" a="1"/>
  <c r="C53" i="5" s="1"/>
  <c r="N8" i="5"/>
  <c r="N9" i="5"/>
  <c r="N18" i="5"/>
  <c r="N10" i="5"/>
  <c r="N19" i="5"/>
  <c r="N11" i="5"/>
  <c r="N20" i="5"/>
  <c r="N21" i="5"/>
  <c r="N14" i="5"/>
  <c r="N6" i="5"/>
  <c r="N15" i="5"/>
  <c r="N7" i="5"/>
  <c r="N16" i="5"/>
  <c r="N3" i="5"/>
  <c r="C26" i="5" a="1"/>
  <c r="C26" i="5" s="1"/>
  <c r="N17" i="5"/>
  <c r="E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<sst xmlns="http://schemas.openxmlformats.org/spreadsheetml/2006/main" count="102" uniqueCount="32">
  <si>
    <t>Ângulo</t>
  </si>
  <si>
    <t>Polarização (%)</t>
  </si>
  <si>
    <t>Intensidade máxima (mV)</t>
  </si>
  <si>
    <t>Intensidade mínima (mV)</t>
  </si>
  <si>
    <t>Estado de polarização da lâmpada</t>
  </si>
  <si>
    <t>Intensidade (mV)</t>
  </si>
  <si>
    <t>Incerteza da intensidade</t>
  </si>
  <si>
    <t>Intensidade / Intensidade maxima</t>
  </si>
  <si>
    <t>Incerteza (Intensidade / Intensidade maxima)</t>
  </si>
  <si>
    <t>Quadrado do cosseno do ângulo</t>
  </si>
  <si>
    <t>Regressão linear</t>
  </si>
  <si>
    <t>Valor</t>
  </si>
  <si>
    <t>Declive, m</t>
  </si>
  <si>
    <t>Ordenada na origem, b</t>
  </si>
  <si>
    <t>Incerteza</t>
  </si>
  <si>
    <t>Quadrado de R</t>
  </si>
  <si>
    <t>Estado de polarização da laser</t>
  </si>
  <si>
    <t>Intensidade (V)</t>
  </si>
  <si>
    <t>Intensidade teórica (mV)</t>
  </si>
  <si>
    <t>Escala</t>
  </si>
  <si>
    <t>Intensidade teórica (V)</t>
  </si>
  <si>
    <t>Ensaio</t>
  </si>
  <si>
    <t>Desvio²</t>
  </si>
  <si>
    <t>Chi²</t>
  </si>
  <si>
    <t>I ajustado (V)</t>
  </si>
  <si>
    <t>I (V)</t>
  </si>
  <si>
    <t>Angulo (º)</t>
  </si>
  <si>
    <t>Parâmetros da função gaussiana: G(x):A*exp(-(x-X)^2/2*σ^2)</t>
  </si>
  <si>
    <t>X</t>
  </si>
  <si>
    <t>I</t>
  </si>
  <si>
    <t>Função gausseana ajustada</t>
  </si>
  <si>
    <t>I-Iexterno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</si>
</sst>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8" fontId="0" fillId="0" borderId="1" xfId="0" applyNumberFormat="1" applyFill="1" applyBorder="1" applyAlignment="1">
      <alignment horizontal="center"/>
    </xf>
    <xf numFmtId="165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0" xfId="1" applyFont="1"/>
    <xf numFmtId="169" fontId="0" fillId="0" borderId="0" xfId="1" applyNumberFormat="1" applyFont="1"/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pt-PT"/>
              <a:t>Intensidade em função do ângulo</a:t>
            </a:r>
            <a:r>
              <a:rPr lang="pt-PT" baseline="0"/>
              <a:t> (2 Polarizadores)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'2ª Parte  - Laser'!$G$3:$G$21</c:f>
              <c:numCache>
                <c:formatCode>General</c:formatCode>
                <c:ptCount val="19"/>
                <c:pt idx="0">
                  <c:v>-90</c:v>
                </c:pt>
                <c:pt idx="1">
                  <c:v>-80</c:v>
                </c:pt>
                <c:pt idx="2">
                  <c:v>-70</c:v>
                </c:pt>
                <c:pt idx="3">
                  <c:v>-60</c:v>
                </c:pt>
                <c:pt idx="4">
                  <c:v>-50</c:v>
                </c:pt>
                <c:pt idx="5">
                  <c:v>-40</c:v>
                </c:pt>
                <c:pt idx="6">
                  <c:v>-30</c:v>
                </c:pt>
                <c:pt idx="7">
                  <c:v>-20</c:v>
                </c:pt>
                <c:pt idx="8">
                  <c:v>-10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</c:numCache>
            </c:numRef>
          </c:xVal>
          <c:yVal>
            <c:numRef>
              <c:f>'2ª Parte  - Laser'!$H$3:$H$21</c:f>
              <c:numCache>
                <c:formatCode>0.0000</c:formatCode>
                <c:ptCount val="19"/>
                <c:pt idx="0">
                  <c:v>0</c:v>
                </c:pt>
                <c:pt idx="1">
                  <c:v>0.24299999999999999</c:v>
                </c:pt>
                <c:pt idx="2" formatCode="General">
                  <c:v>0.97399999999999998</c:v>
                </c:pt>
                <c:pt idx="3" formatCode="General">
                  <c:v>2.0390000000000001</c:v>
                </c:pt>
                <c:pt idx="4" formatCode="General">
                  <c:v>3.5950000000000002</c:v>
                </c:pt>
                <c:pt idx="5" formatCode="General">
                  <c:v>5.0529999999999999</c:v>
                </c:pt>
                <c:pt idx="6" formatCode="0.00">
                  <c:v>6.3</c:v>
                </c:pt>
                <c:pt idx="7" formatCode="General">
                  <c:v>7.51</c:v>
                </c:pt>
                <c:pt idx="8" formatCode="General">
                  <c:v>8.18</c:v>
                </c:pt>
                <c:pt idx="9" formatCode="General">
                  <c:v>8.4700000000000006</c:v>
                </c:pt>
                <c:pt idx="10" formatCode="General">
                  <c:v>8.2100000000000009</c:v>
                </c:pt>
                <c:pt idx="11" formatCode="General">
                  <c:v>7.52</c:v>
                </c:pt>
                <c:pt idx="12" formatCode="General">
                  <c:v>6.27</c:v>
                </c:pt>
                <c:pt idx="13" formatCode="General">
                  <c:v>5.0650000000000004</c:v>
                </c:pt>
                <c:pt idx="14" formatCode="0.000">
                  <c:v>3.5</c:v>
                </c:pt>
                <c:pt idx="15" formatCode="General">
                  <c:v>2.133</c:v>
                </c:pt>
                <c:pt idx="16" formatCode="General">
                  <c:v>1.0469999999999999</c:v>
                </c:pt>
                <c:pt idx="17" formatCode="General">
                  <c:v>0.28060000000000002</c:v>
                </c:pt>
                <c:pt idx="18">
                  <c:v>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0B-4DC2-BDAD-4A0A5C6F169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'2ª Parte  - Laser'!$G$3:$G$21</c:f>
              <c:numCache>
                <c:formatCode>General</c:formatCode>
                <c:ptCount val="19"/>
                <c:pt idx="0">
                  <c:v>-90</c:v>
                </c:pt>
                <c:pt idx="1">
                  <c:v>-80</c:v>
                </c:pt>
                <c:pt idx="2">
                  <c:v>-70</c:v>
                </c:pt>
                <c:pt idx="3">
                  <c:v>-60</c:v>
                </c:pt>
                <c:pt idx="4">
                  <c:v>-50</c:v>
                </c:pt>
                <c:pt idx="5">
                  <c:v>-40</c:v>
                </c:pt>
                <c:pt idx="6">
                  <c:v>-30</c:v>
                </c:pt>
                <c:pt idx="7">
                  <c:v>-20</c:v>
                </c:pt>
                <c:pt idx="8">
                  <c:v>-10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</c:numCache>
            </c:numRef>
          </c:xVal>
          <c:yVal>
            <c:numRef>
              <c:f>'2ª Parte  - Laser'!$N$3:$N$21</c:f>
              <c:numCache>
                <c:formatCode>0.00</c:formatCode>
                <c:ptCount val="19"/>
                <c:pt idx="0">
                  <c:v>3.1783436496763429E-32</c:v>
                </c:pt>
                <c:pt idx="1">
                  <c:v>0.25540175097167822</c:v>
                </c:pt>
                <c:pt idx="2">
                  <c:v>0.99080178339112868</c:v>
                </c:pt>
                <c:pt idx="3">
                  <c:v>2.117500000000001</c:v>
                </c:pt>
                <c:pt idx="4">
                  <c:v>3.4995999675805503</c:v>
                </c:pt>
                <c:pt idx="5">
                  <c:v>4.9704000324194499</c:v>
                </c:pt>
                <c:pt idx="6">
                  <c:v>6.3525000000000018</c:v>
                </c:pt>
                <c:pt idx="7">
                  <c:v>7.4791982166088733</c:v>
                </c:pt>
                <c:pt idx="8">
                  <c:v>8.214598249028322</c:v>
                </c:pt>
                <c:pt idx="9">
                  <c:v>8.4700000000000006</c:v>
                </c:pt>
                <c:pt idx="10">
                  <c:v>8.214598249028322</c:v>
                </c:pt>
                <c:pt idx="11">
                  <c:v>7.4791982166088733</c:v>
                </c:pt>
                <c:pt idx="12">
                  <c:v>6.3525000000000018</c:v>
                </c:pt>
                <c:pt idx="13">
                  <c:v>4.9704000324194499</c:v>
                </c:pt>
                <c:pt idx="14">
                  <c:v>3.4995999675805503</c:v>
                </c:pt>
                <c:pt idx="15">
                  <c:v>2.117500000000001</c:v>
                </c:pt>
                <c:pt idx="16">
                  <c:v>0.99080178339112868</c:v>
                </c:pt>
                <c:pt idx="17">
                  <c:v>0.25540175097167822</c:v>
                </c:pt>
                <c:pt idx="18">
                  <c:v>3.1783436496763429E-32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43-4E4D-8BD0-546B2434A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627759"/>
        <c:axId val="1943626927"/>
      </c:scatterChart>
      <c:valAx>
        <c:axId val="194362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Ângulo (Graus)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943626927"/>
        <c:crosses val="autoZero"/>
        <c:crossBetween val="midCat"/>
      </c:valAx>
      <c:valAx>
        <c:axId val="19436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Intensidade (mV)</a:t>
                </a:r>
              </a:p>
            </c:rich>
          </c:tx>
          <c:layout>
            <c:manualLayout>
              <c:xMode val="edge"/>
              <c:yMode val="edge"/>
              <c:x val="4.8565138295923342E-2"/>
              <c:y val="0.238961986374511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943627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pt-PT"/>
              <a:t>Intensidade em função do quadrado do cosseno do ângulo</a:t>
            </a:r>
          </a:p>
        </c:rich>
      </c:tx>
      <c:layout>
        <c:manualLayout>
          <c:xMode val="edge"/>
          <c:yMode val="edge"/>
          <c:x val="9.7376555203326873E-2"/>
          <c:y val="4.62427652121705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minus"/>
            <c:errValType val="percentage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'2ª Parte  - Laser'!$M$3:$M$21</c:f>
              <c:numCache>
                <c:formatCode>0.00</c:formatCode>
                <c:ptCount val="19"/>
                <c:pt idx="0">
                  <c:v>3.7524718414124473E-33</c:v>
                </c:pt>
                <c:pt idx="1">
                  <c:v>3.0153689607045831E-2</c:v>
                </c:pt>
                <c:pt idx="2">
                  <c:v>0.11697777844051105</c:v>
                </c:pt>
                <c:pt idx="3">
                  <c:v>0.25000000000000011</c:v>
                </c:pt>
                <c:pt idx="4">
                  <c:v>0.41317591116653485</c:v>
                </c:pt>
                <c:pt idx="5">
                  <c:v>0.58682408883346515</c:v>
                </c:pt>
                <c:pt idx="6">
                  <c:v>0.75000000000000011</c:v>
                </c:pt>
                <c:pt idx="7">
                  <c:v>0.88302222155948906</c:v>
                </c:pt>
                <c:pt idx="8">
                  <c:v>0.9698463103929541</c:v>
                </c:pt>
                <c:pt idx="9">
                  <c:v>1</c:v>
                </c:pt>
                <c:pt idx="10">
                  <c:v>0.9698463103929541</c:v>
                </c:pt>
                <c:pt idx="11">
                  <c:v>0.88302222155948906</c:v>
                </c:pt>
                <c:pt idx="12">
                  <c:v>0.75000000000000011</c:v>
                </c:pt>
                <c:pt idx="13">
                  <c:v>0.58682408883346515</c:v>
                </c:pt>
                <c:pt idx="14">
                  <c:v>0.41317591116653485</c:v>
                </c:pt>
                <c:pt idx="15">
                  <c:v>0.25000000000000011</c:v>
                </c:pt>
                <c:pt idx="16">
                  <c:v>0.11697777844051105</c:v>
                </c:pt>
                <c:pt idx="17">
                  <c:v>3.0153689607045831E-2</c:v>
                </c:pt>
                <c:pt idx="18">
                  <c:v>3.7524718414124473E-33</c:v>
                </c:pt>
              </c:numCache>
            </c:numRef>
          </c:xVal>
          <c:yVal>
            <c:numRef>
              <c:f>'2ª Parte  - Laser'!$H$3:$H$21</c:f>
              <c:numCache>
                <c:formatCode>0.0000</c:formatCode>
                <c:ptCount val="19"/>
                <c:pt idx="0">
                  <c:v>0</c:v>
                </c:pt>
                <c:pt idx="1">
                  <c:v>0.24299999999999999</c:v>
                </c:pt>
                <c:pt idx="2" formatCode="General">
                  <c:v>0.97399999999999998</c:v>
                </c:pt>
                <c:pt idx="3" formatCode="General">
                  <c:v>2.0390000000000001</c:v>
                </c:pt>
                <c:pt idx="4" formatCode="General">
                  <c:v>3.5950000000000002</c:v>
                </c:pt>
                <c:pt idx="5" formatCode="General">
                  <c:v>5.0529999999999999</c:v>
                </c:pt>
                <c:pt idx="6" formatCode="0.00">
                  <c:v>6.3</c:v>
                </c:pt>
                <c:pt idx="7" formatCode="General">
                  <c:v>7.51</c:v>
                </c:pt>
                <c:pt idx="8" formatCode="General">
                  <c:v>8.18</c:v>
                </c:pt>
                <c:pt idx="9" formatCode="General">
                  <c:v>8.4700000000000006</c:v>
                </c:pt>
                <c:pt idx="10" formatCode="General">
                  <c:v>8.2100000000000009</c:v>
                </c:pt>
                <c:pt idx="11" formatCode="General">
                  <c:v>7.52</c:v>
                </c:pt>
                <c:pt idx="12" formatCode="General">
                  <c:v>6.27</c:v>
                </c:pt>
                <c:pt idx="13" formatCode="General">
                  <c:v>5.0650000000000004</c:v>
                </c:pt>
                <c:pt idx="14" formatCode="0.000">
                  <c:v>3.5</c:v>
                </c:pt>
                <c:pt idx="15" formatCode="General">
                  <c:v>2.133</c:v>
                </c:pt>
                <c:pt idx="16" formatCode="General">
                  <c:v>1.0469999999999999</c:v>
                </c:pt>
                <c:pt idx="17" formatCode="General">
                  <c:v>0.28060000000000002</c:v>
                </c:pt>
                <c:pt idx="18">
                  <c:v>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73-47E7-92FD-EED791C5B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627759"/>
        <c:axId val="1943626927"/>
      </c:scatterChart>
      <c:valAx>
        <c:axId val="194362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Quadrado</a:t>
                </a:r>
                <a:r>
                  <a:rPr lang="pt-PT" baseline="0"/>
                  <a:t> do c</a:t>
                </a:r>
                <a:r>
                  <a:rPr lang="pt-PT"/>
                  <a:t>osseno</a:t>
                </a:r>
                <a:r>
                  <a:rPr lang="pt-PT" baseline="0"/>
                  <a:t> do â</a:t>
                </a:r>
                <a:r>
                  <a:rPr lang="pt-PT"/>
                  <a:t>ngulo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943626927"/>
        <c:crosses val="autoZero"/>
        <c:crossBetween val="midCat"/>
      </c:valAx>
      <c:valAx>
        <c:axId val="19436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Intensidade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943627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pt-PT"/>
              <a:t>(Intensidade/Intensidade maxima) em função do quadrado do cosseno do ângulo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20789644604965438"/>
          <c:y val="0.32611111111111113"/>
          <c:w val="0.74417968415938496"/>
          <c:h val="0.515123456790123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Dev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'2ª Parte  - Laser'!$M$4:$M$22</c:f>
              <c:numCache>
                <c:formatCode>0.00</c:formatCode>
                <c:ptCount val="19"/>
                <c:pt idx="0">
                  <c:v>3.0153689607045831E-2</c:v>
                </c:pt>
                <c:pt idx="1">
                  <c:v>0.11697777844051105</c:v>
                </c:pt>
                <c:pt idx="2">
                  <c:v>0.25000000000000011</c:v>
                </c:pt>
                <c:pt idx="3">
                  <c:v>0.41317591116653485</c:v>
                </c:pt>
                <c:pt idx="4">
                  <c:v>0.58682408883346515</c:v>
                </c:pt>
                <c:pt idx="5">
                  <c:v>0.75000000000000011</c:v>
                </c:pt>
                <c:pt idx="6">
                  <c:v>0.88302222155948906</c:v>
                </c:pt>
                <c:pt idx="7">
                  <c:v>0.9698463103929541</c:v>
                </c:pt>
                <c:pt idx="8">
                  <c:v>1</c:v>
                </c:pt>
                <c:pt idx="9">
                  <c:v>0.9698463103929541</c:v>
                </c:pt>
                <c:pt idx="10">
                  <c:v>0.88302222155948906</c:v>
                </c:pt>
                <c:pt idx="11">
                  <c:v>0.75000000000000011</c:v>
                </c:pt>
                <c:pt idx="12">
                  <c:v>0.58682408883346515</c:v>
                </c:pt>
                <c:pt idx="13">
                  <c:v>0.41317591116653485</c:v>
                </c:pt>
                <c:pt idx="14">
                  <c:v>0.25000000000000011</c:v>
                </c:pt>
                <c:pt idx="15">
                  <c:v>0.11697777844051105</c:v>
                </c:pt>
                <c:pt idx="16">
                  <c:v>3.0153689607045831E-2</c:v>
                </c:pt>
                <c:pt idx="17">
                  <c:v>3.7524718414124473E-33</c:v>
                </c:pt>
              </c:numCache>
            </c:numRef>
          </c:xVal>
          <c:yVal>
            <c:numRef>
              <c:f>'2ª Parte  - Laser'!$H$4:$H$22</c:f>
              <c:numCache>
                <c:formatCode>General</c:formatCode>
                <c:ptCount val="19"/>
                <c:pt idx="0" formatCode="0.0000">
                  <c:v>0.24299999999999999</c:v>
                </c:pt>
                <c:pt idx="1">
                  <c:v>0.97399999999999998</c:v>
                </c:pt>
                <c:pt idx="2">
                  <c:v>2.0390000000000001</c:v>
                </c:pt>
                <c:pt idx="3">
                  <c:v>3.5950000000000002</c:v>
                </c:pt>
                <c:pt idx="4">
                  <c:v>5.0529999999999999</c:v>
                </c:pt>
                <c:pt idx="5" formatCode="0.00">
                  <c:v>6.3</c:v>
                </c:pt>
                <c:pt idx="6">
                  <c:v>7.51</c:v>
                </c:pt>
                <c:pt idx="7">
                  <c:v>8.18</c:v>
                </c:pt>
                <c:pt idx="8">
                  <c:v>8.4700000000000006</c:v>
                </c:pt>
                <c:pt idx="9">
                  <c:v>8.2100000000000009</c:v>
                </c:pt>
                <c:pt idx="10">
                  <c:v>7.52</c:v>
                </c:pt>
                <c:pt idx="11">
                  <c:v>6.27</c:v>
                </c:pt>
                <c:pt idx="12">
                  <c:v>5.0650000000000004</c:v>
                </c:pt>
                <c:pt idx="13" formatCode="0.000">
                  <c:v>3.5</c:v>
                </c:pt>
                <c:pt idx="14">
                  <c:v>2.133</c:v>
                </c:pt>
                <c:pt idx="15">
                  <c:v>1.0469999999999999</c:v>
                </c:pt>
                <c:pt idx="16">
                  <c:v>0.28060000000000002</c:v>
                </c:pt>
                <c:pt idx="17" formatCode="0.0000">
                  <c:v>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2E-4417-8FBC-68F1AE44B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627759"/>
        <c:axId val="1943626927"/>
      </c:scatterChart>
      <c:valAx>
        <c:axId val="194362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Quadrado</a:t>
                </a:r>
                <a:r>
                  <a:rPr lang="pt-PT" baseline="0"/>
                  <a:t> do c</a:t>
                </a:r>
                <a:r>
                  <a:rPr lang="pt-PT"/>
                  <a:t>osseno</a:t>
                </a:r>
                <a:r>
                  <a:rPr lang="pt-PT" baseline="0"/>
                  <a:t> do â</a:t>
                </a:r>
                <a:r>
                  <a:rPr lang="pt-PT"/>
                  <a:t>ngulo</a:t>
                </a:r>
              </a:p>
            </c:rich>
          </c:tx>
          <c:layout>
            <c:manualLayout>
              <c:xMode val="edge"/>
              <c:yMode val="edge"/>
              <c:x val="0.30304775539421203"/>
              <c:y val="0.872986538217238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943626927"/>
        <c:crosses val="autoZero"/>
        <c:crossBetween val="midCat"/>
      </c:valAx>
      <c:valAx>
        <c:axId val="19436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Intensidade/Intensidade maxima</a:t>
                </a:r>
              </a:p>
            </c:rich>
          </c:tx>
          <c:layout>
            <c:manualLayout>
              <c:xMode val="edge"/>
              <c:yMode val="edge"/>
              <c:x val="3.4632034632034632E-2"/>
              <c:y val="0.16567775387197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943627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pt-PT"/>
              <a:t>Intensidade em função do ângulo (1</a:t>
            </a:r>
            <a:r>
              <a:rPr lang="pt-PT" baseline="0"/>
              <a:t> Polarizador)</a:t>
            </a:r>
            <a:endParaRPr lang="pt-PT"/>
          </a:p>
        </c:rich>
      </c:tx>
      <c:layout>
        <c:manualLayout>
          <c:xMode val="edge"/>
          <c:yMode val="edge"/>
          <c:x val="0.13749429089017118"/>
          <c:y val="2.85860086761269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'2ª Parte  - Laser'!$B$4:$B$22</c:f>
              <c:numCache>
                <c:formatCode>General</c:formatCode>
                <c:ptCount val="19"/>
                <c:pt idx="0">
                  <c:v>-90</c:v>
                </c:pt>
                <c:pt idx="1">
                  <c:v>-80</c:v>
                </c:pt>
                <c:pt idx="2">
                  <c:v>-70</c:v>
                </c:pt>
                <c:pt idx="3">
                  <c:v>-60</c:v>
                </c:pt>
                <c:pt idx="4">
                  <c:v>-50</c:v>
                </c:pt>
                <c:pt idx="5">
                  <c:v>-40</c:v>
                </c:pt>
                <c:pt idx="6">
                  <c:v>-30</c:v>
                </c:pt>
                <c:pt idx="7">
                  <c:v>-20</c:v>
                </c:pt>
                <c:pt idx="8">
                  <c:v>-10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</c:numCache>
            </c:numRef>
          </c:xVal>
          <c:yVal>
            <c:numRef>
              <c:f>'2ª Parte  - Laser'!$C$4:$C$22</c:f>
              <c:numCache>
                <c:formatCode>General</c:formatCode>
                <c:ptCount val="19"/>
                <c:pt idx="0">
                  <c:v>8.5199999999999998E-2</c:v>
                </c:pt>
                <c:pt idx="1">
                  <c:v>0.2848</c:v>
                </c:pt>
                <c:pt idx="2" formatCode="0.000">
                  <c:v>1.1000000000000001</c:v>
                </c:pt>
                <c:pt idx="3">
                  <c:v>2.8490000000000002</c:v>
                </c:pt>
                <c:pt idx="4">
                  <c:v>4.3810000000000002</c:v>
                </c:pt>
                <c:pt idx="5" formatCode="0.00">
                  <c:v>6.6</c:v>
                </c:pt>
                <c:pt idx="6">
                  <c:v>8.41</c:v>
                </c:pt>
                <c:pt idx="7">
                  <c:v>10.55</c:v>
                </c:pt>
                <c:pt idx="8">
                  <c:v>11.79</c:v>
                </c:pt>
                <c:pt idx="9">
                  <c:v>12.16</c:v>
                </c:pt>
                <c:pt idx="10" formatCode="0.00">
                  <c:v>11.8</c:v>
                </c:pt>
                <c:pt idx="11">
                  <c:v>11.05</c:v>
                </c:pt>
                <c:pt idx="12" formatCode="0.00">
                  <c:v>9.1</c:v>
                </c:pt>
                <c:pt idx="13" formatCode="0.00">
                  <c:v>7.5</c:v>
                </c:pt>
                <c:pt idx="14">
                  <c:v>5.407</c:v>
                </c:pt>
                <c:pt idx="15" formatCode="0.000">
                  <c:v>3.35</c:v>
                </c:pt>
                <c:pt idx="16" formatCode="0.000">
                  <c:v>1.75</c:v>
                </c:pt>
                <c:pt idx="17" formatCode="0.000">
                  <c:v>0.61</c:v>
                </c:pt>
                <c:pt idx="18">
                  <c:v>0.10340000000000001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A1-47C2-B71B-A904BF5B2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627759"/>
        <c:axId val="1943626927"/>
      </c:scatterChart>
      <c:valAx>
        <c:axId val="194362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Ângulo (Graus)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943626927"/>
        <c:crosses val="autoZero"/>
        <c:crossBetween val="midCat"/>
      </c:valAx>
      <c:valAx>
        <c:axId val="19436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Intensidade (V)</a:t>
                </a:r>
              </a:p>
            </c:rich>
          </c:tx>
          <c:layout>
            <c:manualLayout>
              <c:xMode val="edge"/>
              <c:yMode val="edge"/>
              <c:x val="3.0905088006496672E-2"/>
              <c:y val="0.218837106350018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943627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pt-PT"/>
              <a:t>Intensidade em função do ângulo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pt-PT"/>
              <a:t> (1</a:t>
            </a:r>
            <a:r>
              <a:rPr lang="pt-PT" baseline="0"/>
              <a:t> Polarizador)</a:t>
            </a:r>
            <a:endParaRPr lang="pt-PT"/>
          </a:p>
        </c:rich>
      </c:tx>
      <c:layout>
        <c:manualLayout>
          <c:xMode val="edge"/>
          <c:yMode val="edge"/>
          <c:x val="0.18749431321084867"/>
          <c:y val="2.39563283756197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0477777777777776"/>
          <c:y val="0.24458333333333335"/>
          <c:w val="0.8438958880139984"/>
          <c:h val="0.5541666666666667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'Gausseana Laser 1P'!$M$4:$M$40</c:f>
              <c:numCache>
                <c:formatCode>General</c:formatCode>
                <c:ptCount val="37"/>
                <c:pt idx="0">
                  <c:v>-90</c:v>
                </c:pt>
                <c:pt idx="1">
                  <c:v>-85</c:v>
                </c:pt>
                <c:pt idx="2">
                  <c:v>-80</c:v>
                </c:pt>
                <c:pt idx="3">
                  <c:v>-75</c:v>
                </c:pt>
                <c:pt idx="4">
                  <c:v>-70</c:v>
                </c:pt>
                <c:pt idx="5">
                  <c:v>-65</c:v>
                </c:pt>
                <c:pt idx="6">
                  <c:v>-60</c:v>
                </c:pt>
                <c:pt idx="7">
                  <c:v>-55</c:v>
                </c:pt>
                <c:pt idx="8">
                  <c:v>-50</c:v>
                </c:pt>
                <c:pt idx="9">
                  <c:v>-45</c:v>
                </c:pt>
                <c:pt idx="10">
                  <c:v>-40</c:v>
                </c:pt>
                <c:pt idx="11">
                  <c:v>-35</c:v>
                </c:pt>
                <c:pt idx="12">
                  <c:v>-30</c:v>
                </c:pt>
                <c:pt idx="13">
                  <c:v>-25</c:v>
                </c:pt>
                <c:pt idx="14">
                  <c:v>-20</c:v>
                </c:pt>
                <c:pt idx="15">
                  <c:v>-15</c:v>
                </c:pt>
                <c:pt idx="16">
                  <c:v>-10</c:v>
                </c:pt>
                <c:pt idx="17">
                  <c:v>-5</c:v>
                </c:pt>
                <c:pt idx="18">
                  <c:v>0</c:v>
                </c:pt>
                <c:pt idx="19">
                  <c:v>5</c:v>
                </c:pt>
                <c:pt idx="20">
                  <c:v>10</c:v>
                </c:pt>
                <c:pt idx="21">
                  <c:v>15</c:v>
                </c:pt>
                <c:pt idx="22">
                  <c:v>20</c:v>
                </c:pt>
                <c:pt idx="23">
                  <c:v>25</c:v>
                </c:pt>
                <c:pt idx="24">
                  <c:v>30</c:v>
                </c:pt>
                <c:pt idx="25">
                  <c:v>35</c:v>
                </c:pt>
                <c:pt idx="26">
                  <c:v>40</c:v>
                </c:pt>
                <c:pt idx="27">
                  <c:v>45</c:v>
                </c:pt>
                <c:pt idx="28">
                  <c:v>50</c:v>
                </c:pt>
                <c:pt idx="29">
                  <c:v>55</c:v>
                </c:pt>
                <c:pt idx="30">
                  <c:v>60</c:v>
                </c:pt>
                <c:pt idx="31">
                  <c:v>65</c:v>
                </c:pt>
                <c:pt idx="32">
                  <c:v>70</c:v>
                </c:pt>
                <c:pt idx="33">
                  <c:v>75</c:v>
                </c:pt>
                <c:pt idx="34">
                  <c:v>80</c:v>
                </c:pt>
                <c:pt idx="35">
                  <c:v>85</c:v>
                </c:pt>
                <c:pt idx="36">
                  <c:v>90</c:v>
                </c:pt>
              </c:numCache>
            </c:numRef>
          </c:xVal>
          <c:yVal>
            <c:numRef>
              <c:f>'Gausseana Laser 1P'!$N$4:$N$40</c:f>
              <c:numCache>
                <c:formatCode>0.000</c:formatCode>
                <c:ptCount val="37"/>
                <c:pt idx="0">
                  <c:v>4.5292589798562995E-32</c:v>
                </c:pt>
                <c:pt idx="1">
                  <c:v>9.1685726104944132E-2</c:v>
                </c:pt>
                <c:pt idx="2">
                  <c:v>0.36395708002729443</c:v>
                </c:pt>
                <c:pt idx="3">
                  <c:v>0.80854123445407189</c:v>
                </c:pt>
                <c:pt idx="4">
                  <c:v>1.4119297248234584</c:v>
                </c:pt>
                <c:pt idx="5">
                  <c:v>2.1557888971848853</c:v>
                </c:pt>
                <c:pt idx="6">
                  <c:v>3.0175169669970581</c:v>
                </c:pt>
                <c:pt idx="7">
                  <c:v>3.9709307629141737</c:v>
                </c:pt>
                <c:pt idx="8">
                  <c:v>4.9870612891979507</c:v>
                </c:pt>
                <c:pt idx="9">
                  <c:v>6.0350339339941153</c:v>
                </c:pt>
                <c:pt idx="10">
                  <c:v>7.0830065787902763</c:v>
                </c:pt>
                <c:pt idx="11">
                  <c:v>8.0991371050740533</c:v>
                </c:pt>
                <c:pt idx="12">
                  <c:v>9.0525509009911715</c:v>
                </c:pt>
                <c:pt idx="13">
                  <c:v>9.9142789708033412</c:v>
                </c:pt>
                <c:pt idx="14">
                  <c:v>10.65813814316477</c:v>
                </c:pt>
                <c:pt idx="15">
                  <c:v>11.261526633534157</c:v>
                </c:pt>
                <c:pt idx="16">
                  <c:v>11.706110787960931</c:v>
                </c:pt>
                <c:pt idx="17">
                  <c:v>11.978382141883284</c:v>
                </c:pt>
                <c:pt idx="18">
                  <c:v>12.070067867988227</c:v>
                </c:pt>
                <c:pt idx="19">
                  <c:v>11.978382141883284</c:v>
                </c:pt>
                <c:pt idx="20">
                  <c:v>11.706110787960931</c:v>
                </c:pt>
                <c:pt idx="21">
                  <c:v>11.261526633534157</c:v>
                </c:pt>
                <c:pt idx="22">
                  <c:v>10.65813814316477</c:v>
                </c:pt>
                <c:pt idx="23">
                  <c:v>9.9142789708033412</c:v>
                </c:pt>
                <c:pt idx="24">
                  <c:v>9.0525509009911715</c:v>
                </c:pt>
                <c:pt idx="25">
                  <c:v>8.0991371050740533</c:v>
                </c:pt>
                <c:pt idx="26">
                  <c:v>7.0830065787902763</c:v>
                </c:pt>
                <c:pt idx="27">
                  <c:v>6.0350339339941153</c:v>
                </c:pt>
                <c:pt idx="28">
                  <c:v>4.9870612891979507</c:v>
                </c:pt>
                <c:pt idx="29">
                  <c:v>3.9709307629141737</c:v>
                </c:pt>
                <c:pt idx="30">
                  <c:v>3.0175169669970581</c:v>
                </c:pt>
                <c:pt idx="31">
                  <c:v>2.1557888971848853</c:v>
                </c:pt>
                <c:pt idx="32">
                  <c:v>1.4119297248234584</c:v>
                </c:pt>
                <c:pt idx="33">
                  <c:v>0.80854123445407189</c:v>
                </c:pt>
                <c:pt idx="34">
                  <c:v>0.36395708002729443</c:v>
                </c:pt>
                <c:pt idx="35">
                  <c:v>9.1685726104944132E-2</c:v>
                </c:pt>
                <c:pt idx="36">
                  <c:v>4.5292589798562995E-32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31A-4693-9A97-1E612F2A8EBA}"/>
            </c:ext>
          </c:extLst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'Gausseana Laser 1P'!$D$3:$D$21</c:f>
              <c:numCache>
                <c:formatCode>General</c:formatCode>
                <c:ptCount val="19"/>
                <c:pt idx="0">
                  <c:v>-90</c:v>
                </c:pt>
                <c:pt idx="1">
                  <c:v>-80</c:v>
                </c:pt>
                <c:pt idx="2">
                  <c:v>-70</c:v>
                </c:pt>
                <c:pt idx="3">
                  <c:v>-60</c:v>
                </c:pt>
                <c:pt idx="4">
                  <c:v>-50</c:v>
                </c:pt>
                <c:pt idx="5">
                  <c:v>-40</c:v>
                </c:pt>
                <c:pt idx="6">
                  <c:v>-30</c:v>
                </c:pt>
                <c:pt idx="7">
                  <c:v>-20</c:v>
                </c:pt>
                <c:pt idx="8">
                  <c:v>-10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</c:numCache>
            </c:numRef>
          </c:xVal>
          <c:yVal>
            <c:numRef>
              <c:f>'Gausseana Laser 1P'!$C$3:$C$21</c:f>
              <c:numCache>
                <c:formatCode>General</c:formatCode>
                <c:ptCount val="19"/>
                <c:pt idx="0">
                  <c:v>8.5199999999999998E-2</c:v>
                </c:pt>
                <c:pt idx="1">
                  <c:v>0.2848</c:v>
                </c:pt>
                <c:pt idx="2" formatCode="0.000">
                  <c:v>1.1000000000000001</c:v>
                </c:pt>
                <c:pt idx="3">
                  <c:v>2.8490000000000002</c:v>
                </c:pt>
                <c:pt idx="4">
                  <c:v>4.3810000000000002</c:v>
                </c:pt>
                <c:pt idx="5" formatCode="0.00">
                  <c:v>6.6</c:v>
                </c:pt>
                <c:pt idx="6">
                  <c:v>8.41</c:v>
                </c:pt>
                <c:pt idx="7">
                  <c:v>10.55</c:v>
                </c:pt>
                <c:pt idx="8">
                  <c:v>11.79</c:v>
                </c:pt>
                <c:pt idx="9">
                  <c:v>12.16</c:v>
                </c:pt>
                <c:pt idx="10" formatCode="0.00">
                  <c:v>11.8</c:v>
                </c:pt>
                <c:pt idx="11">
                  <c:v>11.05</c:v>
                </c:pt>
                <c:pt idx="12" formatCode="0.00">
                  <c:v>9.1</c:v>
                </c:pt>
                <c:pt idx="13" formatCode="0.00">
                  <c:v>7.5</c:v>
                </c:pt>
                <c:pt idx="14">
                  <c:v>5.407</c:v>
                </c:pt>
                <c:pt idx="15" formatCode="0.000">
                  <c:v>3.35</c:v>
                </c:pt>
                <c:pt idx="16" formatCode="0.000">
                  <c:v>1.75</c:v>
                </c:pt>
                <c:pt idx="17" formatCode="0.000">
                  <c:v>0.61</c:v>
                </c:pt>
                <c:pt idx="18">
                  <c:v>0.10340000000000001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31A-4693-9A97-1E612F2A8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627759"/>
        <c:axId val="1943626927"/>
      </c:scatterChart>
      <c:valAx>
        <c:axId val="194362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Ângulo (Graus)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943626927"/>
        <c:crosses val="autoZero"/>
        <c:crossBetween val="midCat"/>
      </c:valAx>
      <c:valAx>
        <c:axId val="19436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Intensidade (mV)</a:t>
                </a:r>
              </a:p>
            </c:rich>
          </c:tx>
          <c:layout>
            <c:manualLayout>
              <c:xMode val="edge"/>
              <c:yMode val="edge"/>
              <c:x val="4.4150125723566677E-2"/>
              <c:y val="0.285504050237471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943627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pt-PT"/>
              <a:t>Intensidade em função do ângulo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pt-PT"/>
              <a:t> (2</a:t>
            </a:r>
            <a:r>
              <a:rPr lang="pt-PT" baseline="0"/>
              <a:t> Polarizador)</a:t>
            </a:r>
            <a:endParaRPr lang="pt-PT"/>
          </a:p>
        </c:rich>
      </c:tx>
      <c:layout>
        <c:manualLayout>
          <c:xMode val="edge"/>
          <c:yMode val="edge"/>
          <c:x val="0.18749431321084867"/>
          <c:y val="2.39563283756197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0477777777777776"/>
          <c:y val="0.24458333333333335"/>
          <c:w val="0.8438958880139984"/>
          <c:h val="0.5541666666666667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'Gausseana Laser 2P'!$M$4:$M$40</c:f>
              <c:numCache>
                <c:formatCode>General</c:formatCode>
                <c:ptCount val="37"/>
                <c:pt idx="0">
                  <c:v>-90</c:v>
                </c:pt>
                <c:pt idx="1">
                  <c:v>-85</c:v>
                </c:pt>
                <c:pt idx="2">
                  <c:v>-80</c:v>
                </c:pt>
                <c:pt idx="3">
                  <c:v>-75</c:v>
                </c:pt>
                <c:pt idx="4">
                  <c:v>-70</c:v>
                </c:pt>
                <c:pt idx="5">
                  <c:v>-65</c:v>
                </c:pt>
                <c:pt idx="6">
                  <c:v>-60</c:v>
                </c:pt>
                <c:pt idx="7">
                  <c:v>-55</c:v>
                </c:pt>
                <c:pt idx="8">
                  <c:v>-50</c:v>
                </c:pt>
                <c:pt idx="9">
                  <c:v>-45</c:v>
                </c:pt>
                <c:pt idx="10">
                  <c:v>-40</c:v>
                </c:pt>
                <c:pt idx="11">
                  <c:v>-35</c:v>
                </c:pt>
                <c:pt idx="12">
                  <c:v>-30</c:v>
                </c:pt>
                <c:pt idx="13">
                  <c:v>-25</c:v>
                </c:pt>
                <c:pt idx="14">
                  <c:v>-20</c:v>
                </c:pt>
                <c:pt idx="15">
                  <c:v>-15</c:v>
                </c:pt>
                <c:pt idx="16">
                  <c:v>-10</c:v>
                </c:pt>
                <c:pt idx="17">
                  <c:v>-5</c:v>
                </c:pt>
                <c:pt idx="18">
                  <c:v>0</c:v>
                </c:pt>
                <c:pt idx="19">
                  <c:v>5</c:v>
                </c:pt>
                <c:pt idx="20">
                  <c:v>10</c:v>
                </c:pt>
                <c:pt idx="21">
                  <c:v>15</c:v>
                </c:pt>
                <c:pt idx="22">
                  <c:v>20</c:v>
                </c:pt>
                <c:pt idx="23">
                  <c:v>25</c:v>
                </c:pt>
                <c:pt idx="24">
                  <c:v>30</c:v>
                </c:pt>
                <c:pt idx="25">
                  <c:v>35</c:v>
                </c:pt>
                <c:pt idx="26">
                  <c:v>40</c:v>
                </c:pt>
                <c:pt idx="27">
                  <c:v>45</c:v>
                </c:pt>
                <c:pt idx="28">
                  <c:v>50</c:v>
                </c:pt>
                <c:pt idx="29">
                  <c:v>55</c:v>
                </c:pt>
                <c:pt idx="30">
                  <c:v>60</c:v>
                </c:pt>
                <c:pt idx="31">
                  <c:v>65</c:v>
                </c:pt>
                <c:pt idx="32">
                  <c:v>70</c:v>
                </c:pt>
                <c:pt idx="33">
                  <c:v>75</c:v>
                </c:pt>
                <c:pt idx="34">
                  <c:v>80</c:v>
                </c:pt>
                <c:pt idx="35">
                  <c:v>85</c:v>
                </c:pt>
                <c:pt idx="36">
                  <c:v>90</c:v>
                </c:pt>
              </c:numCache>
            </c:numRef>
          </c:xVal>
          <c:yVal>
            <c:numRef>
              <c:f>'Gausseana Laser 2P'!$N$4:$N$40</c:f>
              <c:numCache>
                <c:formatCode>0.000</c:formatCode>
                <c:ptCount val="37"/>
                <c:pt idx="0">
                  <c:v>3.1814998842217653E-32</c:v>
                </c:pt>
                <c:pt idx="1">
                  <c:v>6.4403057605004296E-2</c:v>
                </c:pt>
                <c:pt idx="2">
                  <c:v>0.25565537610420919</c:v>
                </c:pt>
                <c:pt idx="3">
                  <c:v>0.56794585057835822</c:v>
                </c:pt>
                <c:pt idx="4">
                  <c:v>0.99178569298716102</c:v>
                </c:pt>
                <c:pt idx="5">
                  <c:v>1.5142967441923325</c:v>
                </c:pt>
                <c:pt idx="6">
                  <c:v>2.119602770306356</c:v>
                </c:pt>
                <c:pt idx="7">
                  <c:v>2.789311854025383</c:v>
                </c:pt>
                <c:pt idx="8">
                  <c:v>3.5030752237297591</c:v>
                </c:pt>
                <c:pt idx="9">
                  <c:v>4.2392055406127112</c:v>
                </c:pt>
                <c:pt idx="10">
                  <c:v>4.9753358574956614</c:v>
                </c:pt>
                <c:pt idx="11">
                  <c:v>5.689099227200038</c:v>
                </c:pt>
                <c:pt idx="12">
                  <c:v>6.3588083109190663</c:v>
                </c:pt>
                <c:pt idx="13">
                  <c:v>6.964114337033088</c:v>
                </c:pt>
                <c:pt idx="14">
                  <c:v>7.4866253882382603</c:v>
                </c:pt>
                <c:pt idx="15">
                  <c:v>7.9104652306470626</c:v>
                </c:pt>
                <c:pt idx="16">
                  <c:v>8.2227557051212106</c:v>
                </c:pt>
                <c:pt idx="17">
                  <c:v>8.4140080236204167</c:v>
                </c:pt>
                <c:pt idx="18">
                  <c:v>8.4784110812254205</c:v>
                </c:pt>
                <c:pt idx="19">
                  <c:v>8.4140080236204167</c:v>
                </c:pt>
                <c:pt idx="20">
                  <c:v>8.2227557051212106</c:v>
                </c:pt>
                <c:pt idx="21">
                  <c:v>7.9104652306470626</c:v>
                </c:pt>
                <c:pt idx="22">
                  <c:v>7.4866253882382603</c:v>
                </c:pt>
                <c:pt idx="23">
                  <c:v>6.964114337033088</c:v>
                </c:pt>
                <c:pt idx="24">
                  <c:v>6.3588083109190663</c:v>
                </c:pt>
                <c:pt idx="25">
                  <c:v>5.689099227200038</c:v>
                </c:pt>
                <c:pt idx="26">
                  <c:v>4.9753358574956614</c:v>
                </c:pt>
                <c:pt idx="27">
                  <c:v>4.2392055406127112</c:v>
                </c:pt>
                <c:pt idx="28">
                  <c:v>3.5030752237297591</c:v>
                </c:pt>
                <c:pt idx="29">
                  <c:v>2.789311854025383</c:v>
                </c:pt>
                <c:pt idx="30">
                  <c:v>2.119602770306356</c:v>
                </c:pt>
                <c:pt idx="31">
                  <c:v>1.5142967441923325</c:v>
                </c:pt>
                <c:pt idx="32">
                  <c:v>0.99178569298716102</c:v>
                </c:pt>
                <c:pt idx="33">
                  <c:v>0.56794585057835822</c:v>
                </c:pt>
                <c:pt idx="34">
                  <c:v>0.25565537610420919</c:v>
                </c:pt>
                <c:pt idx="35">
                  <c:v>6.4403057605004296E-2</c:v>
                </c:pt>
                <c:pt idx="36">
                  <c:v>3.1814998842217653E-32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E3-4E64-BCBB-98CD58A6C7AE}"/>
            </c:ext>
          </c:extLst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'Gausseana Laser 2P'!$D$3:$D$21</c:f>
              <c:numCache>
                <c:formatCode>General</c:formatCode>
                <c:ptCount val="19"/>
                <c:pt idx="0">
                  <c:v>-90</c:v>
                </c:pt>
                <c:pt idx="1">
                  <c:v>-80</c:v>
                </c:pt>
                <c:pt idx="2">
                  <c:v>-70</c:v>
                </c:pt>
                <c:pt idx="3">
                  <c:v>-60</c:v>
                </c:pt>
                <c:pt idx="4">
                  <c:v>-50</c:v>
                </c:pt>
                <c:pt idx="5">
                  <c:v>-40</c:v>
                </c:pt>
                <c:pt idx="6">
                  <c:v>-30</c:v>
                </c:pt>
                <c:pt idx="7">
                  <c:v>-20</c:v>
                </c:pt>
                <c:pt idx="8">
                  <c:v>-10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</c:numCache>
            </c:numRef>
          </c:xVal>
          <c:yVal>
            <c:numRef>
              <c:f>'Gausseana Laser 2P'!$C$3:$C$21</c:f>
              <c:numCache>
                <c:formatCode>0.0000</c:formatCode>
                <c:ptCount val="19"/>
                <c:pt idx="0">
                  <c:v>0</c:v>
                </c:pt>
                <c:pt idx="1">
                  <c:v>0.24299999999999999</c:v>
                </c:pt>
                <c:pt idx="2" formatCode="General">
                  <c:v>0.97399999999999998</c:v>
                </c:pt>
                <c:pt idx="3" formatCode="General">
                  <c:v>2.0390000000000001</c:v>
                </c:pt>
                <c:pt idx="4" formatCode="General">
                  <c:v>3.5950000000000002</c:v>
                </c:pt>
                <c:pt idx="5" formatCode="General">
                  <c:v>5.0529999999999999</c:v>
                </c:pt>
                <c:pt idx="6" formatCode="0.00">
                  <c:v>6.3</c:v>
                </c:pt>
                <c:pt idx="7" formatCode="General">
                  <c:v>7.51</c:v>
                </c:pt>
                <c:pt idx="8" formatCode="General">
                  <c:v>8.18</c:v>
                </c:pt>
                <c:pt idx="9" formatCode="General">
                  <c:v>8.4700000000000006</c:v>
                </c:pt>
                <c:pt idx="10" formatCode="General">
                  <c:v>8.2100000000000009</c:v>
                </c:pt>
                <c:pt idx="11" formatCode="General">
                  <c:v>7.52</c:v>
                </c:pt>
                <c:pt idx="12" formatCode="General">
                  <c:v>6.27</c:v>
                </c:pt>
                <c:pt idx="13" formatCode="General">
                  <c:v>5.0650000000000004</c:v>
                </c:pt>
                <c:pt idx="14" formatCode="0.000">
                  <c:v>3.5</c:v>
                </c:pt>
                <c:pt idx="15" formatCode="General">
                  <c:v>2.133</c:v>
                </c:pt>
                <c:pt idx="16" formatCode="General">
                  <c:v>1.0469999999999999</c:v>
                </c:pt>
                <c:pt idx="17" formatCode="General">
                  <c:v>0.28060000000000002</c:v>
                </c:pt>
                <c:pt idx="18">
                  <c:v>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E3-4E64-BCBB-98CD58A6C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627759"/>
        <c:axId val="1943626927"/>
      </c:scatterChart>
      <c:valAx>
        <c:axId val="194362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Ângulo (Graus)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943626927"/>
        <c:crosses val="autoZero"/>
        <c:crossBetween val="midCat"/>
      </c:valAx>
      <c:valAx>
        <c:axId val="19436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Intensidade (mV)</a:t>
                </a:r>
              </a:p>
            </c:rich>
          </c:tx>
          <c:layout>
            <c:manualLayout>
              <c:xMode val="edge"/>
              <c:yMode val="edge"/>
              <c:x val="4.4150125723566677E-2"/>
              <c:y val="0.285504050237471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943627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pt-PT"/>
              <a:t>Intensidade em função do ângulo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'2ª Parte  - Lâmpada'!$G$4:$G$23</c:f>
              <c:numCache>
                <c:formatCode>General</c:formatCode>
                <c:ptCount val="20"/>
                <c:pt idx="0">
                  <c:v>-80</c:v>
                </c:pt>
                <c:pt idx="1">
                  <c:v>-70</c:v>
                </c:pt>
                <c:pt idx="2">
                  <c:v>-60</c:v>
                </c:pt>
                <c:pt idx="3">
                  <c:v>-50</c:v>
                </c:pt>
                <c:pt idx="4">
                  <c:v>-40</c:v>
                </c:pt>
                <c:pt idx="5">
                  <c:v>-30</c:v>
                </c:pt>
                <c:pt idx="6">
                  <c:v>-20</c:v>
                </c:pt>
                <c:pt idx="7">
                  <c:v>-10</c:v>
                </c:pt>
                <c:pt idx="8">
                  <c:v>0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</c:numCache>
            </c:numRef>
          </c:xVal>
          <c:yVal>
            <c:numRef>
              <c:f>'2ª Parte  - Lâmpada'!$H$4:$H$23</c:f>
              <c:numCache>
                <c:formatCode>General</c:formatCode>
                <c:ptCount val="20"/>
                <c:pt idx="0">
                  <c:v>7.4899999999999994E-2</c:v>
                </c:pt>
                <c:pt idx="1">
                  <c:v>8.77E-2</c:v>
                </c:pt>
                <c:pt idx="2">
                  <c:v>0.1061</c:v>
                </c:pt>
                <c:pt idx="3" formatCode="0.000">
                  <c:v>0.13</c:v>
                </c:pt>
                <c:pt idx="4">
                  <c:v>0.14899999999999999</c:v>
                </c:pt>
                <c:pt idx="5">
                  <c:v>0.17699999999999999</c:v>
                </c:pt>
                <c:pt idx="6">
                  <c:v>0.19700000000000001</c:v>
                </c:pt>
                <c:pt idx="7">
                  <c:v>0.20899999999999999</c:v>
                </c:pt>
                <c:pt idx="8">
                  <c:v>0.21099999999999999</c:v>
                </c:pt>
                <c:pt idx="9">
                  <c:v>0.20599999999999999</c:v>
                </c:pt>
                <c:pt idx="10">
                  <c:v>0.19400000000000001</c:v>
                </c:pt>
                <c:pt idx="11">
                  <c:v>0.17199999999999999</c:v>
                </c:pt>
                <c:pt idx="12">
                  <c:v>0.14499999999999999</c:v>
                </c:pt>
                <c:pt idx="13">
                  <c:v>0.125</c:v>
                </c:pt>
                <c:pt idx="14">
                  <c:v>9.8100000000000007E-2</c:v>
                </c:pt>
                <c:pt idx="15" formatCode="0.0000">
                  <c:v>8.1000000000000003E-2</c:v>
                </c:pt>
                <c:pt idx="16" formatCode="0.0000">
                  <c:v>7.0000000000000007E-2</c:v>
                </c:pt>
                <c:pt idx="17">
                  <c:v>6.8400000000000002E-2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59-44B5-8431-459013035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627759"/>
        <c:axId val="1943626927"/>
      </c:scatterChart>
      <c:valAx>
        <c:axId val="194362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Ângulo (Graus)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943626927"/>
        <c:crosses val="autoZero"/>
        <c:crossBetween val="midCat"/>
      </c:valAx>
      <c:valAx>
        <c:axId val="19436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Intensidade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943627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pt-PT"/>
              <a:t>Intensidade em função do quadrado do cosseno do ângulo</a:t>
            </a:r>
          </a:p>
        </c:rich>
      </c:tx>
      <c:layout>
        <c:manualLayout>
          <c:xMode val="edge"/>
          <c:yMode val="edge"/>
          <c:x val="9.7376555203326873E-2"/>
          <c:y val="4.62427652121705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6.7548238021537116E-2"/>
                  <c:y val="-2.50891572976254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defRPr>
                  </a:pPr>
                  <a:endParaRPr lang="pt-PT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'2ª Parte  - Lâmpada'!$N$3:$N$21</c:f>
              <c:numCache>
                <c:formatCode>0.00</c:formatCode>
                <c:ptCount val="19"/>
                <c:pt idx="0">
                  <c:v>3.7524718414124473E-33</c:v>
                </c:pt>
                <c:pt idx="1">
                  <c:v>3.0153689607045831E-2</c:v>
                </c:pt>
                <c:pt idx="2">
                  <c:v>0.11697777844051105</c:v>
                </c:pt>
                <c:pt idx="3">
                  <c:v>0.25000000000000011</c:v>
                </c:pt>
                <c:pt idx="4">
                  <c:v>0.41317591116653485</c:v>
                </c:pt>
                <c:pt idx="5">
                  <c:v>0.58682408883346515</c:v>
                </c:pt>
                <c:pt idx="6">
                  <c:v>0.75000000000000011</c:v>
                </c:pt>
                <c:pt idx="7">
                  <c:v>0.88302222155948906</c:v>
                </c:pt>
                <c:pt idx="8">
                  <c:v>0.9698463103929541</c:v>
                </c:pt>
                <c:pt idx="9">
                  <c:v>1</c:v>
                </c:pt>
                <c:pt idx="10">
                  <c:v>0.9698463103929541</c:v>
                </c:pt>
                <c:pt idx="11">
                  <c:v>0.88302222155948906</c:v>
                </c:pt>
                <c:pt idx="12">
                  <c:v>0.75000000000000011</c:v>
                </c:pt>
                <c:pt idx="13">
                  <c:v>0.58682408883346515</c:v>
                </c:pt>
                <c:pt idx="14">
                  <c:v>0.41317591116653485</c:v>
                </c:pt>
                <c:pt idx="15">
                  <c:v>0.25000000000000011</c:v>
                </c:pt>
                <c:pt idx="16">
                  <c:v>0.11697777844051105</c:v>
                </c:pt>
                <c:pt idx="17">
                  <c:v>3.0153689607045831E-2</c:v>
                </c:pt>
                <c:pt idx="18">
                  <c:v>3.7524718414124473E-33</c:v>
                </c:pt>
              </c:numCache>
            </c:numRef>
          </c:xVal>
          <c:yVal>
            <c:numRef>
              <c:f>'2ª Parte  - Lâmpada'!$I$3:$I$21</c:f>
              <c:numCache>
                <c:formatCode>General</c:formatCode>
                <c:ptCount val="19"/>
                <c:pt idx="0" formatCode="0.0000">
                  <c:v>0</c:v>
                </c:pt>
                <c:pt idx="1">
                  <c:v>6.5999999999999948E-3</c:v>
                </c:pt>
                <c:pt idx="2">
                  <c:v>1.9400000000000001E-2</c:v>
                </c:pt>
                <c:pt idx="3">
                  <c:v>3.78E-2</c:v>
                </c:pt>
                <c:pt idx="4" formatCode="0.000">
                  <c:v>6.1700000000000005E-2</c:v>
                </c:pt>
                <c:pt idx="5" formatCode="0.000">
                  <c:v>8.0699999999999994E-2</c:v>
                </c:pt>
                <c:pt idx="6" formatCode="0.000">
                  <c:v>0.10869999999999999</c:v>
                </c:pt>
                <c:pt idx="7" formatCode="0.000">
                  <c:v>0.12870000000000001</c:v>
                </c:pt>
                <c:pt idx="8" formatCode="0.000">
                  <c:v>0.14069999999999999</c:v>
                </c:pt>
                <c:pt idx="9" formatCode="0.000">
                  <c:v>0.14269999999999999</c:v>
                </c:pt>
                <c:pt idx="10" formatCode="0.000">
                  <c:v>0.13769999999999999</c:v>
                </c:pt>
                <c:pt idx="11" formatCode="0.000">
                  <c:v>0.12570000000000001</c:v>
                </c:pt>
                <c:pt idx="12" formatCode="0.000">
                  <c:v>0.10369999999999999</c:v>
                </c:pt>
                <c:pt idx="13" formatCode="0.000">
                  <c:v>7.669999999999999E-2</c:v>
                </c:pt>
                <c:pt idx="14" formatCode="0.000">
                  <c:v>5.67E-2</c:v>
                </c:pt>
                <c:pt idx="15">
                  <c:v>2.9800000000000007E-2</c:v>
                </c:pt>
                <c:pt idx="16">
                  <c:v>1.2700000000000003E-2</c:v>
                </c:pt>
                <c:pt idx="17">
                  <c:v>1.7000000000000071E-3</c:v>
                </c:pt>
                <c:pt idx="18">
                  <c:v>1.0000000000000286E-4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92-4934-8046-D624AB5EA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627759"/>
        <c:axId val="1943626927"/>
      </c:scatterChart>
      <c:valAx>
        <c:axId val="194362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Quadrado</a:t>
                </a:r>
                <a:r>
                  <a:rPr lang="pt-PT" baseline="0"/>
                  <a:t> do c</a:t>
                </a:r>
                <a:r>
                  <a:rPr lang="pt-PT"/>
                  <a:t>osseno</a:t>
                </a:r>
                <a:r>
                  <a:rPr lang="pt-PT" baseline="0"/>
                  <a:t> do â</a:t>
                </a:r>
                <a:r>
                  <a:rPr lang="pt-PT"/>
                  <a:t>ngulo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943626927"/>
        <c:crosses val="autoZero"/>
        <c:crossBetween val="midCat"/>
      </c:valAx>
      <c:valAx>
        <c:axId val="19436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Intensidade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943627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pt-PT"/>
              <a:t>(Intensidade/Intensidade maxima) em função do quadrado do cosseno do ângulo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10027142012557934"/>
                  <c:y val="-4.52614950908914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defRPr>
                  </a:pPr>
                  <a:endParaRPr lang="pt-PT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'2ª Parte  - Lâmpada'!$N$3:$N$21</c:f>
              <c:numCache>
                <c:formatCode>0.00</c:formatCode>
                <c:ptCount val="19"/>
                <c:pt idx="0">
                  <c:v>3.7524718414124473E-33</c:v>
                </c:pt>
                <c:pt idx="1">
                  <c:v>3.0153689607045831E-2</c:v>
                </c:pt>
                <c:pt idx="2">
                  <c:v>0.11697777844051105</c:v>
                </c:pt>
                <c:pt idx="3">
                  <c:v>0.25000000000000011</c:v>
                </c:pt>
                <c:pt idx="4">
                  <c:v>0.41317591116653485</c:v>
                </c:pt>
                <c:pt idx="5">
                  <c:v>0.58682408883346515</c:v>
                </c:pt>
                <c:pt idx="6">
                  <c:v>0.75000000000000011</c:v>
                </c:pt>
                <c:pt idx="7">
                  <c:v>0.88302222155948906</c:v>
                </c:pt>
                <c:pt idx="8">
                  <c:v>0.9698463103929541</c:v>
                </c:pt>
                <c:pt idx="9">
                  <c:v>1</c:v>
                </c:pt>
                <c:pt idx="10">
                  <c:v>0.9698463103929541</c:v>
                </c:pt>
                <c:pt idx="11">
                  <c:v>0.88302222155948906</c:v>
                </c:pt>
                <c:pt idx="12">
                  <c:v>0.75000000000000011</c:v>
                </c:pt>
                <c:pt idx="13">
                  <c:v>0.58682408883346515</c:v>
                </c:pt>
                <c:pt idx="14">
                  <c:v>0.41317591116653485</c:v>
                </c:pt>
                <c:pt idx="15">
                  <c:v>0.25000000000000011</c:v>
                </c:pt>
                <c:pt idx="16">
                  <c:v>0.11697777844051105</c:v>
                </c:pt>
                <c:pt idx="17">
                  <c:v>3.0153689607045831E-2</c:v>
                </c:pt>
                <c:pt idx="18">
                  <c:v>3.7524718414124473E-33</c:v>
                </c:pt>
              </c:numCache>
            </c:numRef>
          </c:xVal>
          <c:yVal>
            <c:numRef>
              <c:f>'2ª Parte  - Lâmpada'!$L$3:$L$21</c:f>
              <c:numCache>
                <c:formatCode>0.000</c:formatCode>
                <c:ptCount val="19"/>
                <c:pt idx="0">
                  <c:v>0</c:v>
                </c:pt>
                <c:pt idx="1">
                  <c:v>4.6250875963559882E-2</c:v>
                </c:pt>
                <c:pt idx="2">
                  <c:v>0.13594954449894886</c:v>
                </c:pt>
                <c:pt idx="3">
                  <c:v>0.26489138051857042</c:v>
                </c:pt>
                <c:pt idx="4" formatCode="0.00">
                  <c:v>0.43237561317449197</c:v>
                </c:pt>
                <c:pt idx="5" formatCode="0.00">
                  <c:v>0.56552207428170986</c:v>
                </c:pt>
                <c:pt idx="6" formatCode="0.00">
                  <c:v>0.76173791170287308</c:v>
                </c:pt>
                <c:pt idx="7" formatCode="0.00">
                  <c:v>0.90189208128941845</c:v>
                </c:pt>
                <c:pt idx="8" formatCode="0.00">
                  <c:v>0.98598458304134551</c:v>
                </c:pt>
                <c:pt idx="9" formatCode="0.00">
                  <c:v>1</c:v>
                </c:pt>
                <c:pt idx="10" formatCode="0.00">
                  <c:v>0.96496145760336371</c:v>
                </c:pt>
                <c:pt idx="11" formatCode="0.00">
                  <c:v>0.88086895585143665</c:v>
                </c:pt>
                <c:pt idx="12" formatCode="0.00">
                  <c:v>0.7266993693062368</c:v>
                </c:pt>
                <c:pt idx="13" formatCode="0.00">
                  <c:v>0.53749124036440077</c:v>
                </c:pt>
                <c:pt idx="14" formatCode="0.00">
                  <c:v>0.39733707077785568</c:v>
                </c:pt>
                <c:pt idx="15">
                  <c:v>0.2088297126839524</c:v>
                </c:pt>
                <c:pt idx="16">
                  <c:v>8.8997897687456223E-2</c:v>
                </c:pt>
                <c:pt idx="17">
                  <c:v>1.1913104414856391E-2</c:v>
                </c:pt>
                <c:pt idx="18">
                  <c:v>7.0077084793274613E-4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94-482C-B703-741797E66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627759"/>
        <c:axId val="1943626927"/>
      </c:scatterChart>
      <c:valAx>
        <c:axId val="194362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Quadrado</a:t>
                </a:r>
                <a:r>
                  <a:rPr lang="pt-PT" baseline="0"/>
                  <a:t> do c</a:t>
                </a:r>
                <a:r>
                  <a:rPr lang="pt-PT"/>
                  <a:t>osseno</a:t>
                </a:r>
                <a:r>
                  <a:rPr lang="pt-PT" baseline="0"/>
                  <a:t> do â</a:t>
                </a:r>
                <a:r>
                  <a:rPr lang="pt-PT"/>
                  <a:t>ngulo</a:t>
                </a:r>
              </a:p>
            </c:rich>
          </c:tx>
          <c:layout>
            <c:manualLayout>
              <c:xMode val="edge"/>
              <c:yMode val="edge"/>
              <c:x val="0.30304775539421203"/>
              <c:y val="0.872986538217238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943626927"/>
        <c:crosses val="autoZero"/>
        <c:crossBetween val="midCat"/>
      </c:valAx>
      <c:valAx>
        <c:axId val="19436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Intensidade/Intensidade maxima</a:t>
                </a:r>
              </a:p>
            </c:rich>
          </c:tx>
          <c:layout>
            <c:manualLayout>
              <c:xMode val="edge"/>
              <c:yMode val="edge"/>
              <c:x val="3.4632034632034632E-2"/>
              <c:y val="0.16567775387197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943627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'2ª Parte  - Lâmpada'!$B$4:$B$22</c:f>
              <c:numCache>
                <c:formatCode>General</c:formatCode>
                <c:ptCount val="19"/>
                <c:pt idx="0">
                  <c:v>-90</c:v>
                </c:pt>
                <c:pt idx="1">
                  <c:v>-80</c:v>
                </c:pt>
                <c:pt idx="2">
                  <c:v>-70</c:v>
                </c:pt>
                <c:pt idx="3">
                  <c:v>-60</c:v>
                </c:pt>
                <c:pt idx="4">
                  <c:v>-50</c:v>
                </c:pt>
                <c:pt idx="5">
                  <c:v>-40</c:v>
                </c:pt>
                <c:pt idx="6">
                  <c:v>-30</c:v>
                </c:pt>
                <c:pt idx="7">
                  <c:v>-20</c:v>
                </c:pt>
                <c:pt idx="8">
                  <c:v>-10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</c:numCache>
            </c:numRef>
          </c:xVal>
          <c:yVal>
            <c:numRef>
              <c:f>'2ª Parte  - Lâmpada'!$C$4:$C$22</c:f>
              <c:numCache>
                <c:formatCode>General</c:formatCode>
                <c:ptCount val="19"/>
                <c:pt idx="0" formatCode="0.000">
                  <c:v>0.70299999999999996</c:v>
                </c:pt>
                <c:pt idx="1">
                  <c:v>0.70199999999999996</c:v>
                </c:pt>
                <c:pt idx="2">
                  <c:v>0.70299999999999996</c:v>
                </c:pt>
                <c:pt idx="3">
                  <c:v>0.70699999999999996</c:v>
                </c:pt>
                <c:pt idx="4">
                  <c:v>0.71899999999999997</c:v>
                </c:pt>
                <c:pt idx="5">
                  <c:v>0.72599999999999998</c:v>
                </c:pt>
                <c:pt idx="6">
                  <c:v>0.73399999999999999</c:v>
                </c:pt>
                <c:pt idx="7">
                  <c:v>0.74199999999999999</c:v>
                </c:pt>
                <c:pt idx="8">
                  <c:v>0.748</c:v>
                </c:pt>
                <c:pt idx="9" formatCode="0.000">
                  <c:v>0.751</c:v>
                </c:pt>
                <c:pt idx="10">
                  <c:v>0.75</c:v>
                </c:pt>
                <c:pt idx="11" formatCode="0.000">
                  <c:v>0.748</c:v>
                </c:pt>
                <c:pt idx="12">
                  <c:v>0.74399999999999999</c:v>
                </c:pt>
                <c:pt idx="13">
                  <c:v>0.73099999999999998</c:v>
                </c:pt>
                <c:pt idx="14">
                  <c:v>0.71899999999999997</c:v>
                </c:pt>
                <c:pt idx="15">
                  <c:v>0.70799999999999996</c:v>
                </c:pt>
                <c:pt idx="16">
                  <c:v>0.70299999999999996</c:v>
                </c:pt>
                <c:pt idx="17">
                  <c:v>0.69699999999999995</c:v>
                </c:pt>
                <c:pt idx="18">
                  <c:v>0.69799999999999995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01-4CCA-8422-709F37CED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989919"/>
        <c:axId val="534554879"/>
      </c:scatterChart>
      <c:valAx>
        <c:axId val="60898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4554879"/>
        <c:crosses val="autoZero"/>
        <c:crossBetween val="midCat"/>
      </c:valAx>
      <c:valAx>
        <c:axId val="53455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8989919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pt-PT"/>
              <a:t>Intensidade em função do ângulo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pt-PT"/>
              <a:t> (1</a:t>
            </a:r>
            <a:r>
              <a:rPr lang="pt-PT" baseline="0"/>
              <a:t> Polarizador)</a:t>
            </a:r>
            <a:endParaRPr lang="pt-PT"/>
          </a:p>
        </c:rich>
      </c:tx>
      <c:layout>
        <c:manualLayout>
          <c:xMode val="edge"/>
          <c:yMode val="edge"/>
          <c:x val="0.18749431321084867"/>
          <c:y val="2.39563283756197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0477777777777776"/>
          <c:y val="0.24458333333333335"/>
          <c:w val="0.8438958880139984"/>
          <c:h val="0.5541666666666667"/>
        </c:manualLayout>
      </c:layout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'Gausseana Lâmpada 1P'!$D$3:$D$21</c:f>
              <c:numCache>
                <c:formatCode>General</c:formatCode>
                <c:ptCount val="19"/>
                <c:pt idx="0">
                  <c:v>-90</c:v>
                </c:pt>
                <c:pt idx="1">
                  <c:v>-80</c:v>
                </c:pt>
                <c:pt idx="2">
                  <c:v>-70</c:v>
                </c:pt>
                <c:pt idx="3">
                  <c:v>-60</c:v>
                </c:pt>
                <c:pt idx="4">
                  <c:v>-50</c:v>
                </c:pt>
                <c:pt idx="5">
                  <c:v>-40</c:v>
                </c:pt>
                <c:pt idx="6">
                  <c:v>-30</c:v>
                </c:pt>
                <c:pt idx="7">
                  <c:v>-20</c:v>
                </c:pt>
                <c:pt idx="8">
                  <c:v>-10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</c:numCache>
            </c:numRef>
          </c:xVal>
          <c:yVal>
            <c:numRef>
              <c:f>'Gausseana Lâmpada 1P'!$C$3:$C$21</c:f>
              <c:numCache>
                <c:formatCode>General</c:formatCode>
                <c:ptCount val="19"/>
                <c:pt idx="0" formatCode="0.000">
                  <c:v>0.70299999999999996</c:v>
                </c:pt>
                <c:pt idx="1">
                  <c:v>0.70199999999999996</c:v>
                </c:pt>
                <c:pt idx="2">
                  <c:v>0.70299999999999996</c:v>
                </c:pt>
                <c:pt idx="3">
                  <c:v>0.70699999999999996</c:v>
                </c:pt>
                <c:pt idx="4">
                  <c:v>0.71899999999999997</c:v>
                </c:pt>
                <c:pt idx="5">
                  <c:v>0.72599999999999998</c:v>
                </c:pt>
                <c:pt idx="6">
                  <c:v>0.73399999999999999</c:v>
                </c:pt>
                <c:pt idx="7">
                  <c:v>0.74199999999999999</c:v>
                </c:pt>
                <c:pt idx="8">
                  <c:v>0.748</c:v>
                </c:pt>
                <c:pt idx="9" formatCode="0.000">
                  <c:v>0.751</c:v>
                </c:pt>
                <c:pt idx="10">
                  <c:v>0.75</c:v>
                </c:pt>
                <c:pt idx="11" formatCode="0.000">
                  <c:v>0.748</c:v>
                </c:pt>
                <c:pt idx="12">
                  <c:v>0.74399999999999999</c:v>
                </c:pt>
                <c:pt idx="13">
                  <c:v>0.73099999999999998</c:v>
                </c:pt>
                <c:pt idx="14">
                  <c:v>0.71899999999999997</c:v>
                </c:pt>
                <c:pt idx="15">
                  <c:v>0.70799999999999996</c:v>
                </c:pt>
                <c:pt idx="16">
                  <c:v>0.70299999999999996</c:v>
                </c:pt>
                <c:pt idx="17">
                  <c:v>0.69699999999999995</c:v>
                </c:pt>
                <c:pt idx="18">
                  <c:v>0.69799999999999995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6C-4837-A2FA-8C2F1BF9CD43}"/>
            </c:ext>
          </c:extLst>
        </c:ser>
        <c:ser>
          <c:idx val="0"/>
          <c:order val="1"/>
          <c:spPr>
            <a:ln w="2540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'Gausseana Lâmpada 1P'!$M$4:$M$40</c:f>
              <c:numCache>
                <c:formatCode>General</c:formatCode>
                <c:ptCount val="37"/>
                <c:pt idx="0">
                  <c:v>-90</c:v>
                </c:pt>
                <c:pt idx="1">
                  <c:v>-85</c:v>
                </c:pt>
                <c:pt idx="2">
                  <c:v>-80</c:v>
                </c:pt>
                <c:pt idx="3">
                  <c:v>-75</c:v>
                </c:pt>
                <c:pt idx="4">
                  <c:v>-70</c:v>
                </c:pt>
                <c:pt idx="5">
                  <c:v>-65</c:v>
                </c:pt>
                <c:pt idx="6">
                  <c:v>-60</c:v>
                </c:pt>
                <c:pt idx="7">
                  <c:v>-55</c:v>
                </c:pt>
                <c:pt idx="8">
                  <c:v>-50</c:v>
                </c:pt>
                <c:pt idx="9">
                  <c:v>-45</c:v>
                </c:pt>
                <c:pt idx="10">
                  <c:v>-40</c:v>
                </c:pt>
                <c:pt idx="11">
                  <c:v>-35</c:v>
                </c:pt>
                <c:pt idx="12">
                  <c:v>-30</c:v>
                </c:pt>
                <c:pt idx="13">
                  <c:v>-25</c:v>
                </c:pt>
                <c:pt idx="14">
                  <c:v>-20</c:v>
                </c:pt>
                <c:pt idx="15">
                  <c:v>-15</c:v>
                </c:pt>
                <c:pt idx="16">
                  <c:v>-10</c:v>
                </c:pt>
                <c:pt idx="17">
                  <c:v>-5</c:v>
                </c:pt>
                <c:pt idx="18">
                  <c:v>0</c:v>
                </c:pt>
                <c:pt idx="19">
                  <c:v>5</c:v>
                </c:pt>
                <c:pt idx="20">
                  <c:v>10</c:v>
                </c:pt>
                <c:pt idx="21">
                  <c:v>15</c:v>
                </c:pt>
                <c:pt idx="22">
                  <c:v>20</c:v>
                </c:pt>
                <c:pt idx="23">
                  <c:v>25</c:v>
                </c:pt>
                <c:pt idx="24">
                  <c:v>30</c:v>
                </c:pt>
                <c:pt idx="25">
                  <c:v>35</c:v>
                </c:pt>
                <c:pt idx="26">
                  <c:v>40</c:v>
                </c:pt>
                <c:pt idx="27">
                  <c:v>45</c:v>
                </c:pt>
                <c:pt idx="28">
                  <c:v>50</c:v>
                </c:pt>
                <c:pt idx="29">
                  <c:v>55</c:v>
                </c:pt>
                <c:pt idx="30">
                  <c:v>60</c:v>
                </c:pt>
                <c:pt idx="31">
                  <c:v>65</c:v>
                </c:pt>
                <c:pt idx="32">
                  <c:v>70</c:v>
                </c:pt>
                <c:pt idx="33">
                  <c:v>75</c:v>
                </c:pt>
                <c:pt idx="34">
                  <c:v>80</c:v>
                </c:pt>
                <c:pt idx="35">
                  <c:v>85</c:v>
                </c:pt>
                <c:pt idx="36">
                  <c:v>90</c:v>
                </c:pt>
              </c:numCache>
            </c:numRef>
          </c:xVal>
          <c:yVal>
            <c:numRef>
              <c:f>'Gausseana Lâmpada 1P'!$N$4:$N$40</c:f>
              <c:numCache>
                <c:formatCode>0.000</c:formatCode>
                <c:ptCount val="37"/>
                <c:pt idx="0">
                  <c:v>3.6899797335227056E-33</c:v>
                </c:pt>
                <c:pt idx="1">
                  <c:v>7.4696208074039394E-3</c:v>
                </c:pt>
                <c:pt idx="2">
                  <c:v>2.9651522581193347E-2</c:v>
                </c:pt>
                <c:pt idx="3">
                  <c:v>6.5871719460555422E-2</c:v>
                </c:pt>
                <c:pt idx="4">
                  <c:v>0.11502967909161491</c:v>
                </c:pt>
                <c:pt idx="5">
                  <c:v>0.17563176174610964</c:v>
                </c:pt>
                <c:pt idx="6">
                  <c:v>0.24583660380871655</c:v>
                </c:pt>
                <c:pt idx="7">
                  <c:v>0.32351106667872731</c:v>
                </c:pt>
                <c:pt idx="8">
                  <c:v>0.40629505110701136</c:v>
                </c:pt>
                <c:pt idx="9">
                  <c:v>0.49167320761743299</c:v>
                </c:pt>
                <c:pt idx="10">
                  <c:v>0.5770513641278544</c:v>
                </c:pt>
                <c:pt idx="11">
                  <c:v>0.65983534855613857</c:v>
                </c:pt>
                <c:pt idx="12">
                  <c:v>0.73750981142614946</c:v>
                </c:pt>
                <c:pt idx="13">
                  <c:v>0.80771465348875615</c:v>
                </c:pt>
                <c:pt idx="14">
                  <c:v>0.868316736143251</c:v>
                </c:pt>
                <c:pt idx="15">
                  <c:v>0.9174746957743104</c:v>
                </c:pt>
                <c:pt idx="16">
                  <c:v>0.95369489265367235</c:v>
                </c:pt>
                <c:pt idx="17">
                  <c:v>0.97587679442746189</c:v>
                </c:pt>
                <c:pt idx="18">
                  <c:v>0.98334641523486577</c:v>
                </c:pt>
                <c:pt idx="19">
                  <c:v>0.97587679442746189</c:v>
                </c:pt>
                <c:pt idx="20">
                  <c:v>0.95369489265367235</c:v>
                </c:pt>
                <c:pt idx="21">
                  <c:v>0.9174746957743104</c:v>
                </c:pt>
                <c:pt idx="22">
                  <c:v>0.868316736143251</c:v>
                </c:pt>
                <c:pt idx="23">
                  <c:v>0.80771465348875615</c:v>
                </c:pt>
                <c:pt idx="24">
                  <c:v>0.73750981142614946</c:v>
                </c:pt>
                <c:pt idx="25">
                  <c:v>0.65983534855613857</c:v>
                </c:pt>
                <c:pt idx="26">
                  <c:v>0.5770513641278544</c:v>
                </c:pt>
                <c:pt idx="27">
                  <c:v>0.49167320761743299</c:v>
                </c:pt>
                <c:pt idx="28">
                  <c:v>0.40629505110701136</c:v>
                </c:pt>
                <c:pt idx="29">
                  <c:v>0.32351106667872731</c:v>
                </c:pt>
                <c:pt idx="30">
                  <c:v>0.24583660380871655</c:v>
                </c:pt>
                <c:pt idx="31">
                  <c:v>0.17563176174610964</c:v>
                </c:pt>
                <c:pt idx="32">
                  <c:v>0.11502967909161491</c:v>
                </c:pt>
                <c:pt idx="33">
                  <c:v>6.5871719460555422E-2</c:v>
                </c:pt>
                <c:pt idx="34">
                  <c:v>2.9651522581193347E-2</c:v>
                </c:pt>
                <c:pt idx="35">
                  <c:v>7.4696208074039394E-3</c:v>
                </c:pt>
                <c:pt idx="36">
                  <c:v>3.6899797335227056E-33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E6C-4837-A2FA-8C2F1BF9C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627759"/>
        <c:axId val="1943626927"/>
      </c:scatterChart>
      <c:valAx>
        <c:axId val="194362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Ângulo (Graus)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943626927"/>
        <c:crosses val="autoZero"/>
        <c:crossBetween val="midCat"/>
      </c:valAx>
      <c:valAx>
        <c:axId val="19436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Intensidade (mV)</a:t>
                </a:r>
              </a:p>
            </c:rich>
          </c:tx>
          <c:layout>
            <c:manualLayout>
              <c:xMode val="edge"/>
              <c:yMode val="edge"/>
              <c:x val="4.4150125723566677E-2"/>
              <c:y val="0.285504050237471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943627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pt-PT"/>
              <a:t>Intensidade em função do ângulo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pt-PT"/>
              <a:t> (2</a:t>
            </a:r>
            <a:r>
              <a:rPr lang="pt-PT" baseline="0"/>
              <a:t> Polarizador)</a:t>
            </a:r>
            <a:endParaRPr lang="pt-PT"/>
          </a:p>
        </c:rich>
      </c:tx>
      <c:layout>
        <c:manualLayout>
          <c:xMode val="edge"/>
          <c:yMode val="edge"/>
          <c:x val="0.18749431321084867"/>
          <c:y val="2.39563283756197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0477777777777776"/>
          <c:y val="0.24458333333333335"/>
          <c:w val="0.8438958880139984"/>
          <c:h val="0.5541666666666667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'Gausseana Lâmpada 2P'!$N$4:$N$40</c:f>
              <c:numCache>
                <c:formatCode>General</c:formatCode>
                <c:ptCount val="37"/>
                <c:pt idx="0">
                  <c:v>-90</c:v>
                </c:pt>
                <c:pt idx="1">
                  <c:v>-85</c:v>
                </c:pt>
                <c:pt idx="2">
                  <c:v>-80</c:v>
                </c:pt>
                <c:pt idx="3">
                  <c:v>-75</c:v>
                </c:pt>
                <c:pt idx="4">
                  <c:v>-70</c:v>
                </c:pt>
                <c:pt idx="5">
                  <c:v>-65</c:v>
                </c:pt>
                <c:pt idx="6">
                  <c:v>-60</c:v>
                </c:pt>
                <c:pt idx="7">
                  <c:v>-55</c:v>
                </c:pt>
                <c:pt idx="8">
                  <c:v>-50</c:v>
                </c:pt>
                <c:pt idx="9">
                  <c:v>-45</c:v>
                </c:pt>
                <c:pt idx="10">
                  <c:v>-40</c:v>
                </c:pt>
                <c:pt idx="11">
                  <c:v>-35</c:v>
                </c:pt>
                <c:pt idx="12">
                  <c:v>-30</c:v>
                </c:pt>
                <c:pt idx="13">
                  <c:v>-25</c:v>
                </c:pt>
                <c:pt idx="14">
                  <c:v>-20</c:v>
                </c:pt>
                <c:pt idx="15">
                  <c:v>-15</c:v>
                </c:pt>
                <c:pt idx="16">
                  <c:v>-10</c:v>
                </c:pt>
                <c:pt idx="17">
                  <c:v>-5</c:v>
                </c:pt>
                <c:pt idx="18">
                  <c:v>0</c:v>
                </c:pt>
                <c:pt idx="19">
                  <c:v>5</c:v>
                </c:pt>
                <c:pt idx="20">
                  <c:v>10</c:v>
                </c:pt>
                <c:pt idx="21">
                  <c:v>15</c:v>
                </c:pt>
                <c:pt idx="22">
                  <c:v>20</c:v>
                </c:pt>
                <c:pt idx="23">
                  <c:v>25</c:v>
                </c:pt>
                <c:pt idx="24">
                  <c:v>30</c:v>
                </c:pt>
                <c:pt idx="25">
                  <c:v>35</c:v>
                </c:pt>
                <c:pt idx="26">
                  <c:v>40</c:v>
                </c:pt>
                <c:pt idx="27">
                  <c:v>45</c:v>
                </c:pt>
                <c:pt idx="28">
                  <c:v>50</c:v>
                </c:pt>
                <c:pt idx="29">
                  <c:v>55</c:v>
                </c:pt>
                <c:pt idx="30">
                  <c:v>60</c:v>
                </c:pt>
                <c:pt idx="31">
                  <c:v>65</c:v>
                </c:pt>
                <c:pt idx="32">
                  <c:v>70</c:v>
                </c:pt>
                <c:pt idx="33">
                  <c:v>75</c:v>
                </c:pt>
                <c:pt idx="34">
                  <c:v>80</c:v>
                </c:pt>
                <c:pt idx="35">
                  <c:v>85</c:v>
                </c:pt>
                <c:pt idx="36">
                  <c:v>90</c:v>
                </c:pt>
              </c:numCache>
            </c:numRef>
          </c:xVal>
          <c:yVal>
            <c:numRef>
              <c:f>'Gausseana Lâmpada 2P'!$O$4:$O$40</c:f>
              <c:numCache>
                <c:formatCode>0.000</c:formatCode>
                <c:ptCount val="37"/>
                <c:pt idx="0">
                  <c:v>7.1780846708623239E-5</c:v>
                </c:pt>
                <c:pt idx="1">
                  <c:v>1.7045330304828197E-3</c:v>
                </c:pt>
                <c:pt idx="2">
                  <c:v>5.4442870739697469E-3</c:v>
                </c:pt>
                <c:pt idx="3">
                  <c:v>1.117741244296493E-2</c:v>
                </c:pt>
                <c:pt idx="4">
                  <c:v>1.8729711024232841E-2</c:v>
                </c:pt>
                <c:pt idx="5">
                  <c:v>2.7871710047029163E-2</c:v>
                </c:pt>
                <c:pt idx="6">
                  <c:v>3.8325634497120939E-2</c:v>
                </c:pt>
                <c:pt idx="7">
                  <c:v>4.9773847170033123E-2</c:v>
                </c:pt>
                <c:pt idx="8">
                  <c:v>6.1868499916774421E-2</c:v>
                </c:pt>
                <c:pt idx="9">
                  <c:v>7.4242102833824722E-2</c:v>
                </c:pt>
                <c:pt idx="10">
                  <c:v>8.6518690257894604E-2</c:v>
                </c:pt>
                <c:pt idx="11">
                  <c:v>9.8325244292356728E-2</c:v>
                </c:pt>
                <c:pt idx="12">
                  <c:v>0.10930302876727854</c:v>
                </c:pt>
                <c:pt idx="13">
                  <c:v>0.11911848925641652</c:v>
                </c:pt>
                <c:pt idx="14">
                  <c:v>0.12747338795967089</c:v>
                </c:pt>
                <c:pt idx="15">
                  <c:v>0.13411386550772603</c:v>
                </c:pt>
                <c:pt idx="16">
                  <c:v>0.13883815435052799</c:v>
                </c:pt>
                <c:pt idx="17">
                  <c:v>0.14150270936219381</c:v>
                </c:pt>
                <c:pt idx="18">
                  <c:v>0.14202656938702385</c:v>
                </c:pt>
                <c:pt idx="19">
                  <c:v>0.14039381720324964</c:v>
                </c:pt>
                <c:pt idx="20">
                  <c:v>0.13665406315976272</c:v>
                </c:pt>
                <c:pt idx="21">
                  <c:v>0.13092093779076755</c:v>
                </c:pt>
                <c:pt idx="22">
                  <c:v>0.12336863920949963</c:v>
                </c:pt>
                <c:pt idx="23">
                  <c:v>0.11422664018670331</c:v>
                </c:pt>
                <c:pt idx="24">
                  <c:v>0.10377271573661155</c:v>
                </c:pt>
                <c:pt idx="25">
                  <c:v>9.2324503063699367E-2</c:v>
                </c:pt>
                <c:pt idx="26">
                  <c:v>8.0229850316958035E-2</c:v>
                </c:pt>
                <c:pt idx="27">
                  <c:v>6.7856247399907754E-2</c:v>
                </c:pt>
                <c:pt idx="28">
                  <c:v>5.5579659975837852E-2</c:v>
                </c:pt>
                <c:pt idx="29">
                  <c:v>4.3773105941375741E-2</c:v>
                </c:pt>
                <c:pt idx="30">
                  <c:v>3.279532146645394E-2</c:v>
                </c:pt>
                <c:pt idx="31">
                  <c:v>2.2979860977315959E-2</c:v>
                </c:pt>
                <c:pt idx="32">
                  <c:v>1.4624962274061565E-2</c:v>
                </c:pt>
                <c:pt idx="33">
                  <c:v>7.9844847260064581E-3</c:v>
                </c:pt>
                <c:pt idx="34">
                  <c:v>3.2601958832044736E-3</c:v>
                </c:pt>
                <c:pt idx="35">
                  <c:v>5.9564087153867644E-4</c:v>
                </c:pt>
                <c:pt idx="36">
                  <c:v>7.1780846708623862E-5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FF-42AB-A4BF-76E15BBFCE31}"/>
            </c:ext>
          </c:extLst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'Gausseana Lâmpada 2P'!$E$3:$E$21</c:f>
              <c:numCache>
                <c:formatCode>General</c:formatCode>
                <c:ptCount val="19"/>
                <c:pt idx="0">
                  <c:v>-90</c:v>
                </c:pt>
                <c:pt idx="1">
                  <c:v>-80</c:v>
                </c:pt>
                <c:pt idx="2">
                  <c:v>-70</c:v>
                </c:pt>
                <c:pt idx="3">
                  <c:v>-60</c:v>
                </c:pt>
                <c:pt idx="4">
                  <c:v>-50</c:v>
                </c:pt>
                <c:pt idx="5">
                  <c:v>-40</c:v>
                </c:pt>
                <c:pt idx="6">
                  <c:v>-30</c:v>
                </c:pt>
                <c:pt idx="7">
                  <c:v>-20</c:v>
                </c:pt>
                <c:pt idx="8">
                  <c:v>-10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</c:numCache>
            </c:numRef>
          </c:xVal>
          <c:yVal>
            <c:numRef>
              <c:f>'Gausseana Lâmpada 2P'!$D$3:$D$21</c:f>
              <c:numCache>
                <c:formatCode>General</c:formatCode>
                <c:ptCount val="19"/>
                <c:pt idx="0">
                  <c:v>0</c:v>
                </c:pt>
                <c:pt idx="1">
                  <c:v>6.5999999999999948E-3</c:v>
                </c:pt>
                <c:pt idx="2">
                  <c:v>1.9400000000000001E-2</c:v>
                </c:pt>
                <c:pt idx="3">
                  <c:v>3.78E-2</c:v>
                </c:pt>
                <c:pt idx="4">
                  <c:v>6.1700000000000005E-2</c:v>
                </c:pt>
                <c:pt idx="5">
                  <c:v>8.0699999999999994E-2</c:v>
                </c:pt>
                <c:pt idx="6">
                  <c:v>0.10869999999999999</c:v>
                </c:pt>
                <c:pt idx="7">
                  <c:v>0.12870000000000001</c:v>
                </c:pt>
                <c:pt idx="8">
                  <c:v>0.14069999999999999</c:v>
                </c:pt>
                <c:pt idx="9">
                  <c:v>0.14269999999999999</c:v>
                </c:pt>
                <c:pt idx="10">
                  <c:v>0.13769999999999999</c:v>
                </c:pt>
                <c:pt idx="11">
                  <c:v>0.12570000000000001</c:v>
                </c:pt>
                <c:pt idx="12">
                  <c:v>0.10369999999999999</c:v>
                </c:pt>
                <c:pt idx="13">
                  <c:v>7.669999999999999E-2</c:v>
                </c:pt>
                <c:pt idx="14">
                  <c:v>5.67E-2</c:v>
                </c:pt>
                <c:pt idx="15">
                  <c:v>2.9800000000000007E-2</c:v>
                </c:pt>
                <c:pt idx="16">
                  <c:v>1.2700000000000003E-2</c:v>
                </c:pt>
                <c:pt idx="17">
                  <c:v>1.7000000000000071E-3</c:v>
                </c:pt>
                <c:pt idx="18">
                  <c:v>1.0000000000000286E-4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FF-42AB-A4BF-76E15BBFC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627759"/>
        <c:axId val="1943626927"/>
      </c:scatterChart>
      <c:valAx>
        <c:axId val="194362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Ângulo (Graus)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943626927"/>
        <c:crosses val="autoZero"/>
        <c:crossBetween val="midCat"/>
      </c:valAx>
      <c:valAx>
        <c:axId val="19436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/>
                  <a:t>Intensidade (V)</a:t>
                </a:r>
              </a:p>
            </c:rich>
          </c:tx>
          <c:layout>
            <c:manualLayout>
              <c:xMode val="edge"/>
              <c:yMode val="edge"/>
              <c:x val="4.4150125723566677E-2"/>
              <c:y val="0.285504050237471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1943627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0</xdr:row>
      <xdr:rowOff>161921</xdr:rowOff>
    </xdr:from>
    <xdr:to>
      <xdr:col>8</xdr:col>
      <xdr:colOff>485775</xdr:colOff>
      <xdr:row>195</xdr:row>
      <xdr:rowOff>85724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F9E15A5A-2204-47DF-8E2D-23B0702AD030}"/>
                </a:ext>
              </a:extLst>
            </xdr:cNvPr>
            <xdr:cNvSpPr txBox="1"/>
          </xdr:nvSpPr>
          <xdr:spPr>
            <a:xfrm>
              <a:off x="323850" y="161921"/>
              <a:ext cx="5038725" cy="3707130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A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- 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Olhe para as lâmpadas do laboratório através do filtro polarizador. Descreva a forma como o polarizador afeta o que vê. Rodar o polarizador tem algum efeito?</a:t>
              </a:r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Observando-se as luzes de labratório através de um filtro polarizador e rodando-o polarizador 360 graus, nenhum efeito é observado.</a:t>
              </a:r>
            </a:p>
            <a:p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B - 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Segure um segundo polarizador em frente ao primeiro e olhe novamente para as lâmpadas do laboratório. Descreva de que forma os filtros polarizadores afetam o que vê. Rodar um dos filtros em relação ao outro tem algum efeito? Baseando-se nas suas observações, o termo filtro é adequado para descrever os polarizadores? Em que difere o filtro polarizador de um filtro colorido? </a:t>
              </a:r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Frente a frende se rodarmos um dos polarizador em relação ao outro, iremos notar uma diminuição da intensidade até que não observamos a passagem de luz.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Como sabemos, a 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luz consiste na propagação de um campo eletromagnético oscilante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como mostrado na figura seguinte.</a:t>
              </a: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(Figura 1)</a:t>
              </a:r>
            </a:p>
            <a:p>
              <a:endParaRPr lang="pt-PT" sz="1400"/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O raio de luz representado é linearmente polarizado porque o campo elétrico tem a mesma direção em todos os pontos,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s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endo essa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a direção de polarização!</a:t>
              </a: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Por isso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num filtro polarizador, a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luz transmitida depende da orientação relativa do polarizador em relação ao campo elétrico do feixe luz. Apenas a componente do campo elétrico paralela à direção de polarização do polarizador é transmitida através deste. </a:t>
              </a:r>
              <a:b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</a:br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C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-  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As lâmpadas do laboratório emitem luz polarizada? Como justifica a sua afirmação baseando-se nas suas observações. </a:t>
              </a:r>
            </a:p>
            <a:p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Tendo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em conta o que foi observado no ponto A, a luz do labratório não é polarizada (Como a intensidade da luz não diminui, essa tem componente do campo elético em todas as direções)!</a:t>
              </a:r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</a:p>
            <a:p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Se o</a:t>
              </a:r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lharmos para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a  tela do computador ou telemovel</a:t>
              </a:r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através do filtro polarizador, observa-se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a diminuição da intesidade da luz, por isso essa luz é polarizada (Como a intensidade da luz diminui, essa tem componente do campo elético em apenas uma dirção)!</a:t>
              </a:r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</a:p>
            <a:p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D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-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Suponha que tem dois polarizadores e que conhece as direções de polarização deles. Preveja como deve orientar os polarizadores, um em relação ao outro, de forma que a luz que os atravesse tenha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(i) um máximo de intensidade e (ii) um mínimo de intensidade. Verifique experimentalmente as suas previsões.</a:t>
              </a:r>
            </a:p>
            <a:p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(i) Direção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de polarização</a:t>
              </a:r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paralela</a:t>
              </a:r>
            </a:p>
            <a:p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(ii) Direção de polarização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p</a:t>
              </a:r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erpendicular</a:t>
              </a:r>
            </a:p>
            <a:p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E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- 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Um feixe de luz polarizado linearmente incide num polarizador, como mostra o diagrama abaixo: a parte da esquerda é vista de lado, a parte da direita é vista de frente (olhando para o polarizador, representado por um círculo, na direção em que a luz se propaga). O campo elétrico do feixe de luz faz um ângulo </a:t>
              </a:r>
              <a:r>
                <a:rPr lang="el-GR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θ 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com a direção de polarização do polarizador. A amplitude do campo elétrico é Eo. </a:t>
              </a:r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(Figura 2)</a:t>
              </a:r>
            </a:p>
            <a:p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O vetor E representa o campo elétrico do feixe incidente na superfície do polarizador num determinado instante. Decomponha o vetor E na componente transmitida e na componente absorvida pelo polarizador.</a:t>
              </a:r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Qual é a direção do campo elétrico do feixe transmitido? Tem alguma relação com a direção do campo elétrico do feixe incidente? </a:t>
              </a:r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Escreva a expressão para a amplitude do campo elétrico do feixe transmitido em função de </a:t>
              </a:r>
              <a14:m>
                <m:oMath xmlns:m="http://schemas.openxmlformats.org/officeDocument/2006/math">
                  <m:sSub>
                    <m:sSubPr>
                      <m:ctrlPr>
                        <a:rPr lang="pt-PT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pt-PT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𝐸</m:t>
                      </m:r>
                    </m:e>
                    <m:sub>
                      <m:r>
                        <a:rPr lang="pt-PT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0</m:t>
                      </m:r>
                    </m:sub>
                  </m:sSub>
                </m:oMath>
              </a14:m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e de </a:t>
              </a:r>
              <a:r>
                <a:rPr lang="el-GR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θ. </a:t>
              </a:r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Escreva a expressão da intensidade da luz transmitida em função da intensidade de luz incidente, </a:t>
              </a:r>
              <a14:m>
                <m:oMath xmlns:m="http://schemas.openxmlformats.org/officeDocument/2006/math">
                  <m:sSub>
                    <m:sSubPr>
                      <m:ctrlPr>
                        <a:rPr lang="pt-PT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pt-PT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𝐼</m:t>
                      </m:r>
                    </m:e>
                    <m:sub>
                      <m:r>
                        <a:rPr lang="pt-PT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0</m:t>
                      </m:r>
                    </m:sub>
                  </m:sSub>
                </m:oMath>
              </a14:m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, e de </a:t>
              </a:r>
              <a:r>
                <a:rPr lang="el-GR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θ.</a:t>
              </a:r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As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componentes do campo eletrico correspondem,</a:t>
              </a:r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Absorvida: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𝐸</m:t>
                    </m:r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𝐸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sub>
                    </m:sSub>
                    <m:r>
                      <m:rPr>
                        <m:sty m:val="p"/>
                      </m:rPr>
                      <a:rPr lang="pt-PT" sz="14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sin</m:t>
                    </m:r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⁡(</m:t>
                    </m:r>
                    <m:r>
                      <m:rPr>
                        <m:sty m:val="p"/>
                      </m:rPr>
                      <a:rPr lang="el-GR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θ</m:t>
                    </m:r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</m:t>
                    </m:r>
                  </m:oMath>
                </m:oMathPara>
              </a14:m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Transmitida: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𝐸</m:t>
                    </m:r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𝐸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sub>
                    </m:sSub>
                    <m:r>
                      <m:rPr>
                        <m:sty m:val="p"/>
                      </m:rPr>
                      <a:rPr lang="pt-PT" sz="14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cos</m:t>
                    </m:r>
                    <m:d>
                      <m:d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l-GR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θ</m:t>
                        </m:r>
                      </m:e>
                    </m:d>
                  </m:oMath>
                </m:oMathPara>
              </a14:m>
              <a:endParaRPr lang="pt-PT" sz="14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PT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PT" sz="140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Sendo</a:t>
              </a:r>
              <a:r>
                <a:rPr lang="pt-PT" sz="1400" baseline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assim a direção do campo </a:t>
              </a:r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elétrico do feixe transmitido é a direção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de polarização, que corresponde á componente paralela do feixe incidente.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As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componentes da intensidade da luz correspondem,</a:t>
              </a:r>
            </a:p>
            <a:p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Absorvida:</a:t>
              </a:r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𝐼</m:t>
                    </m:r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sub>
                    </m:sSub>
                    <m:sSup>
                      <m:sSup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pt-PT" sz="14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sin</m:t>
                        </m:r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(</m:t>
                        </m:r>
                        <m:r>
                          <m:rPr>
                            <m:sty m:val="p"/>
                          </m:rPr>
                          <a:rPr lang="el-GR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θ</m:t>
                        </m:r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Transmitida:</a:t>
              </a:r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𝐼</m:t>
                    </m:r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sub>
                    </m:sSub>
                    <m:sSup>
                      <m:sSup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pt-PT" sz="14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cos</m:t>
                        </m:r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(</m:t>
                        </m:r>
                        <m:r>
                          <m:rPr>
                            <m:sty m:val="p"/>
                          </m:rPr>
                          <a:rPr lang="el-GR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θ</m:t>
                        </m:r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Onde</a:t>
              </a:r>
              <a:r>
                <a:rPr lang="pt-PT" sz="1400" baseline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pt-PT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pt-PT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𝐼</m:t>
                      </m:r>
                    </m:e>
                    <m:sub>
                      <m:r>
                        <a:rPr lang="pt-PT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0</m:t>
                      </m:r>
                    </m:sub>
                  </m:sSub>
                  <m:r>
                    <a:rPr lang="pt-PT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  <m:f>
                    <m:fPr>
                      <m:ctrlPr>
                        <a:rPr lang="pt-PT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fPr>
                    <m:num>
                      <m:r>
                        <a:rPr lang="pt-PT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𝑐</m:t>
                      </m:r>
                      <m:sSub>
                        <m:sSubPr>
                          <m:ctrlPr>
                            <a:rPr lang="pt-PT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pt-PT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𝜀</m:t>
                          </m:r>
                        </m:e>
                        <m:sub>
                          <m:r>
                            <a:rPr lang="pt-PT" sz="14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0</m:t>
                          </m:r>
                        </m:sub>
                      </m:sSub>
                    </m:num>
                    <m:den>
                      <m:r>
                        <a:rPr lang="pt-PT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2</m:t>
                      </m:r>
                    </m:den>
                  </m:f>
                  <m:sSup>
                    <m:sSupPr>
                      <m:ctrlPr>
                        <a:rPr lang="pt-PT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sSub>
                        <m:sSubPr>
                          <m:ctrlPr>
                            <a:rPr lang="pt-PT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pt-PT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𝐸</m:t>
                          </m:r>
                        </m:e>
                        <m:sub>
                          <m:r>
                            <a:rPr lang="pt-PT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0</m:t>
                          </m:r>
                        </m:sub>
                      </m:sSub>
                    </m:e>
                    <m:sup>
                      <m:r>
                        <a:rPr lang="pt-PT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t-PT" sz="140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, conhecida</a:t>
              </a:r>
              <a:r>
                <a:rPr lang="pt-PT" sz="1400" baseline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como lei de malus!</a:t>
              </a:r>
            </a:p>
            <a:p>
              <a:pPr eaLnBrk="1" fontAlgn="auto" latinLnBrk="0" hangingPunct="1"/>
              <a:endParaRPr lang="pt-PT" sz="1400" baseline="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 baseline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F -  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Um observador olha para uma fonte de luz através de dois polarizadores. Os polarizadores estão cruzados, isto é, a intensidade da luz transmitida é mínima. </a:t>
              </a:r>
            </a:p>
            <a:p>
              <a:pPr eaLnBrk="1" fontAlgn="auto" latinLnBrk="0" hangingPunct="1"/>
              <a:endParaRPr lang="pt-PT" sz="1400" baseline="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 baseline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(Figura 3)</a:t>
              </a:r>
            </a:p>
            <a:p>
              <a:pPr eaLnBrk="1" fontAlgn="auto" latinLnBrk="0" hangingPunct="1"/>
              <a:endParaRPr lang="pt-PT" sz="1400" baseline="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 baseline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1. 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Suponha que é inserido um terceiro polarizador na posição B da figura. Preveja se e como isso afeta a intensidade de luz que chega ao observador. A sua resposta depende da orientação do polarizador a inserir em B? Verifique experimentalmente as suas previsões. Se as previsões estavam incorretas, identifique que aspetos levaram a fazer a previsão errada. Fundamente o seu raciocínio com as observações que fez no ponto E.</a:t>
              </a:r>
            </a:p>
            <a:p>
              <a:pPr eaLnBrk="1" fontAlgn="auto" latinLnBrk="0" hangingPunct="1"/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Se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não tiver nenhum polarizador em B:</a:t>
              </a:r>
            </a:p>
            <a:p>
              <a:pPr eaLnBrk="1" fontAlgn="auto" latinLnBrk="0" hangingPunct="1"/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=0</m:t>
                    </m:r>
                  </m:oMath>
                </m:oMathPara>
              </a14:m>
              <a:endParaRPr lang="pt-PT" sz="14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eaLnBrk="1" fontAlgn="auto" latinLnBrk="0" hangingPunct="1"/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Inserindo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um terceiro polarizador em B,</a:t>
              </a:r>
            </a:p>
            <a:p>
              <a:pPr eaLnBrk="1" fontAlgn="auto" latinLnBrk="0" hangingPunct="1"/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endParaRPr lang="pt-PT" sz="1400">
                <a:effectLst/>
              </a:endParaRPr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sSup>
                      <m:sSup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pt-PT" sz="14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cos</m:t>
                        </m:r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l-GR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endParaRPr lang="pt-PT" sz="14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m:rPr>
                        <m:sty m:val="p"/>
                      </m:rPr>
                      <a:rPr lang="pt-PT" sz="14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cos</m:t>
                    </m:r>
                    <m:d>
                      <m:d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l-GR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</m:d>
                  </m:oMath>
                </m:oMathPara>
              </a14:m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de seguida,</a:t>
              </a:r>
            </a:p>
            <a:p>
              <a:pPr eaLnBrk="1" fontAlgn="auto" latinLnBrk="0" hangingPunct="1"/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sSup>
                      <m:sSup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pt-PT" sz="14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cos</m:t>
                        </m:r>
                        <m:d>
                          <m:dPr>
                            <m:ctrlPr>
                              <a:rPr lang="pt-PT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pt-PT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</m:d>
                      </m:e>
                      <m:sup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⇔</m:t>
                    </m:r>
                  </m:oMath>
                </m:oMathPara>
              </a14:m>
              <a:endParaRPr lang="pt-PT" sz="1400" b="0">
                <a:solidFill>
                  <a:schemeClr val="dk1"/>
                </a:solidFill>
                <a:effectLst/>
                <a:ea typeface="Cambria Math" panose="02040503050406030204" pitchFamily="18" charset="0"/>
                <a:cs typeface="+mn-cs"/>
              </a:endParaRPr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⇔</m:t>
                    </m:r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sub>
                    </m:sSub>
                    <m:sSup>
                      <m:sSup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pt-PT" sz="14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cos</m:t>
                        </m:r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(</m:t>
                        </m:r>
                        <m:r>
                          <a:rPr lang="el-GR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𝛽</m:t>
                        </m:r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pt-PT" sz="14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cos</m:t>
                        </m:r>
                        <m:d>
                          <m:dPr>
                            <m:ctrlPr>
                              <a:rPr lang="pt-PT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pt-PT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𝛼</m:t>
                            </m:r>
                          </m:e>
                        </m:d>
                      </m:e>
                      <m:sup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400" b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eaLnBrk="1" fontAlgn="auto" latinLnBrk="0" hangingPunct="1"/>
              <a:endParaRPr lang="pt-PT" sz="1400">
                <a:effectLst/>
              </a:endParaRPr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m:rPr>
                        <m:sty m:val="p"/>
                      </m:rPr>
                      <a:rPr lang="pt-PT" sz="14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cos</m:t>
                    </m:r>
                    <m:d>
                      <m:d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𝛼</m:t>
                        </m:r>
                      </m:e>
                    </m:d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⇔</m:t>
                    </m:r>
                  </m:oMath>
                </m:oMathPara>
              </a14:m>
              <a:endParaRPr lang="pt-PT" sz="1400">
                <a:effectLst/>
              </a:endParaRPr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⇔</m:t>
                    </m:r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m:rPr>
                        <m:sty m:val="p"/>
                      </m:rPr>
                      <a:rPr lang="pt-PT" sz="14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cos</m:t>
                    </m:r>
                    <m:d>
                      <m:d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l-GR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</m:d>
                    <m:r>
                      <m:rPr>
                        <m:sty m:val="p"/>
                      </m:rPr>
                      <a:rPr lang="pt-PT" sz="14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cos</m:t>
                    </m:r>
                    <m:d>
                      <m:d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</m:d>
                  </m:oMath>
                </m:oMathPara>
              </a14:m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como </a:t>
              </a:r>
              <a14:m>
                <m:oMath xmlns:m="http://schemas.openxmlformats.org/officeDocument/2006/math">
                  <m:r>
                    <a:rPr lang="pt-PT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𝛼</m:t>
                  </m:r>
                </m:oMath>
              </a14:m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e </a:t>
              </a:r>
              <a14:m>
                <m:oMath xmlns:m="http://schemas.openxmlformats.org/officeDocument/2006/math">
                  <m:r>
                    <a:rPr lang="el-GR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𝛽</m:t>
                  </m:r>
                </m:oMath>
              </a14:m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são complementares,</a:t>
              </a:r>
            </a:p>
            <a:p>
              <a:pPr eaLnBrk="1" fontAlgn="auto" latinLnBrk="0" hangingPunct="1"/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4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cos</m:t>
                    </m:r>
                    <m:d>
                      <m:d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𝛼</m:t>
                        </m:r>
                      </m:e>
                    </m:d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unc>
                      <m:func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pt-PT" sz="14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sin</m:t>
                        </m:r>
                      </m:fName>
                      <m:e>
                        <m:d>
                          <m:dPr>
                            <m:ctrlPr>
                              <a:rPr lang="pt-PT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l-GR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𝛽</m:t>
                            </m:r>
                          </m:e>
                        </m:d>
                      </m:e>
                    </m:func>
                  </m:oMath>
                </m:oMathPara>
              </a14:m>
              <a:endParaRPr lang="pt-PT" sz="1400" b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4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cos</m:t>
                    </m:r>
                    <m:d>
                      <m:d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el-GR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𝛽</m:t>
                        </m:r>
                      </m:e>
                    </m:d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unc>
                      <m:func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pt-PT" sz="14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sin</m:t>
                        </m:r>
                      </m:fName>
                      <m:e>
                        <m:d>
                          <m:dPr>
                            <m:ctrlPr>
                              <a:rPr lang="pt-PT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pt-PT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𝛼</m:t>
                            </m:r>
                          </m:e>
                        </m:d>
                      </m:e>
                    </m:func>
                  </m:oMath>
                </m:oMathPara>
              </a14:m>
              <a:endParaRPr lang="pt-PT" sz="1400" b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eaLnBrk="1" fontAlgn="auto" latinLnBrk="0" hangingPunct="1"/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assim:</a:t>
              </a:r>
            </a:p>
            <a:p>
              <a:pPr eaLnBrk="1" fontAlgn="auto" latinLnBrk="0" hangingPunct="1"/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sub>
                    </m:sSub>
                    <m:sSup>
                      <m:sSup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pt-PT" sz="14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cos</m:t>
                        </m:r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(</m:t>
                        </m:r>
                        <m:r>
                          <a:rPr lang="el-GR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𝛽</m:t>
                        </m:r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pt-PT" sz="14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si</m:t>
                        </m:r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𝑛</m:t>
                        </m:r>
                        <m:d>
                          <m:dPr>
                            <m:ctrlPr>
                              <a:rPr lang="pt-PT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l-GR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𝛽</m:t>
                            </m:r>
                          </m:e>
                        </m:d>
                      </m:e>
                      <m:sup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⇔</m:t>
                    </m:r>
                  </m:oMath>
                </m:oMathPara>
              </a14:m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⇔</m:t>
                    </m:r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PT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PT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𝐼</m:t>
                            </m:r>
                          </m:e>
                          <m:sub>
                            <m:r>
                              <a:rPr lang="pt-PT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  <m:sSup>
                          <m:sSupPr>
                            <m:ctrlPr>
                              <a:rPr lang="pt-PT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pt-PT" sz="1400" b="0" i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si</m:t>
                            </m:r>
                            <m:r>
                              <a:rPr lang="pt-PT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lang="pt-PT" sz="14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pt-PT" sz="14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  <m:r>
                                  <a:rPr lang="el-GR" sz="14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𝛽</m:t>
                                </m:r>
                              </m:e>
                            </m:d>
                          </m:e>
                          <m:sup>
                            <m:r>
                              <a:rPr lang="pt-PT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𝐸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𝐸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sub>
                    </m:sSub>
                    <m:r>
                      <m:rPr>
                        <m:sty m:val="p"/>
                      </m:rPr>
                      <a:rPr lang="pt-PT" sz="14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cos</m:t>
                    </m:r>
                    <m:d>
                      <m:d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el-GR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𝛽</m:t>
                        </m:r>
                      </m:e>
                    </m:d>
                    <m:r>
                      <m:rPr>
                        <m:sty m:val="p"/>
                      </m:rPr>
                      <a:rPr lang="pt-PT" sz="14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cos</m:t>
                    </m:r>
                    <m:d>
                      <m:d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𝛼</m:t>
                        </m:r>
                      </m:e>
                    </m:d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⇔</m:t>
                    </m:r>
                  </m:oMath>
                </m:oMathPara>
              </a14:m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⇔</m:t>
                    </m:r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𝐸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PT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PT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𝐸</m:t>
                            </m:r>
                          </m:e>
                          <m:sub>
                            <m:r>
                              <a:rPr lang="pt-PT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m:rPr>
                            <m:sty m:val="p"/>
                          </m:rPr>
                          <a:rPr lang="pt-PT" sz="14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si</m:t>
                        </m:r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𝑛</m:t>
                        </m:r>
                        <m:d>
                          <m:dPr>
                            <m:ctrlPr>
                              <a:rPr lang="pt-PT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pt-PT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  <m:r>
                              <a:rPr lang="el-GR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𝛽</m:t>
                            </m:r>
                          </m:e>
                        </m:d>
                      </m:num>
                      <m:den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Quando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el-GR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𝛽</m:t>
                  </m:r>
                  <m:r>
                    <a:rPr lang="pt-PT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pt-PT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t-PT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𝜋</m:t>
                      </m:r>
                    </m:num>
                    <m:den>
                      <m:r>
                        <a:rPr lang="pt-PT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den>
                  </m:f>
                </m:oMath>
              </a14:m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:</a:t>
              </a: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PT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PT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</m:t>
                            </m:r>
                          </m:e>
                          <m:sub>
                            <m:r>
                              <a:rPr lang="pt-PT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PT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PT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</m:t>
                            </m:r>
                          </m:e>
                          <m:sub>
                            <m:r>
                              <a:rPr lang="pt-PT" sz="14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Quando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el-GR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𝛽</m:t>
                  </m:r>
                  <m:r>
                    <a:rPr lang="pt-PT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</m:t>
                  </m:r>
                </m:oMath>
              </a14:m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ou </a:t>
              </a:r>
              <a14:m>
                <m:oMath xmlns:m="http://schemas.openxmlformats.org/officeDocument/2006/math">
                  <m:r>
                    <a:rPr lang="el-GR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𝛽</m:t>
                  </m:r>
                  <m:r>
                    <a:rPr lang="pt-PT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pt-PT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t-PT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𝜋</m:t>
                      </m:r>
                    </m:num>
                    <m:den>
                      <m:r>
                        <a:rPr lang="pt-PT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den>
                  </m:f>
                </m:oMath>
              </a14:m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:</a:t>
              </a: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pt-PT" sz="1400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2. Suponha que o terceiro polarizador era inserido em A. Preveja se e como isso afeta a intensidade da luz que chega ao observador. A sua resposta depende da orientação do terceiro polarizador?  </a:t>
              </a:r>
            </a:p>
            <a:p>
              <a:pPr eaLnBrk="1" fontAlgn="auto" latinLnBrk="0" hangingPunct="1"/>
              <a:endParaRPr lang="pt-PT" sz="1400" baseline="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 baseline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Neste caso como temos dois polarizadores consecutivos com direções de polarização perpendiculares para qualquer orientação do polarizador em A temos,</a:t>
              </a:r>
            </a:p>
            <a:p>
              <a:pPr eaLnBrk="1" fontAlgn="auto" latinLnBrk="0" hangingPunct="1"/>
              <a:endParaRPr lang="pt-PT" sz="1400" baseline="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pt-PT" sz="1400">
                <a:effectLst/>
              </a:endParaRPr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pt-PT" sz="1400">
                <a:effectLst/>
              </a:endParaRPr>
            </a:p>
            <a:p>
              <a:pPr eaLnBrk="1" fontAlgn="auto" latinLnBrk="0" hangingPunct="1"/>
              <a:endParaRPr lang="pt-PT" sz="1400" baseline="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endParaRPr lang="pt-PT" sz="1400" baseline="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endParaRPr lang="pt-PT" sz="1400" baseline="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F9E15A5A-2204-47DF-8E2D-23B0702AD030}"/>
                </a:ext>
              </a:extLst>
            </xdr:cNvPr>
            <xdr:cNvSpPr txBox="1"/>
          </xdr:nvSpPr>
          <xdr:spPr>
            <a:xfrm>
              <a:off x="323850" y="161921"/>
              <a:ext cx="5038725" cy="3707130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A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- 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Olhe para as lâmpadas do laboratório através do filtro polarizador. Descreva a forma como o polarizador afeta o que vê. Rodar o polarizador tem algum efeito?</a:t>
              </a:r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Observando-se as luzes de labratório através de um filtro polarizador e rodando-o polarizador 360 graus, nenhum efeito é observado.</a:t>
              </a:r>
            </a:p>
            <a:p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B - 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Segure um segundo polarizador em frente ao primeiro e olhe novamente para as lâmpadas do laboratório. Descreva de que forma os filtros polarizadores afetam o que vê. Rodar um dos filtros em relação ao outro tem algum efeito? Baseando-se nas suas observações, o termo filtro é adequado para descrever os polarizadores? Em que difere o filtro polarizador de um filtro colorido? </a:t>
              </a:r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Frente a frende se rodarmos um dos polarizador em relação ao outro, iremos notar uma diminuição da intensidade até que não observamos a passagem de luz.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Como sabemos, a 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luz consiste na propagação de um campo eletromagnético oscilante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como mostrado na figura seguinte.</a:t>
              </a: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(Figura 1)</a:t>
              </a:r>
            </a:p>
            <a:p>
              <a:endParaRPr lang="pt-PT" sz="1400"/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O raio de luz representado é linearmente polarizado porque o campo elétrico tem a mesma direção em todos os pontos,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s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endo essa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a direção de polarização!</a:t>
              </a: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Por isso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num filtro polarizador, a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luz transmitida depende da orientação relativa do polarizador em relação ao campo elétrico do feixe luz. Apenas a componente do campo elétrico paralela à direção de polarização do polarizador é transmitida através deste. </a:t>
              </a:r>
              <a:b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</a:br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C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-  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As lâmpadas do laboratório emitem luz polarizada? Como justifica a sua afirmação baseando-se nas suas observações. </a:t>
              </a:r>
            </a:p>
            <a:p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Tendo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em conta o que foi observado no ponto A, a luz do labratório não é polarizada (Como a intensidade da luz não diminui, essa tem componente do campo elético em todas as direções)!</a:t>
              </a:r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</a:p>
            <a:p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Se o</a:t>
              </a:r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lharmos para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a  tela do computador ou telemovel</a:t>
              </a:r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através do filtro polarizador, observa-se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a diminuição da intesidade da luz, por isso essa luz é polarizada (Como a intensidade da luz diminui, essa tem componente do campo elético em apenas uma dirção)!</a:t>
              </a:r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</a:p>
            <a:p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D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-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Suponha que tem dois polarizadores e que conhece as direções de polarização deles. Preveja como deve orientar os polarizadores, um em relação ao outro, de forma que a luz que os atravesse tenha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(i) um máximo de intensidade e (ii) um mínimo de intensidade. Verifique experimentalmente as suas previsões.</a:t>
              </a:r>
            </a:p>
            <a:p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(i) Direção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de polarização</a:t>
              </a:r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paralela</a:t>
              </a:r>
            </a:p>
            <a:p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(ii) Direção de polarização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p</a:t>
              </a:r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erpendicular</a:t>
              </a:r>
            </a:p>
            <a:p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E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- 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Um feixe de luz polarizado linearmente incide num polarizador, como mostra o diagrama abaixo: a parte da esquerda é vista de lado, a parte da direita é vista de frente (olhando para o polarizador, representado por um círculo, na direção em que a luz se propaga). O campo elétrico do feixe de luz faz um ângulo </a:t>
              </a:r>
              <a:r>
                <a:rPr lang="el-GR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θ 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com a direção de polarização do polarizador. A amplitude do campo elétrico é Eo. </a:t>
              </a:r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(Figura 2)</a:t>
              </a:r>
            </a:p>
            <a:p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O vetor E representa o campo elétrico do feixe incidente na superfície do polarizador num determinado instante. Decomponha o vetor E na componente transmitida e na componente absorvida pelo polarizador.</a:t>
              </a:r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Qual é a direção do campo elétrico do feixe transmitido? Tem alguma relação com a direção do campo elétrico do feixe incidente? </a:t>
              </a:r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Escreva a expressão para a amplitude do campo elétrico do feixe transmitido em função de 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𝐸_0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e de </a:t>
              </a:r>
              <a:r>
                <a:rPr lang="el-GR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θ. </a:t>
              </a:r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Escreva a expressão da intensidade da luz transmitida em função da intensidade de luz incidente, 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𝐼_0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, e de </a:t>
              </a:r>
              <a:r>
                <a:rPr lang="el-GR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θ.</a:t>
              </a:r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As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componentes do campo eletrico correspondem,</a:t>
              </a:r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Absorvida:</a:t>
              </a:r>
            </a:p>
            <a:p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𝐸=𝐸_0 sin⁡(</a:t>
              </a:r>
              <a:r>
                <a:rPr lang="el-GR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θ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PT" sz="14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Transmitida: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𝐸=𝐸_0 cos(</a:t>
              </a:r>
              <a:r>
                <a:rPr lang="el-GR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θ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lang="pt-PT" sz="14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PT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PT" sz="140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Sendo</a:t>
              </a:r>
              <a:r>
                <a:rPr lang="pt-PT" sz="1400" baseline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assim a direção do campo </a:t>
              </a:r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elétrico do feixe transmitido é a direção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de polarização, que corresponde á componente paralela do feixe incidente.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As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componentes da intensidade da luz correspondem,</a:t>
              </a:r>
            </a:p>
            <a:p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Absorvida:</a:t>
              </a:r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𝐼=𝐼_0 〖sin(</a:t>
              </a:r>
              <a:r>
                <a:rPr lang="el-GR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θ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)〗^2</a:t>
              </a:r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Transmitida:</a:t>
              </a:r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𝐼=𝐼_0 〖cos(</a:t>
              </a:r>
              <a:r>
                <a:rPr lang="el-GR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θ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)〗^2</a:t>
              </a:r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Onde</a:t>
              </a:r>
              <a:r>
                <a:rPr lang="pt-PT" sz="1400" baseline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𝐼_0=(𝑐𝜀_0)/2</a:t>
              </a:r>
              <a:r>
                <a:rPr lang="pt-P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〖𝐸_0〗^2</a:t>
              </a:r>
              <a:r>
                <a:rPr lang="pt-PT" sz="140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, conhecida</a:t>
              </a:r>
              <a:r>
                <a:rPr lang="pt-PT" sz="1400" baseline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como lei de malus!</a:t>
              </a:r>
            </a:p>
            <a:p>
              <a:pPr eaLnBrk="1" fontAlgn="auto" latinLnBrk="0" hangingPunct="1"/>
              <a:endParaRPr lang="pt-PT" sz="1400" baseline="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 baseline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F -  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Um observador olha para uma fonte de luz através de dois polarizadores. Os polarizadores estão cruzados, isto é, a intensidade da luz transmitida é mínima. </a:t>
              </a:r>
            </a:p>
            <a:p>
              <a:pPr eaLnBrk="1" fontAlgn="auto" latinLnBrk="0" hangingPunct="1"/>
              <a:endParaRPr lang="pt-PT" sz="1400" baseline="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 baseline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(Figura 3)</a:t>
              </a:r>
            </a:p>
            <a:p>
              <a:pPr eaLnBrk="1" fontAlgn="auto" latinLnBrk="0" hangingPunct="1"/>
              <a:endParaRPr lang="pt-PT" sz="1400" baseline="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 baseline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1. 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Suponha que é inserido um terceiro polarizador na posição B da figura. Preveja se e como isso afeta a intensidade de luz que chega ao observador. A sua resposta depende da orientação do polarizador a inserir em B? Verifique experimentalmente as suas previsões. Se as previsões estavam incorretas, identifique que aspetos levaram a fazer a previsão errada. Fundamente o seu raciocínio com as observações que fez no ponto E.</a:t>
              </a:r>
            </a:p>
            <a:p>
              <a:pPr eaLnBrk="1" fontAlgn="auto" latinLnBrk="0" hangingPunct="1"/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Se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não tiver nenhum polarizador em B:</a:t>
              </a:r>
            </a:p>
            <a:p>
              <a:pPr eaLnBrk="1" fontAlgn="auto" latinLnBrk="0" hangingPunct="1"/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𝐸_1=0</a:t>
              </a:r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𝐼_1=0</a:t>
              </a:r>
              <a:endParaRPr lang="pt-PT" sz="1400" b="0" i="1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eaLnBrk="1" fontAlgn="auto" latinLnBrk="0" hangingPunct="1"/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Inserindo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um terceiro polarizador em B,</a:t>
              </a:r>
            </a:p>
            <a:p>
              <a:pPr eaLnBrk="1" fontAlgn="auto" latinLnBrk="0" hangingPunct="1"/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endParaRPr lang="pt-PT" sz="1400">
                <a:effectLst/>
              </a:endParaRPr>
            </a:p>
            <a:p>
              <a:pPr eaLnBrk="1" fontAlgn="auto" latinLnBrk="0" hangingPunct="1"/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_1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𝐼_0 〖cos(</a:t>
              </a:r>
              <a:r>
                <a:rPr lang="el-GR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)〗^2</a:t>
              </a:r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endParaRPr lang="pt-PT" sz="14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eaLnBrk="1" fontAlgn="auto" latinLnBrk="0" hangingPunct="1"/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𝐸_1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𝐸_0 cos(</a:t>
              </a:r>
              <a:r>
                <a:rPr lang="el-GR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𝛽)</a:t>
              </a:r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de seguida,</a:t>
              </a:r>
            </a:p>
            <a:p>
              <a:pPr eaLnBrk="1" fontAlgn="auto" latinLnBrk="0" hangingPunct="1"/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𝐼_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=𝐼_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〖cos(𝛼)〗^2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⇔</a:t>
              </a:r>
              <a:endParaRPr lang="pt-PT" sz="1400" b="0">
                <a:solidFill>
                  <a:schemeClr val="dk1"/>
                </a:solidFill>
                <a:effectLst/>
                <a:ea typeface="Cambria Math" panose="02040503050406030204" pitchFamily="18" charset="0"/>
                <a:cs typeface="+mn-cs"/>
              </a:endParaRPr>
            </a:p>
            <a:p>
              <a:pPr eaLnBrk="1" fontAlgn="auto" latinLnBrk="0" hangingPunct="1"/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⇔𝐼_2=𝐼_0 〖cos(</a:t>
              </a:r>
              <a:r>
                <a:rPr lang="el-GR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𝛽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)〗^2 〖cos(𝛼)〗^2</a:t>
              </a:r>
              <a:endParaRPr lang="pt-PT" sz="1400" b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eaLnBrk="1" fontAlgn="auto" latinLnBrk="0" hangingPunct="1"/>
              <a:endParaRPr lang="pt-PT" sz="1400">
                <a:effectLst/>
              </a:endParaRPr>
            </a:p>
            <a:p>
              <a:pPr eaLnBrk="1" fontAlgn="auto" latinLnBrk="0" hangingPunct="1"/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𝐸_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=𝐸_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cos(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</a:t>
              </a:r>
              <a:r>
                <a:rPr lang="el-GR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⇔</a:t>
              </a:r>
              <a:endParaRPr lang="pt-PT" sz="1400">
                <a:effectLst/>
              </a:endParaRPr>
            </a:p>
            <a:p>
              <a:pPr eaLnBrk="1" fontAlgn="auto" latinLnBrk="0" hangingPunct="1"/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⇔𝐸_2=𝐸_0 cos(</a:t>
              </a:r>
              <a:r>
                <a:rPr lang="el-GR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𝛽)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cos(𝛼)</a:t>
              </a:r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como 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e </a:t>
              </a:r>
              <a:r>
                <a:rPr lang="el-GR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são complementares,</a:t>
              </a:r>
            </a:p>
            <a:p>
              <a:pPr eaLnBrk="1" fontAlgn="auto" latinLnBrk="0" hangingPunct="1"/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cos(𝛼)=sin⁡(</a:t>
              </a:r>
              <a:r>
                <a:rPr lang="el-GR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𝛽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lang="pt-PT" sz="1400" b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eaLnBrk="1" fontAlgn="auto" latinLnBrk="0" hangingPunct="1"/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cos(</a:t>
              </a:r>
              <a:r>
                <a:rPr lang="el-GR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𝛽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)=sin⁡(𝛼</a:t>
              </a:r>
              <a:r>
                <a:rPr lang="el-GR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lang="pt-PT" sz="1400" b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eaLnBrk="1" fontAlgn="auto" latinLnBrk="0" hangingPunct="1"/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assim:</a:t>
              </a:r>
            </a:p>
            <a:p>
              <a:pPr eaLnBrk="1" fontAlgn="auto" latinLnBrk="0" hangingPunct="1"/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𝐼_2=𝐼_0 〖cos(</a:t>
              </a:r>
              <a:r>
                <a:rPr lang="el-GR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𝛽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)〗^2 〖si𝑛(</a:t>
              </a:r>
              <a:r>
                <a:rPr lang="el-GR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𝛽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)〗^2⇔</a:t>
              </a:r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⇔𝐼_2=(𝐼_0 〖si𝑛(2</a:t>
              </a:r>
              <a:r>
                <a:rPr lang="el-GR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𝛽)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〗^2)/4</a:t>
              </a:r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𝐸_2=𝐸_0 cos(</a:t>
              </a:r>
              <a:r>
                <a:rPr lang="el-GR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𝛽)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cos(𝛼)⇔</a:t>
              </a:r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⇔𝐸_2=(𝐸_0 si𝑛(2</a:t>
              </a:r>
              <a:r>
                <a:rPr lang="el-GR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𝛽)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)/2</a:t>
              </a:r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Quando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l-GR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𝜋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/4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:</a:t>
              </a: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𝐼_2=𝐼_0/4</a:t>
              </a:r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𝐸_2=𝐸_0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/2</a:t>
              </a:r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Quando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l-GR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ou </a:t>
              </a:r>
              <a:r>
                <a:rPr lang="el-GR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=𝜋/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:</a:t>
              </a: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𝐼_2=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endParaRPr lang="pt-PT" sz="1400">
                <a:effectLst/>
              </a:endParaRPr>
            </a:p>
            <a:p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𝐸_2=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2. Suponha que o terceiro polarizador era inserido em A. Preveja se e como isso afeta a intensidade da luz que chega ao observador. A sua resposta depende da orientação do terceiro polarizador?  </a:t>
              </a:r>
            </a:p>
            <a:p>
              <a:pPr eaLnBrk="1" fontAlgn="auto" latinLnBrk="0" hangingPunct="1"/>
              <a:endParaRPr lang="pt-PT" sz="1400" baseline="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 baseline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Neste caso como temos dois polarizadores consecutivos com direções de polarização perpendiculares para qualquer orientação do polarizador em A temos,</a:t>
              </a:r>
            </a:p>
            <a:p>
              <a:pPr eaLnBrk="1" fontAlgn="auto" latinLnBrk="0" hangingPunct="1"/>
              <a:endParaRPr lang="pt-PT" sz="1400" baseline="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𝐸_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=0</a:t>
              </a:r>
              <a:endParaRPr lang="pt-PT" sz="1400">
                <a:effectLst/>
              </a:endParaRPr>
            </a:p>
            <a:p>
              <a:pPr eaLnBrk="1" fontAlgn="auto" latinLnBrk="0" hangingPunct="1"/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𝐼_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=0</a:t>
              </a:r>
              <a:endParaRPr lang="pt-PT" sz="1400">
                <a:effectLst/>
              </a:endParaRPr>
            </a:p>
            <a:p>
              <a:pPr eaLnBrk="1" fontAlgn="auto" latinLnBrk="0" hangingPunct="1"/>
              <a:endParaRPr lang="pt-PT" sz="1400" baseline="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endParaRPr lang="pt-PT" sz="1400" baseline="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eaLnBrk="1" fontAlgn="auto" latinLnBrk="0" hangingPunct="1"/>
              <a:endParaRPr lang="pt-PT" sz="1400" baseline="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19051</xdr:colOff>
      <xdr:row>14</xdr:row>
      <xdr:rowOff>19050</xdr:rowOff>
    </xdr:from>
    <xdr:to>
      <xdr:col>5</xdr:col>
      <xdr:colOff>600075</xdr:colOff>
      <xdr:row>22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BE9C178-B02D-46E1-8D00-8E0F7BD132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704850</xdr:colOff>
      <xdr:row>31</xdr:row>
      <xdr:rowOff>28575</xdr:rowOff>
    </xdr:from>
    <xdr:to>
      <xdr:col>4</xdr:col>
      <xdr:colOff>28575</xdr:colOff>
      <xdr:row>49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B905B4E-537D-47D0-9452-C8AE238F8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19051</xdr:colOff>
      <xdr:row>57</xdr:row>
      <xdr:rowOff>28574</xdr:rowOff>
    </xdr:from>
    <xdr:to>
      <xdr:col>3</xdr:col>
      <xdr:colOff>1685926</xdr:colOff>
      <xdr:row>75</xdr:row>
      <xdr:rowOff>152399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55B1DA8-B2F6-4ACD-A824-C422682121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19050</xdr:colOff>
      <xdr:row>5</xdr:row>
      <xdr:rowOff>9525</xdr:rowOff>
    </xdr:from>
    <xdr:to>
      <xdr:col>5</xdr:col>
      <xdr:colOff>590549</xdr:colOff>
      <xdr:row>14</xdr:row>
      <xdr:rowOff>9524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A63AA3F-FA9C-4A56-804D-3E5079B0D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6</xdr:row>
      <xdr:rowOff>14287</xdr:rowOff>
    </xdr:from>
    <xdr:to>
      <xdr:col>10</xdr:col>
      <xdr:colOff>1724025</xdr:colOff>
      <xdr:row>20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A7E20F-06C6-481D-8D58-118948D80A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457200</xdr:colOff>
      <xdr:row>21</xdr:row>
      <xdr:rowOff>47626</xdr:rowOff>
    </xdr:from>
    <xdr:to>
      <xdr:col>11</xdr:col>
      <xdr:colOff>133350</xdr:colOff>
      <xdr:row>24</xdr:row>
      <xdr:rowOff>180976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6331250-774A-3C9D-3E39-33DBEF505195}"/>
            </a:ext>
          </a:extLst>
        </xdr:cNvPr>
        <xdr:cNvSpPr txBox="1"/>
      </xdr:nvSpPr>
      <xdr:spPr>
        <a:xfrm>
          <a:off x="5829300" y="4048126"/>
          <a:ext cx="60864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400">
              <a:latin typeface="Cambria Math" panose="02040503050406030204" pitchFamily="18" charset="0"/>
              <a:ea typeface="Cambria Math" panose="02040503050406030204" pitchFamily="18" charset="0"/>
            </a:rPr>
            <a:t>Como o</a:t>
          </a:r>
          <a:r>
            <a:rPr lang="pt-PT" sz="1400" baseline="0">
              <a:latin typeface="Cambria Math" panose="02040503050406030204" pitchFamily="18" charset="0"/>
              <a:ea typeface="Cambria Math" panose="02040503050406030204" pitchFamily="18" charset="0"/>
            </a:rPr>
            <a:t> laiser é 98% polarizado, podemos traçar o ajuste de cosseno ao quadrado apenas com um polarizador.</a:t>
          </a:r>
        </a:p>
        <a:p>
          <a:endParaRPr lang="pt-P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5</xdr:row>
      <xdr:rowOff>176212</xdr:rowOff>
    </xdr:from>
    <xdr:to>
      <xdr:col>10</xdr:col>
      <xdr:colOff>1733550</xdr:colOff>
      <xdr:row>20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EE8616-2087-4F00-9F87-467F1AC94F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38101</xdr:colOff>
      <xdr:row>5</xdr:row>
      <xdr:rowOff>90486</xdr:rowOff>
    </xdr:from>
    <xdr:to>
      <xdr:col>5</xdr:col>
      <xdr:colOff>533400</xdr:colOff>
      <xdr:row>21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BB1B62-DED9-410C-91AE-E006E77D7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40481</xdr:colOff>
      <xdr:row>21</xdr:row>
      <xdr:rowOff>128588</xdr:rowOff>
    </xdr:from>
    <xdr:to>
      <xdr:col>10</xdr:col>
      <xdr:colOff>666750</xdr:colOff>
      <xdr:row>36</xdr:row>
      <xdr:rowOff>11906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F139ACF-7060-4772-B4E8-5EAD0597F8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47625</xdr:colOff>
      <xdr:row>36</xdr:row>
      <xdr:rowOff>19050</xdr:rowOff>
    </xdr:from>
    <xdr:to>
      <xdr:col>10</xdr:col>
      <xdr:colOff>666750</xdr:colOff>
      <xdr:row>49</xdr:row>
      <xdr:rowOff>171450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2DEE684-8EE3-484B-BFBA-44874AE68B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815577</xdr:colOff>
      <xdr:row>23</xdr:row>
      <xdr:rowOff>110727</xdr:rowOff>
    </xdr:from>
    <xdr:to>
      <xdr:col>12</xdr:col>
      <xdr:colOff>1220390</xdr:colOff>
      <xdr:row>40</xdr:row>
      <xdr:rowOff>186927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F7F14D6-BBFC-4D2D-997F-CDFE47527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6</xdr:row>
      <xdr:rowOff>14287</xdr:rowOff>
    </xdr:from>
    <xdr:to>
      <xdr:col>10</xdr:col>
      <xdr:colOff>1724025</xdr:colOff>
      <xdr:row>20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D3738F9-5FE5-4254-848B-10A3B17C7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457200</xdr:colOff>
      <xdr:row>21</xdr:row>
      <xdr:rowOff>47626</xdr:rowOff>
    </xdr:from>
    <xdr:to>
      <xdr:col>11</xdr:col>
      <xdr:colOff>133350</xdr:colOff>
      <xdr:row>24</xdr:row>
      <xdr:rowOff>180976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45447E96-C232-4594-9806-405A47F88B67}"/>
            </a:ext>
          </a:extLst>
        </xdr:cNvPr>
        <xdr:cNvSpPr txBox="1"/>
      </xdr:nvSpPr>
      <xdr:spPr>
        <a:xfrm>
          <a:off x="5829300" y="4048126"/>
          <a:ext cx="60864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400">
              <a:latin typeface="Cambria Math" panose="02040503050406030204" pitchFamily="18" charset="0"/>
              <a:ea typeface="Cambria Math" panose="02040503050406030204" pitchFamily="18" charset="0"/>
            </a:rPr>
            <a:t>Como o</a:t>
          </a:r>
          <a:r>
            <a:rPr lang="pt-PT" sz="1400" baseline="0">
              <a:latin typeface="Cambria Math" panose="02040503050406030204" pitchFamily="18" charset="0"/>
              <a:ea typeface="Cambria Math" panose="02040503050406030204" pitchFamily="18" charset="0"/>
            </a:rPr>
            <a:t> laiser é 98% polarizado, podemos traçar o ajuste de cosseno ao quadrado apenas com um polarizador.</a:t>
          </a:r>
        </a:p>
        <a:p>
          <a:endParaRPr lang="pt-P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5</xdr:row>
      <xdr:rowOff>176212</xdr:rowOff>
    </xdr:from>
    <xdr:to>
      <xdr:col>11</xdr:col>
      <xdr:colOff>1733550</xdr:colOff>
      <xdr:row>20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2C614E-FE2B-4F7F-AD7E-E0241BE2B9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E96E-DD9E-482D-AA17-3AF39FE2B55B}">
  <dimension ref="A1"/>
  <sheetViews>
    <sheetView topLeftCell="A4" workbookViewId="0">
      <selection activeCell="L40" sqref="L4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B7EF-B03A-4A22-8970-DB0360D68F8D}">
  <dimension ref="B2:P57"/>
  <sheetViews>
    <sheetView topLeftCell="M1" zoomScaleNormal="100" workbookViewId="0">
      <selection activeCell="P24" sqref="P24"/>
    </sheetView>
  </sheetViews>
  <sheetFormatPr defaultRowHeight="15" x14ac:dyDescent="0.25"/>
  <cols>
    <col min="1" max="1" width="10.85546875" customWidth="1"/>
    <col min="2" max="2" width="14.140625" bestFit="1" customWidth="1"/>
    <col min="3" max="3" width="18" customWidth="1"/>
    <col min="4" max="4" width="25.42578125" customWidth="1"/>
    <col min="8" max="9" width="18.28515625" customWidth="1"/>
    <col min="10" max="10" width="23.140625" bestFit="1" customWidth="1"/>
    <col min="11" max="11" width="32" bestFit="1" customWidth="1"/>
    <col min="12" max="12" width="50.85546875" customWidth="1"/>
    <col min="13" max="13" width="23.28515625" customWidth="1"/>
    <col min="14" max="14" width="23.42578125" bestFit="1" customWidth="1"/>
    <col min="15" max="15" width="34.42578125" bestFit="1" customWidth="1"/>
  </cols>
  <sheetData>
    <row r="2" spans="2:16" x14ac:dyDescent="0.25">
      <c r="B2" s="29" t="s">
        <v>16</v>
      </c>
      <c r="C2" s="29"/>
      <c r="D2" s="29"/>
      <c r="E2" s="29"/>
      <c r="G2" s="4" t="s">
        <v>0</v>
      </c>
      <c r="H2" s="4" t="s">
        <v>17</v>
      </c>
      <c r="I2" s="9" t="s">
        <v>19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20</v>
      </c>
    </row>
    <row r="3" spans="2:16" x14ac:dyDescent="0.25">
      <c r="B3" s="1" t="s">
        <v>0</v>
      </c>
      <c r="C3" s="1" t="s">
        <v>17</v>
      </c>
      <c r="D3" s="1" t="s">
        <v>2</v>
      </c>
      <c r="E3" s="1">
        <f>C13</f>
        <v>12.16</v>
      </c>
      <c r="G3" s="3">
        <v>-90</v>
      </c>
      <c r="H3" s="14">
        <v>0</v>
      </c>
      <c r="I3" s="14">
        <v>1E-4</v>
      </c>
      <c r="J3" s="16">
        <f>(0.15*H3/100)+(2*I3)</f>
        <v>2.0000000000000001E-4</v>
      </c>
      <c r="K3" s="17">
        <f>H3/$H$12</f>
        <v>0</v>
      </c>
      <c r="L3" s="17">
        <f t="shared" ref="L3:L20" si="0">SQRT(((J3/$H$12)^2)+(($J$12*H3/($H$12*$H$12))^2))</f>
        <v>2.3612750885478158E-5</v>
      </c>
      <c r="M3" s="5">
        <f>COS(RADIANS(G3))^2</f>
        <v>3.7524718414124473E-33</v>
      </c>
      <c r="N3" s="5">
        <f t="shared" ref="N3:N11" si="1">M3*$H$12</f>
        <v>3.1783436496763429E-32</v>
      </c>
      <c r="O3" s="7">
        <f>ABS(H3-N3)/J3</f>
        <v>1.5891718248381714E-28</v>
      </c>
      <c r="P3">
        <f>COS(RADIANS(5))</f>
        <v>0.99619469809174555</v>
      </c>
    </row>
    <row r="4" spans="2:16" x14ac:dyDescent="0.25">
      <c r="B4" s="3">
        <v>-90</v>
      </c>
      <c r="C4" s="8">
        <v>8.5199999999999998E-2</v>
      </c>
      <c r="D4" s="1" t="s">
        <v>3</v>
      </c>
      <c r="E4" s="1">
        <f>C4</f>
        <v>8.5199999999999998E-2</v>
      </c>
      <c r="G4" s="3">
        <v>-80</v>
      </c>
      <c r="H4" s="14">
        <v>0.24299999999999999</v>
      </c>
      <c r="I4" s="14">
        <v>1E-4</v>
      </c>
      <c r="J4" s="10">
        <f t="shared" ref="J4:J11" si="2">(0.15*H4/100)+(2*I4)</f>
        <v>5.6450000000000001E-4</v>
      </c>
      <c r="K4" s="16">
        <f t="shared" ref="K4:K21" si="3">H4/$H$12</f>
        <v>2.8689492325855961E-2</v>
      </c>
      <c r="L4" s="16">
        <f t="shared" si="0"/>
        <v>1.2928105567142667E-4</v>
      </c>
      <c r="M4" s="5">
        <f>COS(RADIANS(G4))^2</f>
        <v>3.0153689607045831E-2</v>
      </c>
      <c r="N4" s="5">
        <f t="shared" si="1"/>
        <v>0.25540175097167822</v>
      </c>
      <c r="O4" s="7">
        <f t="shared" ref="O4:O21" si="4">ABS(H4-N4)/J4</f>
        <v>21.969443705364441</v>
      </c>
    </row>
    <row r="5" spans="2:16" x14ac:dyDescent="0.25">
      <c r="B5" s="3">
        <v>-80</v>
      </c>
      <c r="C5" s="8">
        <v>0.2848</v>
      </c>
      <c r="D5" s="1" t="s">
        <v>1</v>
      </c>
      <c r="E5" s="2">
        <f>((E3-E4)/(E3+E4))*100</f>
        <v>98.608434325286638</v>
      </c>
      <c r="G5" s="3">
        <v>-70</v>
      </c>
      <c r="H5" s="11">
        <v>0.97399999999999998</v>
      </c>
      <c r="I5" s="13">
        <v>1E-3</v>
      </c>
      <c r="J5" s="10">
        <f t="shared" si="2"/>
        <v>3.4609999999999997E-3</v>
      </c>
      <c r="K5" s="16">
        <f t="shared" si="3"/>
        <v>0.11499409681227862</v>
      </c>
      <c r="L5" s="16">
        <f t="shared" si="0"/>
        <v>6.0342884928130819E-4</v>
      </c>
      <c r="M5" s="5">
        <f t="shared" ref="M5:M21" si="5">COS(RADIANS(G5))^2</f>
        <v>0.11697777844051105</v>
      </c>
      <c r="N5" s="5">
        <f t="shared" si="1"/>
        <v>0.99080178339112868</v>
      </c>
      <c r="O5" s="7">
        <f t="shared" si="4"/>
        <v>4.8546036957898586</v>
      </c>
    </row>
    <row r="6" spans="2:16" x14ac:dyDescent="0.25">
      <c r="B6" s="3">
        <v>-70</v>
      </c>
      <c r="C6" s="10">
        <v>1.1000000000000001</v>
      </c>
      <c r="G6" s="3">
        <v>-60</v>
      </c>
      <c r="H6" s="11">
        <v>2.0390000000000001</v>
      </c>
      <c r="I6" s="13">
        <v>1E-3</v>
      </c>
      <c r="J6" s="10">
        <f t="shared" si="2"/>
        <v>5.0585000000000005E-3</v>
      </c>
      <c r="K6" s="10">
        <f t="shared" si="3"/>
        <v>0.24073199527744982</v>
      </c>
      <c r="L6" s="10">
        <f t="shared" si="0"/>
        <v>1.1048569533797978E-3</v>
      </c>
      <c r="M6" s="5">
        <f t="shared" si="5"/>
        <v>0.25000000000000011</v>
      </c>
      <c r="N6" s="5">
        <f t="shared" si="1"/>
        <v>2.117500000000001</v>
      </c>
      <c r="O6" s="7">
        <f t="shared" si="4"/>
        <v>15.518434318474032</v>
      </c>
    </row>
    <row r="7" spans="2:16" x14ac:dyDescent="0.25">
      <c r="B7" s="3">
        <v>-60</v>
      </c>
      <c r="C7" s="8">
        <v>2.8490000000000002</v>
      </c>
      <c r="G7" s="3">
        <v>-50</v>
      </c>
      <c r="H7" s="11">
        <v>3.5950000000000002</v>
      </c>
      <c r="I7" s="13">
        <v>1E-3</v>
      </c>
      <c r="J7" s="10">
        <f t="shared" si="2"/>
        <v>7.3924999999999998E-3</v>
      </c>
      <c r="K7" s="10">
        <f t="shared" si="3"/>
        <v>0.42443919716646988</v>
      </c>
      <c r="L7" s="10">
        <f t="shared" si="0"/>
        <v>1.856790809768583E-3</v>
      </c>
      <c r="M7" s="5">
        <f t="shared" si="5"/>
        <v>0.41317591116653485</v>
      </c>
      <c r="N7" s="5">
        <f t="shared" si="1"/>
        <v>3.4995999675805503</v>
      </c>
      <c r="O7" s="7">
        <f t="shared" si="4"/>
        <v>12.904975640101448</v>
      </c>
    </row>
    <row r="8" spans="2:16" x14ac:dyDescent="0.25">
      <c r="B8" s="3">
        <v>-50</v>
      </c>
      <c r="C8" s="8">
        <v>4.3810000000000002</v>
      </c>
      <c r="G8" s="3">
        <v>-40</v>
      </c>
      <c r="H8" s="11">
        <v>5.0529999999999999</v>
      </c>
      <c r="I8" s="13">
        <v>1E-3</v>
      </c>
      <c r="J8" s="10">
        <f t="shared" si="2"/>
        <v>9.5795000000000012E-3</v>
      </c>
      <c r="K8" s="10">
        <f t="shared" si="3"/>
        <v>0.59657615112160567</v>
      </c>
      <c r="L8" s="10">
        <f t="shared" si="0"/>
        <v>2.5662151452478582E-3</v>
      </c>
      <c r="M8" s="5">
        <f t="shared" si="5"/>
        <v>0.58682408883346515</v>
      </c>
      <c r="N8" s="5">
        <f t="shared" si="1"/>
        <v>4.9704000324194499</v>
      </c>
      <c r="O8" s="7">
        <f t="shared" si="4"/>
        <v>8.622576082316403</v>
      </c>
    </row>
    <row r="9" spans="2:16" x14ac:dyDescent="0.25">
      <c r="B9" s="3">
        <v>-40</v>
      </c>
      <c r="C9" s="5">
        <v>6.6</v>
      </c>
      <c r="G9" s="3">
        <v>-30</v>
      </c>
      <c r="H9" s="12">
        <v>6.3</v>
      </c>
      <c r="I9" s="12">
        <v>0.01</v>
      </c>
      <c r="J9" s="10">
        <f t="shared" si="2"/>
        <v>2.945E-2</v>
      </c>
      <c r="K9" s="10">
        <f t="shared" si="3"/>
        <v>0.74380165289256195</v>
      </c>
      <c r="L9" s="10">
        <f t="shared" si="0"/>
        <v>4.5097547529630135E-3</v>
      </c>
      <c r="M9" s="5">
        <f t="shared" si="5"/>
        <v>0.75000000000000011</v>
      </c>
      <c r="N9" s="5">
        <f t="shared" si="1"/>
        <v>6.3525000000000018</v>
      </c>
      <c r="O9" s="7">
        <f t="shared" si="4"/>
        <v>1.782682512733514</v>
      </c>
    </row>
    <row r="10" spans="2:16" x14ac:dyDescent="0.25">
      <c r="B10" s="3">
        <v>-30</v>
      </c>
      <c r="C10" s="8">
        <v>8.41</v>
      </c>
      <c r="G10" s="3">
        <v>-20</v>
      </c>
      <c r="H10" s="11">
        <v>7.51</v>
      </c>
      <c r="I10" s="12">
        <v>0.01</v>
      </c>
      <c r="J10" s="10">
        <f t="shared" si="2"/>
        <v>3.1265000000000001E-2</v>
      </c>
      <c r="K10" s="10">
        <f t="shared" si="3"/>
        <v>0.88665879574970474</v>
      </c>
      <c r="L10" s="10">
        <f t="shared" si="0"/>
        <v>5.0345497413434919E-3</v>
      </c>
      <c r="M10" s="5">
        <f t="shared" si="5"/>
        <v>0.88302222155948906</v>
      </c>
      <c r="N10" s="5">
        <f t="shared" si="1"/>
        <v>7.4791982166088733</v>
      </c>
      <c r="O10" s="7">
        <f t="shared" si="4"/>
        <v>0.98518418010959508</v>
      </c>
    </row>
    <row r="11" spans="2:16" x14ac:dyDescent="0.25">
      <c r="B11" s="3">
        <v>-20</v>
      </c>
      <c r="C11" s="8">
        <v>10.55</v>
      </c>
      <c r="G11" s="3">
        <v>-10</v>
      </c>
      <c r="H11" s="11">
        <v>8.18</v>
      </c>
      <c r="I11" s="12">
        <v>0.01</v>
      </c>
      <c r="J11" s="10">
        <f t="shared" si="2"/>
        <v>3.227E-2</v>
      </c>
      <c r="K11" s="10">
        <f t="shared" si="3"/>
        <v>0.96576151121605658</v>
      </c>
      <c r="L11" s="10">
        <f t="shared" si="0"/>
        <v>5.3311762087735626E-3</v>
      </c>
      <c r="M11" s="5">
        <f t="shared" si="5"/>
        <v>0.9698463103929541</v>
      </c>
      <c r="N11" s="5">
        <f t="shared" si="1"/>
        <v>8.214598249028322</v>
      </c>
      <c r="O11" s="7">
        <f t="shared" si="4"/>
        <v>1.0721490247388383</v>
      </c>
    </row>
    <row r="12" spans="2:16" x14ac:dyDescent="0.25">
      <c r="B12" s="3">
        <v>-10</v>
      </c>
      <c r="C12" s="8">
        <v>11.79</v>
      </c>
      <c r="G12" s="3">
        <v>0</v>
      </c>
      <c r="H12" s="11">
        <v>8.4700000000000006</v>
      </c>
      <c r="I12" s="12">
        <v>0.01</v>
      </c>
      <c r="J12" s="10">
        <f>(0.15*H12/100)+(2*I12)</f>
        <v>3.2704999999999998E-2</v>
      </c>
      <c r="K12" s="10">
        <f>H12/$H$12</f>
        <v>1</v>
      </c>
      <c r="L12" s="10">
        <f>SQRT(((J12/$H$12)^2)+(($J$12*H12/($H$12*$H$12))^2))</f>
        <v>5.4606675982776937E-3</v>
      </c>
      <c r="M12" s="5">
        <f t="shared" si="5"/>
        <v>1</v>
      </c>
      <c r="N12" s="5">
        <f>M12*$H$12</f>
        <v>8.4700000000000006</v>
      </c>
      <c r="O12" s="7">
        <f t="shared" si="4"/>
        <v>0</v>
      </c>
    </row>
    <row r="13" spans="2:16" x14ac:dyDescent="0.25">
      <c r="B13" s="3">
        <v>0</v>
      </c>
      <c r="C13" s="8">
        <v>12.16</v>
      </c>
      <c r="G13" s="3">
        <v>10</v>
      </c>
      <c r="H13" s="11">
        <v>8.2100000000000009</v>
      </c>
      <c r="I13" s="12">
        <v>0.01</v>
      </c>
      <c r="J13" s="10">
        <f t="shared" ref="J13:J21" si="6">(0.15*H13/100)+(2*I13)</f>
        <v>3.2314999999999997E-2</v>
      </c>
      <c r="K13" s="10">
        <f t="shared" si="3"/>
        <v>0.96930342384887846</v>
      </c>
      <c r="L13" s="10">
        <f t="shared" si="0"/>
        <v>5.3445428238854502E-3</v>
      </c>
      <c r="M13" s="5">
        <f>COS(RADIANS(G13))^2</f>
        <v>0.9698463103929541</v>
      </c>
      <c r="N13" s="5">
        <f>M13*$H$12</f>
        <v>8.214598249028322</v>
      </c>
      <c r="O13" s="7">
        <f t="shared" si="4"/>
        <v>0.14229456996197362</v>
      </c>
    </row>
    <row r="14" spans="2:16" x14ac:dyDescent="0.25">
      <c r="B14" s="3">
        <v>10</v>
      </c>
      <c r="C14" s="5">
        <v>11.8</v>
      </c>
      <c r="G14" s="3">
        <v>20</v>
      </c>
      <c r="H14" s="11">
        <v>7.52</v>
      </c>
      <c r="I14" s="12">
        <v>0.01</v>
      </c>
      <c r="J14" s="10">
        <f t="shared" si="6"/>
        <v>3.1280000000000002E-2</v>
      </c>
      <c r="K14" s="10">
        <f t="shared" si="3"/>
        <v>0.88783943329397863</v>
      </c>
      <c r="L14" s="10">
        <f t="shared" si="0"/>
        <v>5.038948723616943E-3</v>
      </c>
      <c r="M14" s="5">
        <f t="shared" si="5"/>
        <v>0.88302222155948906</v>
      </c>
      <c r="N14" s="5">
        <f t="shared" ref="N14:N21" si="7">M14*$H$12</f>
        <v>7.4791982166088733</v>
      </c>
      <c r="O14" s="7">
        <f t="shared" si="4"/>
        <v>1.3044048398697659</v>
      </c>
    </row>
    <row r="15" spans="2:16" x14ac:dyDescent="0.25">
      <c r="B15" s="3">
        <v>20</v>
      </c>
      <c r="C15" s="8">
        <v>11.05</v>
      </c>
      <c r="G15" s="3">
        <v>30</v>
      </c>
      <c r="H15" s="11">
        <v>6.27</v>
      </c>
      <c r="I15" s="12">
        <v>0.01</v>
      </c>
      <c r="J15" s="10">
        <f t="shared" si="6"/>
        <v>2.9405000000000001E-2</v>
      </c>
      <c r="K15" s="10">
        <f t="shared" si="3"/>
        <v>0.74025974025974017</v>
      </c>
      <c r="L15" s="10">
        <f t="shared" si="0"/>
        <v>4.4969545764100508E-3</v>
      </c>
      <c r="M15" s="5">
        <f t="shared" si="5"/>
        <v>0.75000000000000011</v>
      </c>
      <c r="N15" s="5">
        <f t="shared" si="7"/>
        <v>6.3525000000000018</v>
      </c>
      <c r="O15" s="7">
        <f t="shared" si="4"/>
        <v>2.8056452984187121</v>
      </c>
    </row>
    <row r="16" spans="2:16" x14ac:dyDescent="0.25">
      <c r="B16" s="3">
        <v>30</v>
      </c>
      <c r="C16" s="5">
        <v>9.1</v>
      </c>
      <c r="G16" s="3">
        <v>40</v>
      </c>
      <c r="H16" s="11">
        <v>5.0650000000000004</v>
      </c>
      <c r="I16" s="11">
        <v>1E-3</v>
      </c>
      <c r="J16" s="10">
        <f t="shared" si="6"/>
        <v>9.5975000000000001E-3</v>
      </c>
      <c r="K16" s="10">
        <f t="shared" si="3"/>
        <v>0.59799291617473438</v>
      </c>
      <c r="L16" s="10">
        <f t="shared" si="0"/>
        <v>2.5720623700382556E-3</v>
      </c>
      <c r="M16" s="5">
        <f t="shared" si="5"/>
        <v>0.58682408883346515</v>
      </c>
      <c r="N16" s="5">
        <f t="shared" si="7"/>
        <v>4.9704000324194499</v>
      </c>
      <c r="O16" s="7">
        <f t="shared" si="4"/>
        <v>9.8567301464496424</v>
      </c>
    </row>
    <row r="17" spans="2:15" x14ac:dyDescent="0.25">
      <c r="B17" s="3">
        <v>40</v>
      </c>
      <c r="C17" s="5">
        <v>7.5</v>
      </c>
      <c r="G17" s="3">
        <v>50</v>
      </c>
      <c r="H17" s="13">
        <v>3.5</v>
      </c>
      <c r="I17" s="11">
        <v>1E-3</v>
      </c>
      <c r="J17" s="10">
        <f t="shared" si="6"/>
        <v>7.2500000000000004E-3</v>
      </c>
      <c r="K17" s="10">
        <f t="shared" si="3"/>
        <v>0.41322314049586772</v>
      </c>
      <c r="L17" s="10">
        <f t="shared" si="0"/>
        <v>1.8106654193899027E-3</v>
      </c>
      <c r="M17" s="5">
        <f t="shared" si="5"/>
        <v>0.41317591116653485</v>
      </c>
      <c r="N17" s="5">
        <f t="shared" si="7"/>
        <v>3.4995999675805503</v>
      </c>
      <c r="O17" s="7">
        <f t="shared" si="4"/>
        <v>5.5176885441344456E-2</v>
      </c>
    </row>
    <row r="18" spans="2:15" x14ac:dyDescent="0.25">
      <c r="B18" s="3">
        <v>50</v>
      </c>
      <c r="C18" s="8">
        <v>5.407</v>
      </c>
      <c r="G18" s="3">
        <v>60</v>
      </c>
      <c r="H18" s="11">
        <v>2.133</v>
      </c>
      <c r="I18" s="11">
        <v>1E-3</v>
      </c>
      <c r="J18" s="10">
        <f t="shared" si="6"/>
        <v>5.1995000000000001E-3</v>
      </c>
      <c r="K18" s="10">
        <f t="shared" si="3"/>
        <v>0.25182998819362457</v>
      </c>
      <c r="L18" s="10">
        <f t="shared" si="0"/>
        <v>1.1499442383293449E-3</v>
      </c>
      <c r="M18" s="5">
        <f t="shared" si="5"/>
        <v>0.25000000000000011</v>
      </c>
      <c r="N18" s="5">
        <f t="shared" si="7"/>
        <v>2.117500000000001</v>
      </c>
      <c r="O18" s="7">
        <f t="shared" si="4"/>
        <v>2.9810558707566033</v>
      </c>
    </row>
    <row r="19" spans="2:15" x14ac:dyDescent="0.25">
      <c r="B19" s="3">
        <v>60</v>
      </c>
      <c r="C19" s="10">
        <v>3.35</v>
      </c>
      <c r="G19" s="3">
        <v>70</v>
      </c>
      <c r="H19" s="11">
        <v>1.0469999999999999</v>
      </c>
      <c r="I19" s="11">
        <v>1E-3</v>
      </c>
      <c r="J19" s="10">
        <f t="shared" si="6"/>
        <v>3.5704999999999999E-3</v>
      </c>
      <c r="K19" s="16">
        <f t="shared" si="3"/>
        <v>0.12361275088547814</v>
      </c>
      <c r="L19" s="16">
        <f t="shared" si="0"/>
        <v>6.3680417910525746E-4</v>
      </c>
      <c r="M19" s="5">
        <f t="shared" si="5"/>
        <v>0.11697777844051105</v>
      </c>
      <c r="N19" s="5">
        <f t="shared" si="7"/>
        <v>0.99080178339112868</v>
      </c>
      <c r="O19" s="7">
        <f t="shared" si="4"/>
        <v>15.73959294464956</v>
      </c>
    </row>
    <row r="20" spans="2:15" x14ac:dyDescent="0.25">
      <c r="B20" s="3">
        <v>70</v>
      </c>
      <c r="C20" s="10">
        <v>1.75</v>
      </c>
      <c r="G20" s="3">
        <v>80</v>
      </c>
      <c r="H20" s="11">
        <v>0.28060000000000002</v>
      </c>
      <c r="I20" s="11">
        <v>1E-4</v>
      </c>
      <c r="J20" s="10">
        <f t="shared" si="6"/>
        <v>6.2090000000000008E-4</v>
      </c>
      <c r="K20" s="16">
        <f t="shared" si="3"/>
        <v>3.3128689492325857E-2</v>
      </c>
      <c r="L20" s="16">
        <f t="shared" si="0"/>
        <v>1.4743474644831261E-4</v>
      </c>
      <c r="M20" s="5">
        <f t="shared" si="5"/>
        <v>3.0153689607045831E-2</v>
      </c>
      <c r="N20" s="5">
        <f t="shared" si="7"/>
        <v>0.25540175097167822</v>
      </c>
      <c r="O20" s="7">
        <f t="shared" si="4"/>
        <v>40.583425718025111</v>
      </c>
    </row>
    <row r="21" spans="2:15" x14ac:dyDescent="0.25">
      <c r="B21" s="3">
        <v>80</v>
      </c>
      <c r="C21" s="10">
        <v>0.61</v>
      </c>
      <c r="G21" s="3">
        <v>90</v>
      </c>
      <c r="H21" s="14">
        <v>1E-3</v>
      </c>
      <c r="I21" s="11">
        <v>1E-4</v>
      </c>
      <c r="J21" s="16">
        <f t="shared" si="6"/>
        <v>2.0150000000000002E-4</v>
      </c>
      <c r="K21" s="17">
        <f t="shared" si="3"/>
        <v>1.1806375442739078E-4</v>
      </c>
      <c r="L21" s="17">
        <f>SQRT(((J21/$H$12)^2)+(($J$12*H21/($H$12*$H$12))^2))</f>
        <v>2.3794214019659565E-5</v>
      </c>
      <c r="M21" s="5">
        <f t="shared" si="5"/>
        <v>3.7524718414124473E-33</v>
      </c>
      <c r="N21" s="5">
        <f t="shared" si="7"/>
        <v>3.1783436496763429E-32</v>
      </c>
      <c r="O21" s="7">
        <f t="shared" si="4"/>
        <v>4.9627791563275432</v>
      </c>
    </row>
    <row r="22" spans="2:15" x14ac:dyDescent="0.25">
      <c r="B22" s="3">
        <v>90</v>
      </c>
      <c r="C22" s="8">
        <v>0.10340000000000001</v>
      </c>
    </row>
    <row r="24" spans="2:15" x14ac:dyDescent="0.25">
      <c r="B24" s="29" t="s">
        <v>10</v>
      </c>
      <c r="C24" s="29"/>
      <c r="D24" s="29"/>
    </row>
    <row r="25" spans="2:15" x14ac:dyDescent="0.25">
      <c r="B25" s="1"/>
      <c r="C25" s="1" t="s">
        <v>12</v>
      </c>
      <c r="D25" s="1" t="s">
        <v>13</v>
      </c>
    </row>
    <row r="26" spans="2:15" x14ac:dyDescent="0.25">
      <c r="B26" s="1" t="s">
        <v>11</v>
      </c>
      <c r="C26" s="5" cm="1">
        <f t="array" ref="C26:D30">LINEST(H3:H21,M3:M21,FALSE,TRUE)</f>
        <v>8.4784110814858895</v>
      </c>
      <c r="D26" s="1">
        <v>0</v>
      </c>
    </row>
    <row r="27" spans="2:15" x14ac:dyDescent="0.25">
      <c r="B27" s="1" t="s">
        <v>14</v>
      </c>
      <c r="C27" s="5">
        <v>1.9963487252177302E-2</v>
      </c>
      <c r="D27" s="1" t="e">
        <v>#N/A</v>
      </c>
    </row>
    <row r="28" spans="2:15" ht="16.5" customHeight="1" x14ac:dyDescent="0.25">
      <c r="B28" s="1" t="s">
        <v>15</v>
      </c>
      <c r="C28" s="1">
        <v>0.99990021321278877</v>
      </c>
      <c r="D28" s="1">
        <v>5.1866661325537015E-2</v>
      </c>
    </row>
    <row r="29" spans="2:15" ht="15" customHeight="1" x14ac:dyDescent="0.25">
      <c r="C29">
        <v>180366.60304270076</v>
      </c>
      <c r="D29">
        <v>18</v>
      </c>
    </row>
    <row r="30" spans="2:15" ht="16.5" customHeight="1" x14ac:dyDescent="0.25">
      <c r="C30">
        <v>485.21331764997291</v>
      </c>
      <c r="D30">
        <v>4.842271002704323E-2</v>
      </c>
    </row>
    <row r="31" spans="2:15" ht="15" customHeight="1" x14ac:dyDescent="0.25"/>
    <row r="42" hidden="1" x14ac:dyDescent="0.25"/>
    <row r="43" hidden="1" x14ac:dyDescent="0.25"/>
    <row r="44" hidden="1" x14ac:dyDescent="0.25"/>
    <row r="51" spans="2:4" x14ac:dyDescent="0.25">
      <c r="B51" s="29" t="s">
        <v>10</v>
      </c>
      <c r="C51" s="29"/>
      <c r="D51" s="29"/>
    </row>
    <row r="52" spans="2:4" x14ac:dyDescent="0.25">
      <c r="B52" s="9"/>
      <c r="C52" s="9" t="s">
        <v>12</v>
      </c>
      <c r="D52" s="9" t="s">
        <v>13</v>
      </c>
    </row>
    <row r="53" spans="2:4" x14ac:dyDescent="0.25">
      <c r="B53" s="9" t="s">
        <v>11</v>
      </c>
      <c r="C53" s="10" cm="1">
        <f t="array" ref="C53:D57">LINEST(K3:K21,M3:M21,FALSE,TRUE)</f>
        <v>1.0009930438590184</v>
      </c>
      <c r="D53" s="9">
        <v>0</v>
      </c>
    </row>
    <row r="54" spans="2:4" x14ac:dyDescent="0.25">
      <c r="B54" s="9" t="s">
        <v>14</v>
      </c>
      <c r="C54" s="10">
        <v>2.3569642564554029E-3</v>
      </c>
      <c r="D54" s="9" t="e">
        <v>#N/A</v>
      </c>
    </row>
    <row r="55" spans="2:4" x14ac:dyDescent="0.25">
      <c r="B55" s="9" t="s">
        <v>15</v>
      </c>
      <c r="C55" s="9">
        <v>0.99990021321278877</v>
      </c>
      <c r="D55" s="9">
        <v>6.1235727657068372E-3</v>
      </c>
    </row>
    <row r="56" spans="2:4" hidden="1" x14ac:dyDescent="0.25">
      <c r="C56">
        <v>180366.60304270146</v>
      </c>
      <c r="D56">
        <v>18</v>
      </c>
    </row>
    <row r="57" spans="2:4" hidden="1" x14ac:dyDescent="0.25">
      <c r="C57">
        <v>6.7634127485154609</v>
      </c>
      <c r="D57">
        <v>6.7496658150431675E-4</v>
      </c>
    </row>
  </sheetData>
  <mergeCells count="3">
    <mergeCell ref="B2:E2"/>
    <mergeCell ref="B24:D24"/>
    <mergeCell ref="B51:D5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E348-75C5-4545-8FC7-3068B0A18F51}">
  <dimension ref="B2:N40"/>
  <sheetViews>
    <sheetView topLeftCell="F10" workbookViewId="0">
      <selection activeCell="K31" sqref="K31"/>
    </sheetView>
  </sheetViews>
  <sheetFormatPr defaultRowHeight="15" x14ac:dyDescent="0.25"/>
  <cols>
    <col min="4" max="4" width="15" bestFit="1" customWidth="1"/>
    <col min="5" max="5" width="38.140625" customWidth="1"/>
    <col min="6" max="6" width="10.7109375" customWidth="1"/>
    <col min="7" max="7" width="10.42578125" customWidth="1"/>
    <col min="9" max="9" width="9.42578125" customWidth="1"/>
    <col min="10" max="10" width="26.28515625" customWidth="1"/>
    <col min="11" max="11" width="30.140625" customWidth="1"/>
    <col min="13" max="13" width="15" bestFit="1" customWidth="1"/>
    <col min="14" max="14" width="30" bestFit="1" customWidth="1"/>
  </cols>
  <sheetData>
    <row r="2" spans="2:14" x14ac:dyDescent="0.25">
      <c r="B2" s="3" t="s">
        <v>21</v>
      </c>
      <c r="C2" s="3" t="s">
        <v>25</v>
      </c>
      <c r="D2" s="3" t="s">
        <v>26</v>
      </c>
      <c r="E2" s="3" t="s">
        <v>24</v>
      </c>
      <c r="F2" s="3" t="s">
        <v>22</v>
      </c>
      <c r="G2" s="3" t="s">
        <v>23</v>
      </c>
      <c r="J2" s="30" t="s">
        <v>27</v>
      </c>
      <c r="K2" s="30"/>
      <c r="M2" s="30" t="s">
        <v>30</v>
      </c>
      <c r="N2" s="30"/>
    </row>
    <row r="3" spans="2:14" x14ac:dyDescent="0.25">
      <c r="B3" s="3">
        <v>1</v>
      </c>
      <c r="C3" s="15">
        <v>8.5199999999999998E-2</v>
      </c>
      <c r="D3" s="3">
        <v>-90</v>
      </c>
      <c r="E3" s="18">
        <f>$K$3*(COS(RADIANS(D3+$K$4))^2)</f>
        <v>4.5292589798562995E-32</v>
      </c>
      <c r="F3" s="18">
        <f>(E3-C3)^2</f>
        <v>7.2590399999999996E-3</v>
      </c>
      <c r="G3" s="6">
        <f>SUM(F3:F21)</f>
        <v>1.9904388595683242</v>
      </c>
      <c r="J3" s="3" t="s">
        <v>29</v>
      </c>
      <c r="K3" s="18">
        <v>12.070067867988227</v>
      </c>
      <c r="M3" s="3" t="s">
        <v>26</v>
      </c>
      <c r="N3" s="3" t="s">
        <v>24</v>
      </c>
    </row>
    <row r="4" spans="2:14" x14ac:dyDescent="0.25">
      <c r="B4" s="3">
        <v>2</v>
      </c>
      <c r="C4" s="15">
        <v>0.2848</v>
      </c>
      <c r="D4" s="3">
        <v>-80</v>
      </c>
      <c r="E4" s="18">
        <f t="shared" ref="E4:E20" si="0">$K$3*(COS(RADIANS(D4+$K$4))^2)</f>
        <v>0.36395708002729443</v>
      </c>
      <c r="F4" s="18">
        <f t="shared" ref="F4:F20" si="1">(E4-C4)^2</f>
        <v>6.2658433184474959E-3</v>
      </c>
      <c r="G4" s="19"/>
      <c r="J4" s="3" t="s">
        <v>28</v>
      </c>
      <c r="K4" s="27">
        <v>0</v>
      </c>
      <c r="M4" s="3">
        <v>-90</v>
      </c>
      <c r="N4" s="18">
        <f>$K$3*(COS(RADIANS(M4+$K$4))^2)</f>
        <v>4.5292589798562995E-32</v>
      </c>
    </row>
    <row r="5" spans="2:14" x14ac:dyDescent="0.25">
      <c r="B5" s="3">
        <v>3</v>
      </c>
      <c r="C5" s="10">
        <v>1.1000000000000001</v>
      </c>
      <c r="D5" s="3">
        <v>-70</v>
      </c>
      <c r="E5" s="18">
        <f t="shared" si="0"/>
        <v>1.4119297248234584</v>
      </c>
      <c r="F5" s="18">
        <f t="shared" si="1"/>
        <v>9.7300153228438394E-2</v>
      </c>
      <c r="G5" s="19"/>
      <c r="K5">
        <v>0</v>
      </c>
      <c r="M5" s="3">
        <f>M4+5</f>
        <v>-85</v>
      </c>
      <c r="N5" s="18">
        <f t="shared" ref="N5:N40" si="2">$K$3*(COS(RADIANS(M5+$K$4))^2)</f>
        <v>9.1685726104944132E-2</v>
      </c>
    </row>
    <row r="6" spans="2:14" x14ac:dyDescent="0.25">
      <c r="B6" s="3">
        <v>4</v>
      </c>
      <c r="C6" s="15">
        <v>2.8490000000000002</v>
      </c>
      <c r="D6" s="3">
        <v>-60</v>
      </c>
      <c r="E6" s="18">
        <f t="shared" si="0"/>
        <v>3.0175169669970581</v>
      </c>
      <c r="F6" s="18">
        <f t="shared" si="1"/>
        <v>2.839796816588749E-2</v>
      </c>
      <c r="G6" s="19"/>
      <c r="M6" s="3">
        <f t="shared" ref="M6:M40" si="3">M5+5</f>
        <v>-80</v>
      </c>
      <c r="N6" s="18">
        <f t="shared" si="2"/>
        <v>0.36395708002729443</v>
      </c>
    </row>
    <row r="7" spans="2:14" x14ac:dyDescent="0.25">
      <c r="B7" s="3">
        <v>5</v>
      </c>
      <c r="C7" s="15">
        <v>4.3810000000000002</v>
      </c>
      <c r="D7" s="3">
        <v>-50</v>
      </c>
      <c r="E7" s="18">
        <f t="shared" si="0"/>
        <v>4.9870612891979507</v>
      </c>
      <c r="F7" s="18">
        <f t="shared" si="1"/>
        <v>0.36731028626428169</v>
      </c>
      <c r="G7" s="19"/>
      <c r="M7" s="3">
        <f t="shared" si="3"/>
        <v>-75</v>
      </c>
      <c r="N7" s="18">
        <f t="shared" si="2"/>
        <v>0.80854123445407189</v>
      </c>
    </row>
    <row r="8" spans="2:14" x14ac:dyDescent="0.25">
      <c r="B8" s="3">
        <v>6</v>
      </c>
      <c r="C8" s="5">
        <v>6.6</v>
      </c>
      <c r="D8" s="3">
        <v>-40</v>
      </c>
      <c r="E8" s="18">
        <f t="shared" si="0"/>
        <v>7.0830065787902763</v>
      </c>
      <c r="F8" s="18">
        <f t="shared" si="1"/>
        <v>0.23329535515468772</v>
      </c>
      <c r="G8" s="19"/>
      <c r="M8" s="3">
        <f t="shared" si="3"/>
        <v>-70</v>
      </c>
      <c r="N8" s="18">
        <f t="shared" si="2"/>
        <v>1.4119297248234584</v>
      </c>
    </row>
    <row r="9" spans="2:14" x14ac:dyDescent="0.25">
      <c r="B9" s="3">
        <v>7</v>
      </c>
      <c r="C9" s="15">
        <v>8.41</v>
      </c>
      <c r="D9" s="3">
        <v>-30</v>
      </c>
      <c r="E9" s="18">
        <f t="shared" si="0"/>
        <v>9.0525509009911715</v>
      </c>
      <c r="F9" s="18">
        <f t="shared" si="1"/>
        <v>0.41287166036456613</v>
      </c>
      <c r="G9" s="19"/>
      <c r="M9" s="3">
        <f t="shared" si="3"/>
        <v>-65</v>
      </c>
      <c r="N9" s="18">
        <f t="shared" si="2"/>
        <v>2.1557888971848853</v>
      </c>
    </row>
    <row r="10" spans="2:14" x14ac:dyDescent="0.25">
      <c r="B10" s="3">
        <v>8</v>
      </c>
      <c r="C10" s="15">
        <v>10.55</v>
      </c>
      <c r="D10" s="3">
        <v>-20</v>
      </c>
      <c r="E10" s="18">
        <f t="shared" si="0"/>
        <v>10.65813814316477</v>
      </c>
      <c r="F10" s="18">
        <f t="shared" si="1"/>
        <v>1.1693858007124124E-2</v>
      </c>
      <c r="G10" s="19"/>
      <c r="M10" s="3">
        <f t="shared" si="3"/>
        <v>-60</v>
      </c>
      <c r="N10" s="18">
        <f t="shared" si="2"/>
        <v>3.0175169669970581</v>
      </c>
    </row>
    <row r="11" spans="2:14" x14ac:dyDescent="0.25">
      <c r="B11" s="3">
        <v>9</v>
      </c>
      <c r="C11" s="15">
        <v>11.79</v>
      </c>
      <c r="D11" s="3">
        <v>-10</v>
      </c>
      <c r="E11" s="18">
        <f t="shared" si="0"/>
        <v>11.706110787960931</v>
      </c>
      <c r="F11" s="18">
        <f t="shared" si="1"/>
        <v>7.0373998965357421E-3</v>
      </c>
      <c r="G11" s="19"/>
      <c r="M11" s="3">
        <f t="shared" si="3"/>
        <v>-55</v>
      </c>
      <c r="N11" s="18">
        <f t="shared" si="2"/>
        <v>3.9709307629141737</v>
      </c>
    </row>
    <row r="12" spans="2:14" x14ac:dyDescent="0.25">
      <c r="B12" s="3">
        <v>10</v>
      </c>
      <c r="C12" s="15">
        <v>12.16</v>
      </c>
      <c r="D12" s="3">
        <v>0</v>
      </c>
      <c r="E12" s="18">
        <f t="shared" si="0"/>
        <v>12.070067867988227</v>
      </c>
      <c r="F12" s="18">
        <f t="shared" si="1"/>
        <v>8.087788368183E-3</v>
      </c>
      <c r="G12" s="19"/>
      <c r="M12" s="3">
        <f t="shared" si="3"/>
        <v>-50</v>
      </c>
      <c r="N12" s="18">
        <f t="shared" si="2"/>
        <v>4.9870612891979507</v>
      </c>
    </row>
    <row r="13" spans="2:14" x14ac:dyDescent="0.25">
      <c r="B13" s="3">
        <v>11</v>
      </c>
      <c r="C13" s="5">
        <v>11.8</v>
      </c>
      <c r="D13" s="3">
        <v>10</v>
      </c>
      <c r="E13" s="18">
        <f t="shared" si="0"/>
        <v>11.706110787960931</v>
      </c>
      <c r="F13" s="18">
        <f t="shared" si="1"/>
        <v>8.815184137317399E-3</v>
      </c>
      <c r="G13" s="19"/>
      <c r="M13" s="3">
        <f t="shared" si="3"/>
        <v>-45</v>
      </c>
      <c r="N13" s="18">
        <f t="shared" si="2"/>
        <v>6.0350339339941153</v>
      </c>
    </row>
    <row r="14" spans="2:14" x14ac:dyDescent="0.25">
      <c r="B14" s="3">
        <v>12</v>
      </c>
      <c r="C14" s="15">
        <v>11.05</v>
      </c>
      <c r="D14" s="3">
        <v>20</v>
      </c>
      <c r="E14" s="18">
        <f t="shared" si="0"/>
        <v>10.65813814316477</v>
      </c>
      <c r="F14" s="18">
        <f t="shared" si="1"/>
        <v>0.15355571484235492</v>
      </c>
      <c r="G14" s="19"/>
      <c r="M14" s="3">
        <f t="shared" si="3"/>
        <v>-40</v>
      </c>
      <c r="N14" s="18">
        <f t="shared" si="2"/>
        <v>7.0830065787902763</v>
      </c>
    </row>
    <row r="15" spans="2:14" x14ac:dyDescent="0.25">
      <c r="B15" s="3">
        <v>13</v>
      </c>
      <c r="C15" s="5">
        <v>9.1</v>
      </c>
      <c r="D15" s="3">
        <v>30</v>
      </c>
      <c r="E15" s="18">
        <f t="shared" si="0"/>
        <v>9.0525509009911715</v>
      </c>
      <c r="F15" s="18">
        <f t="shared" si="1"/>
        <v>2.2514169967495718E-3</v>
      </c>
      <c r="G15" s="19"/>
      <c r="M15" s="3">
        <f t="shared" si="3"/>
        <v>-35</v>
      </c>
      <c r="N15" s="18">
        <f t="shared" si="2"/>
        <v>8.0991371050740533</v>
      </c>
    </row>
    <row r="16" spans="2:14" x14ac:dyDescent="0.25">
      <c r="B16" s="3">
        <v>14</v>
      </c>
      <c r="C16" s="5">
        <v>7.5</v>
      </c>
      <c r="D16" s="3">
        <v>40</v>
      </c>
      <c r="E16" s="18">
        <f t="shared" si="0"/>
        <v>7.0830065787902763</v>
      </c>
      <c r="F16" s="18">
        <f t="shared" si="1"/>
        <v>0.17388351333219007</v>
      </c>
      <c r="G16" s="19"/>
      <c r="M16" s="3">
        <f t="shared" si="3"/>
        <v>-30</v>
      </c>
      <c r="N16" s="18">
        <f t="shared" si="2"/>
        <v>9.0525509009911715</v>
      </c>
    </row>
    <row r="17" spans="2:14" x14ac:dyDescent="0.25">
      <c r="B17" s="3">
        <v>15</v>
      </c>
      <c r="C17" s="15">
        <v>5.407</v>
      </c>
      <c r="D17" s="3">
        <v>50</v>
      </c>
      <c r="E17" s="18">
        <f t="shared" si="0"/>
        <v>4.9870612891979507</v>
      </c>
      <c r="F17" s="18">
        <f t="shared" si="1"/>
        <v>0.17634852083008726</v>
      </c>
      <c r="G17" s="19"/>
      <c r="M17" s="3">
        <f t="shared" si="3"/>
        <v>-25</v>
      </c>
      <c r="N17" s="18">
        <f t="shared" si="2"/>
        <v>9.9142789708033412</v>
      </c>
    </row>
    <row r="18" spans="2:14" x14ac:dyDescent="0.25">
      <c r="B18" s="3">
        <v>16</v>
      </c>
      <c r="C18" s="10">
        <v>3.35</v>
      </c>
      <c r="D18" s="3">
        <v>60</v>
      </c>
      <c r="E18" s="18">
        <f t="shared" si="0"/>
        <v>3.0175169669970581</v>
      </c>
      <c r="F18" s="18">
        <f t="shared" si="1"/>
        <v>0.11054496723483544</v>
      </c>
      <c r="G18" s="19"/>
      <c r="M18" s="3">
        <f t="shared" si="3"/>
        <v>-20</v>
      </c>
      <c r="N18" s="18">
        <f t="shared" si="2"/>
        <v>10.65813814316477</v>
      </c>
    </row>
    <row r="19" spans="2:14" x14ac:dyDescent="0.25">
      <c r="B19" s="3">
        <v>17</v>
      </c>
      <c r="C19" s="10">
        <v>1.75</v>
      </c>
      <c r="D19" s="3">
        <v>70</v>
      </c>
      <c r="E19" s="18">
        <f t="shared" si="0"/>
        <v>1.4119297248234584</v>
      </c>
      <c r="F19" s="18">
        <f t="shared" si="1"/>
        <v>0.11429151095794259</v>
      </c>
      <c r="G19" s="19"/>
      <c r="M19" s="3">
        <f t="shared" si="3"/>
        <v>-15</v>
      </c>
      <c r="N19" s="18">
        <f t="shared" si="2"/>
        <v>11.261526633534157</v>
      </c>
    </row>
    <row r="20" spans="2:14" x14ac:dyDescent="0.25">
      <c r="B20" s="3">
        <v>18</v>
      </c>
      <c r="C20" s="10">
        <v>0.61</v>
      </c>
      <c r="D20" s="3">
        <v>80</v>
      </c>
      <c r="E20" s="18">
        <f t="shared" si="0"/>
        <v>0.36395708002729443</v>
      </c>
      <c r="F20" s="18">
        <f t="shared" si="1"/>
        <v>6.0537118468695188E-2</v>
      </c>
      <c r="G20" s="19"/>
      <c r="M20" s="3">
        <f t="shared" si="3"/>
        <v>-10</v>
      </c>
      <c r="N20" s="18">
        <f t="shared" si="2"/>
        <v>11.706110787960931</v>
      </c>
    </row>
    <row r="21" spans="2:14" x14ac:dyDescent="0.25">
      <c r="B21" s="3">
        <v>19</v>
      </c>
      <c r="C21" s="15">
        <v>0.10340000000000001</v>
      </c>
      <c r="D21" s="3">
        <v>90</v>
      </c>
      <c r="E21" s="18">
        <f>$K$3*(COS(RADIANS(D21+$K$4))^2)</f>
        <v>4.5292589798562995E-32</v>
      </c>
      <c r="F21" s="18">
        <f>(E21-C21)^2</f>
        <v>1.0691560000000001E-2</v>
      </c>
      <c r="G21" s="19"/>
      <c r="M21" s="3">
        <f t="shared" si="3"/>
        <v>-5</v>
      </c>
      <c r="N21" s="18">
        <f t="shared" si="2"/>
        <v>11.978382141883284</v>
      </c>
    </row>
    <row r="22" spans="2:14" x14ac:dyDescent="0.25">
      <c r="M22" s="3">
        <f t="shared" si="3"/>
        <v>0</v>
      </c>
      <c r="N22" s="18">
        <f t="shared" si="2"/>
        <v>12.070067867988227</v>
      </c>
    </row>
    <row r="23" spans="2:14" x14ac:dyDescent="0.25">
      <c r="M23" s="3">
        <f t="shared" si="3"/>
        <v>5</v>
      </c>
      <c r="N23" s="18">
        <f t="shared" si="2"/>
        <v>11.978382141883284</v>
      </c>
    </row>
    <row r="24" spans="2:14" x14ac:dyDescent="0.25">
      <c r="M24" s="3">
        <f t="shared" si="3"/>
        <v>10</v>
      </c>
      <c r="N24" s="18">
        <f t="shared" si="2"/>
        <v>11.706110787960931</v>
      </c>
    </row>
    <row r="25" spans="2:14" x14ac:dyDescent="0.25">
      <c r="M25" s="3">
        <f t="shared" si="3"/>
        <v>15</v>
      </c>
      <c r="N25" s="18">
        <f t="shared" si="2"/>
        <v>11.261526633534157</v>
      </c>
    </row>
    <row r="26" spans="2:14" x14ac:dyDescent="0.25">
      <c r="M26" s="3">
        <f t="shared" si="3"/>
        <v>20</v>
      </c>
      <c r="N26" s="18">
        <f t="shared" si="2"/>
        <v>10.65813814316477</v>
      </c>
    </row>
    <row r="27" spans="2:14" x14ac:dyDescent="0.25">
      <c r="M27" s="3">
        <f t="shared" si="3"/>
        <v>25</v>
      </c>
      <c r="N27" s="18">
        <f t="shared" si="2"/>
        <v>9.9142789708033412</v>
      </c>
    </row>
    <row r="28" spans="2:14" x14ac:dyDescent="0.25">
      <c r="M28" s="3">
        <f t="shared" si="3"/>
        <v>30</v>
      </c>
      <c r="N28" s="18">
        <f t="shared" si="2"/>
        <v>9.0525509009911715</v>
      </c>
    </row>
    <row r="29" spans="2:14" x14ac:dyDescent="0.25">
      <c r="M29" s="3">
        <f t="shared" si="3"/>
        <v>35</v>
      </c>
      <c r="N29" s="18">
        <f t="shared" si="2"/>
        <v>8.0991371050740533</v>
      </c>
    </row>
    <row r="30" spans="2:14" x14ac:dyDescent="0.25">
      <c r="J30">
        <v>12.16</v>
      </c>
      <c r="K30">
        <v>12.07</v>
      </c>
      <c r="M30" s="3">
        <f t="shared" si="3"/>
        <v>40</v>
      </c>
      <c r="N30" s="18">
        <f t="shared" si="2"/>
        <v>7.0830065787902763</v>
      </c>
    </row>
    <row r="31" spans="2:14" x14ac:dyDescent="0.25">
      <c r="K31" s="31">
        <f>ABS(J30-K30)/J30</f>
        <v>7.4013157894736725E-3</v>
      </c>
      <c r="M31" s="3">
        <f t="shared" si="3"/>
        <v>45</v>
      </c>
      <c r="N31" s="18">
        <f t="shared" si="2"/>
        <v>6.0350339339941153</v>
      </c>
    </row>
    <row r="32" spans="2:14" x14ac:dyDescent="0.25">
      <c r="M32" s="3">
        <f t="shared" si="3"/>
        <v>50</v>
      </c>
      <c r="N32" s="18">
        <f t="shared" si="2"/>
        <v>4.9870612891979507</v>
      </c>
    </row>
    <row r="33" spans="13:14" x14ac:dyDescent="0.25">
      <c r="M33" s="3">
        <f t="shared" si="3"/>
        <v>55</v>
      </c>
      <c r="N33" s="18">
        <f t="shared" si="2"/>
        <v>3.9709307629141737</v>
      </c>
    </row>
    <row r="34" spans="13:14" x14ac:dyDescent="0.25">
      <c r="M34" s="3">
        <f>M33+5</f>
        <v>60</v>
      </c>
      <c r="N34" s="18">
        <f t="shared" si="2"/>
        <v>3.0175169669970581</v>
      </c>
    </row>
    <row r="35" spans="13:14" x14ac:dyDescent="0.25">
      <c r="M35" s="3">
        <f t="shared" si="3"/>
        <v>65</v>
      </c>
      <c r="N35" s="18">
        <f t="shared" si="2"/>
        <v>2.1557888971848853</v>
      </c>
    </row>
    <row r="36" spans="13:14" x14ac:dyDescent="0.25">
      <c r="M36" s="3">
        <f t="shared" si="3"/>
        <v>70</v>
      </c>
      <c r="N36" s="18">
        <f t="shared" si="2"/>
        <v>1.4119297248234584</v>
      </c>
    </row>
    <row r="37" spans="13:14" x14ac:dyDescent="0.25">
      <c r="M37" s="3">
        <f t="shared" si="3"/>
        <v>75</v>
      </c>
      <c r="N37" s="18">
        <f t="shared" si="2"/>
        <v>0.80854123445407189</v>
      </c>
    </row>
    <row r="38" spans="13:14" x14ac:dyDescent="0.25">
      <c r="M38" s="3">
        <f t="shared" si="3"/>
        <v>80</v>
      </c>
      <c r="N38" s="18">
        <f t="shared" si="2"/>
        <v>0.36395708002729443</v>
      </c>
    </row>
    <row r="39" spans="13:14" x14ac:dyDescent="0.25">
      <c r="M39" s="3">
        <f t="shared" si="3"/>
        <v>85</v>
      </c>
      <c r="N39" s="18">
        <f t="shared" si="2"/>
        <v>9.1685726104944132E-2</v>
      </c>
    </row>
    <row r="40" spans="13:14" x14ac:dyDescent="0.25">
      <c r="M40" s="3">
        <f t="shared" si="3"/>
        <v>90</v>
      </c>
      <c r="N40" s="18">
        <f t="shared" si="2"/>
        <v>4.5292589798562995E-32</v>
      </c>
    </row>
  </sheetData>
  <mergeCells count="2">
    <mergeCell ref="J2:K2"/>
    <mergeCell ref="M2:N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0E75-16E3-4248-A070-9A005EBA0D30}">
  <dimension ref="B2:N40"/>
  <sheetViews>
    <sheetView tabSelected="1" workbookViewId="0">
      <selection activeCell="E25" sqref="E25"/>
    </sheetView>
  </sheetViews>
  <sheetFormatPr defaultRowHeight="15" x14ac:dyDescent="0.25"/>
  <cols>
    <col min="4" max="4" width="15" bestFit="1" customWidth="1"/>
    <col min="5" max="5" width="38.140625" customWidth="1"/>
    <col min="6" max="6" width="10.7109375" customWidth="1"/>
    <col min="7" max="7" width="10.42578125" customWidth="1"/>
    <col min="9" max="9" width="9.42578125" customWidth="1"/>
    <col min="10" max="10" width="26.28515625" customWidth="1"/>
    <col min="11" max="11" width="30.140625" customWidth="1"/>
    <col min="13" max="13" width="15" bestFit="1" customWidth="1"/>
    <col min="14" max="14" width="30" bestFit="1" customWidth="1"/>
  </cols>
  <sheetData>
    <row r="2" spans="2:14" x14ac:dyDescent="0.25">
      <c r="B2" s="3" t="s">
        <v>21</v>
      </c>
      <c r="C2" s="3" t="s">
        <v>25</v>
      </c>
      <c r="D2" s="3" t="s">
        <v>26</v>
      </c>
      <c r="E2" s="3" t="s">
        <v>24</v>
      </c>
      <c r="F2" s="3" t="s">
        <v>22</v>
      </c>
      <c r="G2" s="3" t="s">
        <v>23</v>
      </c>
      <c r="J2" s="30" t="s">
        <v>27</v>
      </c>
      <c r="K2" s="30"/>
      <c r="M2" s="30" t="s">
        <v>30</v>
      </c>
      <c r="N2" s="30"/>
    </row>
    <row r="3" spans="2:14" x14ac:dyDescent="0.25">
      <c r="B3" s="3">
        <v>1</v>
      </c>
      <c r="C3" s="14">
        <v>0</v>
      </c>
      <c r="D3" s="3">
        <v>-90</v>
      </c>
      <c r="E3" s="18">
        <f>$K$3*(COS(RADIANS(D3+$K$4))^2)</f>
        <v>3.1814998842217653E-32</v>
      </c>
      <c r="F3" s="18">
        <f>(E3-C3)^2</f>
        <v>1.0121941513303106E-63</v>
      </c>
      <c r="G3" s="6">
        <f>SUM(F3:F21)</f>
        <v>4.8422710027042903E-2</v>
      </c>
      <c r="J3" s="3" t="s">
        <v>29</v>
      </c>
      <c r="K3" s="18">
        <v>8.4784110812254205</v>
      </c>
      <c r="M3" s="3" t="s">
        <v>26</v>
      </c>
      <c r="N3" s="3" t="s">
        <v>24</v>
      </c>
    </row>
    <row r="4" spans="2:14" x14ac:dyDescent="0.25">
      <c r="B4" s="3">
        <v>2</v>
      </c>
      <c r="C4" s="14">
        <v>0.24299999999999999</v>
      </c>
      <c r="D4" s="3">
        <v>-80</v>
      </c>
      <c r="E4" s="18">
        <f t="shared" ref="E4:E20" si="0">$K$3*(COS(RADIANS(D4+$K$4))^2)</f>
        <v>0.25565537610420919</v>
      </c>
      <c r="F4" s="18">
        <f t="shared" ref="F4:F20" si="1">(E4-C4)^2</f>
        <v>1.6015854433898904E-4</v>
      </c>
      <c r="G4" s="19"/>
      <c r="J4" s="3" t="s">
        <v>28</v>
      </c>
      <c r="K4" s="18">
        <v>0</v>
      </c>
      <c r="M4" s="3">
        <v>-90</v>
      </c>
      <c r="N4" s="18">
        <f>$K$3*(COS(RADIANS(M4+$K$4))^2)</f>
        <v>3.1814998842217653E-32</v>
      </c>
    </row>
    <row r="5" spans="2:14" x14ac:dyDescent="0.25">
      <c r="B5" s="3">
        <v>3</v>
      </c>
      <c r="C5" s="11">
        <v>0.97399999999999998</v>
      </c>
      <c r="D5" s="3">
        <v>-70</v>
      </c>
      <c r="E5" s="18">
        <f t="shared" si="0"/>
        <v>0.99178569298716102</v>
      </c>
      <c r="F5" s="18">
        <f t="shared" si="1"/>
        <v>3.1633087503354939E-4</v>
      </c>
      <c r="G5" s="19"/>
      <c r="M5" s="3">
        <f>M4+5</f>
        <v>-85</v>
      </c>
      <c r="N5" s="18">
        <f t="shared" ref="N5:N40" si="2">$K$3*(COS(RADIANS(M5+$K$4))^2)</f>
        <v>6.4403057605004296E-2</v>
      </c>
    </row>
    <row r="6" spans="2:14" x14ac:dyDescent="0.25">
      <c r="B6" s="3">
        <v>4</v>
      </c>
      <c r="C6" s="11">
        <v>2.0390000000000001</v>
      </c>
      <c r="D6" s="3">
        <v>-60</v>
      </c>
      <c r="E6" s="18">
        <f t="shared" si="0"/>
        <v>2.119602770306356</v>
      </c>
      <c r="F6" s="18">
        <f t="shared" si="1"/>
        <v>6.4968065810591643E-3</v>
      </c>
      <c r="G6" s="19"/>
      <c r="M6" s="3">
        <f t="shared" ref="M6:M40" si="3">M5+5</f>
        <v>-80</v>
      </c>
      <c r="N6" s="18">
        <f t="shared" si="2"/>
        <v>0.25565537610420919</v>
      </c>
    </row>
    <row r="7" spans="2:14" x14ac:dyDescent="0.25">
      <c r="B7" s="3">
        <v>5</v>
      </c>
      <c r="C7" s="11">
        <v>3.5950000000000002</v>
      </c>
      <c r="D7" s="3">
        <v>-50</v>
      </c>
      <c r="E7" s="18">
        <f t="shared" si="0"/>
        <v>3.5030752237297591</v>
      </c>
      <c r="F7" s="18">
        <f t="shared" si="1"/>
        <v>8.4501644923338799E-3</v>
      </c>
      <c r="G7" s="19"/>
      <c r="M7" s="3">
        <f t="shared" si="3"/>
        <v>-75</v>
      </c>
      <c r="N7" s="18">
        <f t="shared" si="2"/>
        <v>0.56794585057835822</v>
      </c>
    </row>
    <row r="8" spans="2:14" x14ac:dyDescent="0.25">
      <c r="B8" s="3">
        <v>6</v>
      </c>
      <c r="C8" s="11">
        <v>5.0529999999999999</v>
      </c>
      <c r="D8" s="3">
        <v>-40</v>
      </c>
      <c r="E8" s="18">
        <f t="shared" si="0"/>
        <v>4.9753358574956614</v>
      </c>
      <c r="F8" s="18">
        <f t="shared" si="1"/>
        <v>6.0317190309341993E-3</v>
      </c>
      <c r="G8" s="19"/>
      <c r="M8" s="3">
        <f t="shared" si="3"/>
        <v>-70</v>
      </c>
      <c r="N8" s="18">
        <f t="shared" si="2"/>
        <v>0.99178569298716102</v>
      </c>
    </row>
    <row r="9" spans="2:14" x14ac:dyDescent="0.25">
      <c r="B9" s="3">
        <v>7</v>
      </c>
      <c r="C9" s="12">
        <v>6.3</v>
      </c>
      <c r="D9" s="3">
        <v>-30</v>
      </c>
      <c r="E9" s="18">
        <f t="shared" si="0"/>
        <v>6.3588083109190663</v>
      </c>
      <c r="F9" s="18">
        <f t="shared" si="1"/>
        <v>3.4584174331535921E-3</v>
      </c>
      <c r="G9" s="19"/>
      <c r="M9" s="3">
        <f t="shared" si="3"/>
        <v>-65</v>
      </c>
      <c r="N9" s="18">
        <f t="shared" si="2"/>
        <v>1.5142967441923325</v>
      </c>
    </row>
    <row r="10" spans="2:14" x14ac:dyDescent="0.25">
      <c r="B10" s="3">
        <v>8</v>
      </c>
      <c r="C10" s="11">
        <v>7.51</v>
      </c>
      <c r="D10" s="3">
        <v>-20</v>
      </c>
      <c r="E10" s="18">
        <f t="shared" si="0"/>
        <v>7.4866253882382603</v>
      </c>
      <c r="F10" s="18">
        <f t="shared" si="1"/>
        <v>5.4637247501205036E-4</v>
      </c>
      <c r="G10" s="19"/>
      <c r="M10" s="3">
        <f t="shared" si="3"/>
        <v>-60</v>
      </c>
      <c r="N10" s="18">
        <f t="shared" si="2"/>
        <v>2.119602770306356</v>
      </c>
    </row>
    <row r="11" spans="2:14" x14ac:dyDescent="0.25">
      <c r="B11" s="3">
        <v>9</v>
      </c>
      <c r="C11" s="11">
        <v>8.18</v>
      </c>
      <c r="D11" s="3">
        <v>-10</v>
      </c>
      <c r="E11" s="18">
        <f t="shared" si="0"/>
        <v>8.2227557051212106</v>
      </c>
      <c r="F11" s="18">
        <f t="shared" si="1"/>
        <v>1.8280503204119358E-3</v>
      </c>
      <c r="G11" s="19"/>
      <c r="M11" s="3">
        <f t="shared" si="3"/>
        <v>-55</v>
      </c>
      <c r="N11" s="18">
        <f t="shared" si="2"/>
        <v>2.789311854025383</v>
      </c>
    </row>
    <row r="12" spans="2:14" x14ac:dyDescent="0.25">
      <c r="B12" s="3">
        <v>10</v>
      </c>
      <c r="C12" s="11">
        <v>8.4700000000000006</v>
      </c>
      <c r="D12" s="3">
        <v>0</v>
      </c>
      <c r="E12" s="18">
        <f t="shared" si="0"/>
        <v>8.4784110812254205</v>
      </c>
      <c r="F12" s="18">
        <f t="shared" si="1"/>
        <v>7.0746287380610984E-5</v>
      </c>
      <c r="G12" s="19"/>
      <c r="M12" s="3">
        <f t="shared" si="3"/>
        <v>-50</v>
      </c>
      <c r="N12" s="18">
        <f t="shared" si="2"/>
        <v>3.5030752237297591</v>
      </c>
    </row>
    <row r="13" spans="2:14" x14ac:dyDescent="0.25">
      <c r="B13" s="3">
        <v>11</v>
      </c>
      <c r="C13" s="11">
        <v>8.2100000000000009</v>
      </c>
      <c r="D13" s="3">
        <v>10</v>
      </c>
      <c r="E13" s="18">
        <f t="shared" si="0"/>
        <v>8.2227557051212106</v>
      </c>
      <c r="F13" s="18">
        <f t="shared" si="1"/>
        <v>1.6270801313925576E-4</v>
      </c>
      <c r="G13" s="19"/>
      <c r="M13" s="3">
        <f t="shared" si="3"/>
        <v>-45</v>
      </c>
      <c r="N13" s="18">
        <f t="shared" si="2"/>
        <v>4.2392055406127112</v>
      </c>
    </row>
    <row r="14" spans="2:14" x14ac:dyDescent="0.25">
      <c r="B14" s="3">
        <v>12</v>
      </c>
      <c r="C14" s="11">
        <v>7.52</v>
      </c>
      <c r="D14" s="3">
        <v>20</v>
      </c>
      <c r="E14" s="18">
        <f t="shared" si="0"/>
        <v>7.4866253882382603</v>
      </c>
      <c r="F14" s="18">
        <f t="shared" si="1"/>
        <v>1.113864710246826E-3</v>
      </c>
      <c r="G14" s="19"/>
      <c r="M14" s="3">
        <f t="shared" si="3"/>
        <v>-40</v>
      </c>
      <c r="N14" s="18">
        <f t="shared" si="2"/>
        <v>4.9753358574956614</v>
      </c>
    </row>
    <row r="15" spans="2:14" x14ac:dyDescent="0.25">
      <c r="B15" s="3">
        <v>13</v>
      </c>
      <c r="C15" s="11">
        <v>6.27</v>
      </c>
      <c r="D15" s="3">
        <v>30</v>
      </c>
      <c r="E15" s="18">
        <f t="shared" si="0"/>
        <v>6.3588083109190663</v>
      </c>
      <c r="F15" s="18">
        <f t="shared" si="1"/>
        <v>7.8869160882976234E-3</v>
      </c>
      <c r="G15" s="19"/>
      <c r="M15" s="3">
        <f t="shared" si="3"/>
        <v>-35</v>
      </c>
      <c r="N15" s="18">
        <f t="shared" si="2"/>
        <v>5.689099227200038</v>
      </c>
    </row>
    <row r="16" spans="2:14" x14ac:dyDescent="0.25">
      <c r="B16" s="3">
        <v>14</v>
      </c>
      <c r="C16" s="11">
        <v>5.0650000000000004</v>
      </c>
      <c r="D16" s="3">
        <v>40</v>
      </c>
      <c r="E16" s="18">
        <f t="shared" si="0"/>
        <v>4.9753358574956614</v>
      </c>
      <c r="F16" s="18">
        <f t="shared" si="1"/>
        <v>8.0396584510384044E-3</v>
      </c>
      <c r="G16" s="19"/>
      <c r="M16" s="3">
        <f t="shared" si="3"/>
        <v>-30</v>
      </c>
      <c r="N16" s="18">
        <f t="shared" si="2"/>
        <v>6.3588083109190663</v>
      </c>
    </row>
    <row r="17" spans="2:14" x14ac:dyDescent="0.25">
      <c r="B17" s="3">
        <v>15</v>
      </c>
      <c r="C17" s="13">
        <v>3.5</v>
      </c>
      <c r="D17" s="3">
        <v>50</v>
      </c>
      <c r="E17" s="18">
        <f t="shared" si="0"/>
        <v>3.5030752237297591</v>
      </c>
      <c r="F17" s="18">
        <f t="shared" si="1"/>
        <v>9.4570009880734835E-6</v>
      </c>
      <c r="G17" s="19"/>
      <c r="M17" s="3">
        <f t="shared" si="3"/>
        <v>-25</v>
      </c>
      <c r="N17" s="18">
        <f t="shared" si="2"/>
        <v>6.964114337033088</v>
      </c>
    </row>
    <row r="18" spans="2:14" x14ac:dyDescent="0.25">
      <c r="B18" s="3">
        <v>16</v>
      </c>
      <c r="C18" s="11">
        <v>2.133</v>
      </c>
      <c r="D18" s="3">
        <v>60</v>
      </c>
      <c r="E18" s="18">
        <f t="shared" si="0"/>
        <v>2.119602770306356</v>
      </c>
      <c r="F18" s="18">
        <f t="shared" si="1"/>
        <v>1.7948576346425612E-4</v>
      </c>
      <c r="G18" s="19"/>
      <c r="M18" s="3">
        <f t="shared" si="3"/>
        <v>-20</v>
      </c>
      <c r="N18" s="18">
        <f t="shared" si="2"/>
        <v>7.4866253882382603</v>
      </c>
    </row>
    <row r="19" spans="2:14" x14ac:dyDescent="0.25">
      <c r="B19" s="3">
        <v>17</v>
      </c>
      <c r="C19" s="11">
        <v>1.0469999999999999</v>
      </c>
      <c r="D19" s="3">
        <v>70</v>
      </c>
      <c r="E19" s="18">
        <f t="shared" si="0"/>
        <v>0.99178569298716102</v>
      </c>
      <c r="F19" s="18">
        <f t="shared" si="1"/>
        <v>3.0486196989080324E-3</v>
      </c>
      <c r="G19" s="19"/>
      <c r="M19" s="3">
        <f t="shared" si="3"/>
        <v>-15</v>
      </c>
      <c r="N19" s="18">
        <f t="shared" si="2"/>
        <v>7.9104652306470626</v>
      </c>
    </row>
    <row r="20" spans="2:14" x14ac:dyDescent="0.25">
      <c r="B20" s="3">
        <v>18</v>
      </c>
      <c r="C20" s="11">
        <v>0.28060000000000002</v>
      </c>
      <c r="D20" s="3">
        <v>80</v>
      </c>
      <c r="E20" s="18">
        <f t="shared" si="0"/>
        <v>0.25565537610420919</v>
      </c>
      <c r="F20" s="18">
        <f t="shared" si="1"/>
        <v>6.2223426130245888E-4</v>
      </c>
      <c r="G20" s="19"/>
      <c r="M20" s="3">
        <f t="shared" si="3"/>
        <v>-10</v>
      </c>
      <c r="N20" s="18">
        <f t="shared" si="2"/>
        <v>8.2227557051212106</v>
      </c>
    </row>
    <row r="21" spans="2:14" x14ac:dyDescent="0.25">
      <c r="B21" s="3">
        <v>19</v>
      </c>
      <c r="C21" s="14">
        <v>1E-3</v>
      </c>
      <c r="D21" s="3">
        <v>90</v>
      </c>
      <c r="E21" s="18">
        <f>$K$3*(COS(RADIANS(D21+$K$4))^2)</f>
        <v>3.1814998842217653E-32</v>
      </c>
      <c r="F21" s="18">
        <f>(E21-C21)^2</f>
        <v>9.9999999999999995E-7</v>
      </c>
      <c r="G21" s="19"/>
      <c r="M21" s="3">
        <f t="shared" si="3"/>
        <v>-5</v>
      </c>
      <c r="N21" s="18">
        <f t="shared" si="2"/>
        <v>8.4140080236204167</v>
      </c>
    </row>
    <row r="22" spans="2:14" x14ac:dyDescent="0.25">
      <c r="M22" s="3">
        <f t="shared" si="3"/>
        <v>0</v>
      </c>
      <c r="N22" s="18">
        <f t="shared" si="2"/>
        <v>8.4784110812254205</v>
      </c>
    </row>
    <row r="23" spans="2:14" x14ac:dyDescent="0.25">
      <c r="M23" s="3">
        <f t="shared" si="3"/>
        <v>5</v>
      </c>
      <c r="N23" s="18">
        <f t="shared" si="2"/>
        <v>8.4140080236204167</v>
      </c>
    </row>
    <row r="24" spans="2:14" x14ac:dyDescent="0.25">
      <c r="M24" s="3">
        <f t="shared" si="3"/>
        <v>10</v>
      </c>
      <c r="N24" s="18">
        <f t="shared" si="2"/>
        <v>8.2227557051212106</v>
      </c>
    </row>
    <row r="25" spans="2:14" x14ac:dyDescent="0.25">
      <c r="E25" s="32">
        <f>(C12-K3)/C12</f>
        <v>-9.9304382826681135E-4</v>
      </c>
      <c r="M25" s="3">
        <f t="shared" si="3"/>
        <v>15</v>
      </c>
      <c r="N25" s="18">
        <f t="shared" si="2"/>
        <v>7.9104652306470626</v>
      </c>
    </row>
    <row r="26" spans="2:14" x14ac:dyDescent="0.25">
      <c r="M26" s="3">
        <f t="shared" si="3"/>
        <v>20</v>
      </c>
      <c r="N26" s="18">
        <f t="shared" si="2"/>
        <v>7.4866253882382603</v>
      </c>
    </row>
    <row r="27" spans="2:14" x14ac:dyDescent="0.25">
      <c r="M27" s="3">
        <f t="shared" si="3"/>
        <v>25</v>
      </c>
      <c r="N27" s="18">
        <f t="shared" si="2"/>
        <v>6.964114337033088</v>
      </c>
    </row>
    <row r="28" spans="2:14" x14ac:dyDescent="0.25">
      <c r="M28" s="3">
        <f t="shared" si="3"/>
        <v>30</v>
      </c>
      <c r="N28" s="18">
        <f t="shared" si="2"/>
        <v>6.3588083109190663</v>
      </c>
    </row>
    <row r="29" spans="2:14" x14ac:dyDescent="0.25">
      <c r="M29" s="3">
        <f t="shared" si="3"/>
        <v>35</v>
      </c>
      <c r="N29" s="18">
        <f t="shared" si="2"/>
        <v>5.689099227200038</v>
      </c>
    </row>
    <row r="30" spans="2:14" x14ac:dyDescent="0.25">
      <c r="M30" s="3">
        <f t="shared" si="3"/>
        <v>40</v>
      </c>
      <c r="N30" s="18">
        <f t="shared" si="2"/>
        <v>4.9753358574956614</v>
      </c>
    </row>
    <row r="31" spans="2:14" x14ac:dyDescent="0.25">
      <c r="M31" s="3">
        <f t="shared" si="3"/>
        <v>45</v>
      </c>
      <c r="N31" s="18">
        <f t="shared" si="2"/>
        <v>4.2392055406127112</v>
      </c>
    </row>
    <row r="32" spans="2:14" x14ac:dyDescent="0.25">
      <c r="M32" s="3">
        <f t="shared" si="3"/>
        <v>50</v>
      </c>
      <c r="N32" s="18">
        <f t="shared" si="2"/>
        <v>3.5030752237297591</v>
      </c>
    </row>
    <row r="33" spans="13:14" x14ac:dyDescent="0.25">
      <c r="M33" s="3">
        <f t="shared" si="3"/>
        <v>55</v>
      </c>
      <c r="N33" s="18">
        <f t="shared" si="2"/>
        <v>2.789311854025383</v>
      </c>
    </row>
    <row r="34" spans="13:14" x14ac:dyDescent="0.25">
      <c r="M34" s="3">
        <f>M33+5</f>
        <v>60</v>
      </c>
      <c r="N34" s="18">
        <f t="shared" si="2"/>
        <v>2.119602770306356</v>
      </c>
    </row>
    <row r="35" spans="13:14" x14ac:dyDescent="0.25">
      <c r="M35" s="3">
        <f t="shared" si="3"/>
        <v>65</v>
      </c>
      <c r="N35" s="18">
        <f t="shared" si="2"/>
        <v>1.5142967441923325</v>
      </c>
    </row>
    <row r="36" spans="13:14" x14ac:dyDescent="0.25">
      <c r="M36" s="3">
        <f t="shared" si="3"/>
        <v>70</v>
      </c>
      <c r="N36" s="18">
        <f t="shared" si="2"/>
        <v>0.99178569298716102</v>
      </c>
    </row>
    <row r="37" spans="13:14" x14ac:dyDescent="0.25">
      <c r="M37" s="3">
        <f t="shared" si="3"/>
        <v>75</v>
      </c>
      <c r="N37" s="18">
        <f t="shared" si="2"/>
        <v>0.56794585057835822</v>
      </c>
    </row>
    <row r="38" spans="13:14" x14ac:dyDescent="0.25">
      <c r="M38" s="3">
        <f t="shared" si="3"/>
        <v>80</v>
      </c>
      <c r="N38" s="18">
        <f t="shared" si="2"/>
        <v>0.25565537610420919</v>
      </c>
    </row>
    <row r="39" spans="13:14" x14ac:dyDescent="0.25">
      <c r="M39" s="3">
        <f t="shared" si="3"/>
        <v>85</v>
      </c>
      <c r="N39" s="18">
        <f t="shared" si="2"/>
        <v>6.4403057605004296E-2</v>
      </c>
    </row>
    <row r="40" spans="13:14" x14ac:dyDescent="0.25">
      <c r="M40" s="3">
        <f t="shared" si="3"/>
        <v>90</v>
      </c>
      <c r="N40" s="18">
        <f t="shared" si="2"/>
        <v>3.1814998842217653E-32</v>
      </c>
    </row>
  </sheetData>
  <mergeCells count="2">
    <mergeCell ref="J2:K2"/>
    <mergeCell ref="M2:N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591D-BCC3-4B2D-8CB8-2FCAAD940027}">
  <dimension ref="B2:P47"/>
  <sheetViews>
    <sheetView topLeftCell="L1" zoomScale="80" zoomScaleNormal="80" workbookViewId="0">
      <selection activeCell="P3" sqref="P3:P21"/>
    </sheetView>
  </sheetViews>
  <sheetFormatPr defaultRowHeight="15" x14ac:dyDescent="0.25"/>
  <cols>
    <col min="1" max="1" width="10.85546875" customWidth="1"/>
    <col min="2" max="2" width="14.140625" bestFit="1" customWidth="1"/>
    <col min="3" max="3" width="18" customWidth="1"/>
    <col min="4" max="4" width="27" bestFit="1" customWidth="1"/>
    <col min="8" max="10" width="18.28515625" customWidth="1"/>
    <col min="11" max="11" width="26.28515625" bestFit="1" customWidth="1"/>
    <col min="12" max="12" width="36.28515625" bestFit="1" customWidth="1"/>
    <col min="13" max="13" width="47.7109375" bestFit="1" customWidth="1"/>
    <col min="14" max="14" width="32.140625" customWidth="1"/>
    <col min="15" max="15" width="28.28515625" customWidth="1"/>
  </cols>
  <sheetData>
    <row r="2" spans="2:16" x14ac:dyDescent="0.25">
      <c r="B2" s="29" t="s">
        <v>4</v>
      </c>
      <c r="C2" s="29"/>
      <c r="D2" s="29"/>
      <c r="E2" s="29"/>
      <c r="G2" s="4" t="s">
        <v>0</v>
      </c>
      <c r="H2" s="4" t="s">
        <v>17</v>
      </c>
      <c r="I2" s="23" t="s">
        <v>17</v>
      </c>
      <c r="J2" s="21" t="s">
        <v>19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18</v>
      </c>
    </row>
    <row r="3" spans="2:16" x14ac:dyDescent="0.25">
      <c r="B3" s="1" t="s">
        <v>0</v>
      </c>
      <c r="C3" s="1" t="s">
        <v>5</v>
      </c>
      <c r="D3" s="1" t="s">
        <v>2</v>
      </c>
      <c r="E3" s="1">
        <f>C13</f>
        <v>0.751</v>
      </c>
      <c r="G3" s="20">
        <v>-90</v>
      </c>
      <c r="H3" s="21">
        <v>6.83E-2</v>
      </c>
      <c r="I3" s="16">
        <f>H3-$H$3</f>
        <v>0</v>
      </c>
      <c r="J3" s="14">
        <v>1E-4</v>
      </c>
      <c r="K3" s="16">
        <f>(0.15*I3/100)+(2*J3)</f>
        <v>2.0000000000000001E-4</v>
      </c>
      <c r="L3" s="10">
        <f>I3/$I$12</f>
        <v>0</v>
      </c>
      <c r="M3" s="18">
        <f>SQRT(((K3/$I$12)^2)+(($K$12*I3/($I$12*$I$12))^2))</f>
        <v>1.4015416958654521E-3</v>
      </c>
      <c r="N3" s="5">
        <f t="shared" ref="N3:N21" si="0">COS(RADIANS(G3))^2</f>
        <v>3.7524718414124473E-33</v>
      </c>
      <c r="O3" s="16">
        <f>N3*$I$12</f>
        <v>5.3547773176955624E-34</v>
      </c>
      <c r="P3" s="7">
        <f>ABS(O3-I3)/K3</f>
        <v>2.6773886588477811E-30</v>
      </c>
    </row>
    <row r="4" spans="2:16" x14ac:dyDescent="0.25">
      <c r="B4" s="24">
        <v>-90</v>
      </c>
      <c r="C4" s="25">
        <v>0.70299999999999996</v>
      </c>
      <c r="D4" s="1" t="s">
        <v>3</v>
      </c>
      <c r="E4" s="1">
        <f>C4</f>
        <v>0.70299999999999996</v>
      </c>
      <c r="G4" s="20">
        <v>-80</v>
      </c>
      <c r="H4" s="21">
        <v>7.4899999999999994E-2</v>
      </c>
      <c r="I4" s="23">
        <f t="shared" ref="I4:I21" si="1">H4-$H$3</f>
        <v>6.5999999999999948E-3</v>
      </c>
      <c r="J4" s="14">
        <v>1E-4</v>
      </c>
      <c r="K4" s="16">
        <f t="shared" ref="K4:K21" si="2">(0.15*I4/100)+(2*J4)</f>
        <v>2.0990000000000001E-4</v>
      </c>
      <c r="L4" s="10">
        <f t="shared" ref="L4:L21" si="3">I4/$I$12</f>
        <v>4.6250875963559882E-2</v>
      </c>
      <c r="M4" s="18">
        <f t="shared" ref="M4:M21" si="4">SQRT(((K4/$I$12)^2)+(($K$12*I4/($I$12*$I$12))^2))</f>
        <v>1.636628205850937E-3</v>
      </c>
      <c r="N4" s="5">
        <f t="shared" si="0"/>
        <v>3.0153689607045831E-2</v>
      </c>
      <c r="O4" s="16">
        <f t="shared" ref="O4:O21" si="5">N4*$I$12</f>
        <v>4.3029315069254403E-3</v>
      </c>
      <c r="P4" s="7">
        <f t="shared" ref="P4:P21" si="6">ABS(O4-I4)/K4</f>
        <v>10.94363264923561</v>
      </c>
    </row>
    <row r="5" spans="2:16" x14ac:dyDescent="0.25">
      <c r="B5" s="24">
        <v>-80</v>
      </c>
      <c r="C5" s="24">
        <v>0.70199999999999996</v>
      </c>
      <c r="D5" s="1" t="s">
        <v>1</v>
      </c>
      <c r="E5" s="2">
        <f>((E3-E4)/(E3+E4))*100</f>
        <v>3.3012379642365919</v>
      </c>
      <c r="G5" s="20">
        <v>-70</v>
      </c>
      <c r="H5" s="21">
        <v>8.77E-2</v>
      </c>
      <c r="I5" s="23">
        <f t="shared" si="1"/>
        <v>1.9400000000000001E-2</v>
      </c>
      <c r="J5" s="14">
        <v>1E-4</v>
      </c>
      <c r="K5" s="16">
        <f t="shared" si="2"/>
        <v>2.2910000000000001E-4</v>
      </c>
      <c r="L5" s="10">
        <f t="shared" si="3"/>
        <v>0.13594954449894886</v>
      </c>
      <c r="M5" s="18">
        <f t="shared" si="4"/>
        <v>2.6507972597709841E-3</v>
      </c>
      <c r="N5" s="5">
        <f t="shared" si="0"/>
        <v>0.11697777844051105</v>
      </c>
      <c r="O5" s="16">
        <f t="shared" si="5"/>
        <v>1.6692728983460924E-2</v>
      </c>
      <c r="P5" s="7">
        <f t="shared" si="6"/>
        <v>11.816983922038744</v>
      </c>
    </row>
    <row r="6" spans="2:16" x14ac:dyDescent="0.25">
      <c r="B6" s="24">
        <v>-70</v>
      </c>
      <c r="C6" s="24">
        <v>0.70299999999999996</v>
      </c>
      <c r="G6" s="20">
        <v>-60</v>
      </c>
      <c r="H6" s="21">
        <v>0.1061</v>
      </c>
      <c r="I6" s="23">
        <f t="shared" si="1"/>
        <v>3.78E-2</v>
      </c>
      <c r="J6" s="14">
        <v>1E-4</v>
      </c>
      <c r="K6" s="16">
        <f t="shared" si="2"/>
        <v>2.5670000000000001E-4</v>
      </c>
      <c r="L6" s="10">
        <f t="shared" si="3"/>
        <v>0.26489138051857042</v>
      </c>
      <c r="M6" s="18">
        <f t="shared" si="4"/>
        <v>4.4863397792499413E-3</v>
      </c>
      <c r="N6" s="5">
        <f t="shared" si="0"/>
        <v>0.25000000000000011</v>
      </c>
      <c r="O6" s="16">
        <f t="shared" si="5"/>
        <v>3.5675000000000012E-2</v>
      </c>
      <c r="P6" s="7">
        <f t="shared" si="6"/>
        <v>8.2781456953641914</v>
      </c>
    </row>
    <row r="7" spans="2:16" x14ac:dyDescent="0.25">
      <c r="B7" s="24">
        <v>-60</v>
      </c>
      <c r="C7" s="24">
        <v>0.70699999999999996</v>
      </c>
      <c r="G7" s="20">
        <v>-50</v>
      </c>
      <c r="H7" s="10">
        <v>0.13</v>
      </c>
      <c r="I7" s="10">
        <f t="shared" si="1"/>
        <v>6.1700000000000005E-2</v>
      </c>
      <c r="J7" s="13">
        <v>1E-3</v>
      </c>
      <c r="K7" s="10">
        <f t="shared" si="2"/>
        <v>2.0925499999999999E-3</v>
      </c>
      <c r="L7" s="5">
        <f t="shared" si="3"/>
        <v>0.43237561317449197</v>
      </c>
      <c r="M7" s="6">
        <f t="shared" si="4"/>
        <v>1.6125635823956683E-2</v>
      </c>
      <c r="N7" s="5">
        <f t="shared" si="0"/>
        <v>0.41317591116653485</v>
      </c>
      <c r="O7" s="10">
        <f t="shared" si="5"/>
        <v>5.8960202523464518E-2</v>
      </c>
      <c r="P7" s="7">
        <f t="shared" si="6"/>
        <v>1.3093103995295152</v>
      </c>
    </row>
    <row r="8" spans="2:16" x14ac:dyDescent="0.25">
      <c r="B8" s="24">
        <v>-50</v>
      </c>
      <c r="C8" s="24">
        <v>0.71899999999999997</v>
      </c>
      <c r="G8" s="20">
        <v>-40</v>
      </c>
      <c r="H8" s="21">
        <v>0.14899999999999999</v>
      </c>
      <c r="I8" s="10">
        <f t="shared" si="1"/>
        <v>8.0699999999999994E-2</v>
      </c>
      <c r="J8" s="13">
        <v>1E-3</v>
      </c>
      <c r="K8" s="10">
        <f t="shared" si="2"/>
        <v>2.1210500000000002E-3</v>
      </c>
      <c r="L8" s="5">
        <f t="shared" si="3"/>
        <v>0.56552207428170986</v>
      </c>
      <c r="M8" s="6">
        <f t="shared" si="4"/>
        <v>1.7260304443111371E-2</v>
      </c>
      <c r="N8" s="5">
        <f t="shared" si="0"/>
        <v>0.58682408883346515</v>
      </c>
      <c r="O8" s="10">
        <f t="shared" si="5"/>
        <v>8.3739797476535469E-2</v>
      </c>
      <c r="P8" s="7">
        <f t="shared" si="6"/>
        <v>1.4331569159310127</v>
      </c>
    </row>
    <row r="9" spans="2:16" x14ac:dyDescent="0.25">
      <c r="B9" s="24">
        <v>-40</v>
      </c>
      <c r="C9" s="24">
        <v>0.72599999999999998</v>
      </c>
      <c r="G9" s="20">
        <v>-30</v>
      </c>
      <c r="H9" s="21">
        <v>0.17699999999999999</v>
      </c>
      <c r="I9" s="10">
        <f t="shared" si="1"/>
        <v>0.10869999999999999</v>
      </c>
      <c r="J9" s="13">
        <v>1E-3</v>
      </c>
      <c r="K9" s="10">
        <f t="shared" si="2"/>
        <v>2.1630500000000001E-3</v>
      </c>
      <c r="L9" s="5">
        <f t="shared" si="3"/>
        <v>0.76173791170287308</v>
      </c>
      <c r="M9" s="6">
        <f t="shared" si="4"/>
        <v>1.9221001906792028E-2</v>
      </c>
      <c r="N9" s="5">
        <f t="shared" si="0"/>
        <v>0.75000000000000011</v>
      </c>
      <c r="O9" s="10">
        <f t="shared" si="5"/>
        <v>0.10702500000000001</v>
      </c>
      <c r="P9" s="7">
        <f t="shared" si="6"/>
        <v>0.77436952451398811</v>
      </c>
    </row>
    <row r="10" spans="2:16" x14ac:dyDescent="0.25">
      <c r="B10" s="24">
        <v>-30</v>
      </c>
      <c r="C10" s="24">
        <v>0.73399999999999999</v>
      </c>
      <c r="G10" s="20">
        <v>-20</v>
      </c>
      <c r="H10" s="21">
        <v>0.19700000000000001</v>
      </c>
      <c r="I10" s="10">
        <f t="shared" si="1"/>
        <v>0.12870000000000001</v>
      </c>
      <c r="J10" s="13">
        <v>1E-3</v>
      </c>
      <c r="K10" s="10">
        <f t="shared" si="2"/>
        <v>2.1930500000000002E-3</v>
      </c>
      <c r="L10" s="5">
        <f t="shared" si="3"/>
        <v>0.90189208128941845</v>
      </c>
      <c r="M10" s="6">
        <f t="shared" si="4"/>
        <v>2.0784460479733737E-2</v>
      </c>
      <c r="N10" s="5">
        <f t="shared" si="0"/>
        <v>0.88302222155948906</v>
      </c>
      <c r="O10" s="10">
        <f t="shared" si="5"/>
        <v>0.12600727101653908</v>
      </c>
      <c r="P10" s="7">
        <f t="shared" si="6"/>
        <v>1.227846598782941</v>
      </c>
    </row>
    <row r="11" spans="2:16" x14ac:dyDescent="0.25">
      <c r="B11" s="24">
        <v>-20</v>
      </c>
      <c r="C11" s="24">
        <v>0.74199999999999999</v>
      </c>
      <c r="G11" s="20">
        <v>-10</v>
      </c>
      <c r="H11" s="21">
        <v>0.20899999999999999</v>
      </c>
      <c r="I11" s="10">
        <f t="shared" si="1"/>
        <v>0.14069999999999999</v>
      </c>
      <c r="J11" s="13">
        <v>1E-3</v>
      </c>
      <c r="K11" s="10">
        <f t="shared" si="2"/>
        <v>2.21105E-3</v>
      </c>
      <c r="L11" s="5">
        <f t="shared" si="3"/>
        <v>0.98598458304134551</v>
      </c>
      <c r="M11" s="6">
        <f t="shared" si="4"/>
        <v>2.1773926590896484E-2</v>
      </c>
      <c r="N11" s="5">
        <f t="shared" si="0"/>
        <v>0.9698463103929541</v>
      </c>
      <c r="O11" s="10">
        <f t="shared" si="5"/>
        <v>0.13839706849307454</v>
      </c>
      <c r="P11" s="7">
        <f t="shared" si="6"/>
        <v>1.0415555988898733</v>
      </c>
    </row>
    <row r="12" spans="2:16" x14ac:dyDescent="0.25">
      <c r="B12" s="24">
        <v>-10</v>
      </c>
      <c r="C12" s="24">
        <v>0.748</v>
      </c>
      <c r="G12" s="20">
        <v>0</v>
      </c>
      <c r="H12" s="21">
        <v>0.21099999999999999</v>
      </c>
      <c r="I12" s="10">
        <f t="shared" si="1"/>
        <v>0.14269999999999999</v>
      </c>
      <c r="J12" s="13">
        <v>1E-3</v>
      </c>
      <c r="K12" s="10">
        <f t="shared" si="2"/>
        <v>2.21405E-3</v>
      </c>
      <c r="L12" s="5">
        <f t="shared" si="3"/>
        <v>1</v>
      </c>
      <c r="M12" s="6">
        <f t="shared" si="4"/>
        <v>2.1942113088802742E-2</v>
      </c>
      <c r="N12" s="5">
        <f t="shared" si="0"/>
        <v>1</v>
      </c>
      <c r="O12" s="10">
        <f>N12*$I$12</f>
        <v>0.14269999999999999</v>
      </c>
      <c r="P12" s="7">
        <f t="shared" si="6"/>
        <v>0</v>
      </c>
    </row>
    <row r="13" spans="2:16" x14ac:dyDescent="0.25">
      <c r="B13" s="24">
        <v>0</v>
      </c>
      <c r="C13" s="26">
        <v>0.751</v>
      </c>
      <c r="G13" s="20">
        <v>10</v>
      </c>
      <c r="H13" s="21">
        <v>0.20599999999999999</v>
      </c>
      <c r="I13" s="10">
        <f t="shared" si="1"/>
        <v>0.13769999999999999</v>
      </c>
      <c r="J13" s="13">
        <v>1E-3</v>
      </c>
      <c r="K13" s="10">
        <f t="shared" si="2"/>
        <v>2.2065499999999998E-3</v>
      </c>
      <c r="L13" s="5">
        <f t="shared" si="3"/>
        <v>0.96496145760336371</v>
      </c>
      <c r="M13" s="6">
        <f t="shared" si="4"/>
        <v>2.1523340592405241E-2</v>
      </c>
      <c r="N13" s="5">
        <f t="shared" si="0"/>
        <v>0.9698463103929541</v>
      </c>
      <c r="O13" s="10">
        <f>N13*$I$12</f>
        <v>0.13839706849307454</v>
      </c>
      <c r="P13" s="7">
        <f t="shared" si="6"/>
        <v>0.31590876847320415</v>
      </c>
    </row>
    <row r="14" spans="2:16" x14ac:dyDescent="0.25">
      <c r="B14" s="24">
        <v>10</v>
      </c>
      <c r="C14" s="24">
        <v>0.75</v>
      </c>
      <c r="G14" s="20">
        <v>20</v>
      </c>
      <c r="H14" s="21">
        <v>0.19400000000000001</v>
      </c>
      <c r="I14" s="10">
        <f t="shared" si="1"/>
        <v>0.12570000000000001</v>
      </c>
      <c r="J14" s="13">
        <v>1E-3</v>
      </c>
      <c r="K14" s="10">
        <f t="shared" si="2"/>
        <v>2.18855E-3</v>
      </c>
      <c r="L14" s="5">
        <f t="shared" si="3"/>
        <v>0.88086895585143665</v>
      </c>
      <c r="M14" s="6">
        <f t="shared" si="4"/>
        <v>2.0542717066655013E-2</v>
      </c>
      <c r="N14" s="5">
        <f t="shared" si="0"/>
        <v>0.88302222155948906</v>
      </c>
      <c r="O14" s="10">
        <f t="shared" si="5"/>
        <v>0.12600727101653908</v>
      </c>
      <c r="P14" s="7">
        <f t="shared" si="6"/>
        <v>0.14039935872567386</v>
      </c>
    </row>
    <row r="15" spans="2:16" x14ac:dyDescent="0.25">
      <c r="B15" s="24">
        <v>20</v>
      </c>
      <c r="C15" s="25">
        <v>0.748</v>
      </c>
      <c r="G15" s="20">
        <v>30</v>
      </c>
      <c r="H15" s="21">
        <v>0.17199999999999999</v>
      </c>
      <c r="I15" s="10">
        <f t="shared" si="1"/>
        <v>0.10369999999999999</v>
      </c>
      <c r="J15" s="13">
        <v>1E-3</v>
      </c>
      <c r="K15" s="10">
        <f t="shared" si="2"/>
        <v>2.15555E-3</v>
      </c>
      <c r="L15" s="5">
        <f t="shared" si="3"/>
        <v>0.7266993693062368</v>
      </c>
      <c r="M15" s="6">
        <f t="shared" si="4"/>
        <v>1.8849448647362543E-2</v>
      </c>
      <c r="N15" s="5">
        <f t="shared" si="0"/>
        <v>0.75000000000000011</v>
      </c>
      <c r="O15" s="10">
        <f t="shared" si="5"/>
        <v>0.10702500000000001</v>
      </c>
      <c r="P15" s="7">
        <f t="shared" si="6"/>
        <v>1.5425297487880227</v>
      </c>
    </row>
    <row r="16" spans="2:16" x14ac:dyDescent="0.25">
      <c r="B16" s="24">
        <v>30</v>
      </c>
      <c r="C16" s="24">
        <v>0.74399999999999999</v>
      </c>
      <c r="G16" s="20">
        <v>40</v>
      </c>
      <c r="H16" s="21">
        <v>0.14499999999999999</v>
      </c>
      <c r="I16" s="10">
        <f t="shared" si="1"/>
        <v>7.669999999999999E-2</v>
      </c>
      <c r="J16" s="11">
        <v>1E-3</v>
      </c>
      <c r="K16" s="10">
        <f t="shared" si="2"/>
        <v>2.1150499999999998E-3</v>
      </c>
      <c r="L16" s="5">
        <f t="shared" si="3"/>
        <v>0.53749124036440077</v>
      </c>
      <c r="M16" s="6">
        <f t="shared" si="4"/>
        <v>1.7006675926513063E-2</v>
      </c>
      <c r="N16" s="5">
        <f t="shared" si="0"/>
        <v>0.58682408883346515</v>
      </c>
      <c r="O16" s="10">
        <f t="shared" si="5"/>
        <v>8.3739797476535469E-2</v>
      </c>
      <c r="P16" s="7">
        <f t="shared" si="6"/>
        <v>3.3284307588640831</v>
      </c>
    </row>
    <row r="17" spans="2:16" x14ac:dyDescent="0.25">
      <c r="B17" s="24">
        <v>40</v>
      </c>
      <c r="C17" s="24">
        <v>0.73099999999999998</v>
      </c>
      <c r="G17" s="20">
        <v>50</v>
      </c>
      <c r="H17" s="21">
        <v>0.125</v>
      </c>
      <c r="I17" s="10">
        <f t="shared" si="1"/>
        <v>5.67E-2</v>
      </c>
      <c r="J17" s="11">
        <v>1E-3</v>
      </c>
      <c r="K17" s="10">
        <f t="shared" si="2"/>
        <v>2.0850500000000002E-3</v>
      </c>
      <c r="L17" s="5">
        <f t="shared" si="3"/>
        <v>0.39733707077785568</v>
      </c>
      <c r="M17" s="6">
        <f t="shared" si="4"/>
        <v>1.5858721540931972E-2</v>
      </c>
      <c r="N17" s="5">
        <f t="shared" si="0"/>
        <v>0.41317591116653485</v>
      </c>
      <c r="O17" s="10">
        <f t="shared" si="5"/>
        <v>5.8960202523464518E-2</v>
      </c>
      <c r="P17" s="7">
        <f t="shared" si="6"/>
        <v>1.0840039919735822</v>
      </c>
    </row>
    <row r="18" spans="2:16" x14ac:dyDescent="0.25">
      <c r="B18" s="24">
        <v>50</v>
      </c>
      <c r="C18" s="24">
        <v>0.71899999999999997</v>
      </c>
      <c r="G18" s="20">
        <v>60</v>
      </c>
      <c r="H18" s="21">
        <v>9.8100000000000007E-2</v>
      </c>
      <c r="I18" s="23">
        <f t="shared" si="1"/>
        <v>2.9800000000000007E-2</v>
      </c>
      <c r="J18" s="11">
        <v>1E-4</v>
      </c>
      <c r="K18" s="16">
        <f t="shared" si="2"/>
        <v>2.4470000000000004E-4</v>
      </c>
      <c r="L18" s="10">
        <f t="shared" si="3"/>
        <v>0.2088297126839524</v>
      </c>
      <c r="M18" s="18">
        <f t="shared" si="4"/>
        <v>3.665871078756963E-3</v>
      </c>
      <c r="N18" s="5">
        <f t="shared" si="0"/>
        <v>0.25000000000000011</v>
      </c>
      <c r="O18" s="16">
        <f t="shared" si="5"/>
        <v>3.5675000000000012E-2</v>
      </c>
      <c r="P18" s="7">
        <f t="shared" si="6"/>
        <v>24.008990600735611</v>
      </c>
    </row>
    <row r="19" spans="2:16" x14ac:dyDescent="0.25">
      <c r="B19" s="24">
        <v>60</v>
      </c>
      <c r="C19" s="24">
        <v>0.70799999999999996</v>
      </c>
      <c r="G19" s="20">
        <v>70</v>
      </c>
      <c r="H19" s="16">
        <v>8.1000000000000003E-2</v>
      </c>
      <c r="I19" s="23">
        <f t="shared" si="1"/>
        <v>1.2700000000000003E-2</v>
      </c>
      <c r="J19" s="11">
        <v>1E-4</v>
      </c>
      <c r="K19" s="16">
        <f t="shared" si="2"/>
        <v>2.1905000000000001E-4</v>
      </c>
      <c r="L19" s="10">
        <f t="shared" si="3"/>
        <v>8.8997897687456223E-2</v>
      </c>
      <c r="M19" s="18">
        <f t="shared" si="4"/>
        <v>2.0647181470425007E-3</v>
      </c>
      <c r="N19" s="5">
        <f t="shared" si="0"/>
        <v>0.11697777844051105</v>
      </c>
      <c r="O19" s="16">
        <f t="shared" si="5"/>
        <v>1.6692728983460924E-2</v>
      </c>
      <c r="P19" s="7">
        <f t="shared" si="6"/>
        <v>18.22747766930345</v>
      </c>
    </row>
    <row r="20" spans="2:16" x14ac:dyDescent="0.25">
      <c r="B20" s="24">
        <v>70</v>
      </c>
      <c r="C20" s="24">
        <v>0.70299999999999996</v>
      </c>
      <c r="G20" s="20">
        <v>80</v>
      </c>
      <c r="H20" s="16">
        <v>7.0000000000000007E-2</v>
      </c>
      <c r="I20" s="23">
        <f t="shared" si="1"/>
        <v>1.7000000000000071E-3</v>
      </c>
      <c r="J20" s="11">
        <v>1E-4</v>
      </c>
      <c r="K20" s="16">
        <f t="shared" si="2"/>
        <v>2.0255000000000002E-4</v>
      </c>
      <c r="L20" s="10">
        <f t="shared" si="3"/>
        <v>1.1913104414856391E-2</v>
      </c>
      <c r="M20" s="18">
        <f t="shared" si="4"/>
        <v>1.4313955510795865E-3</v>
      </c>
      <c r="N20" s="5">
        <f t="shared" si="0"/>
        <v>3.0153689607045831E-2</v>
      </c>
      <c r="O20" s="16">
        <f t="shared" si="5"/>
        <v>4.3029315069254403E-3</v>
      </c>
      <c r="P20" s="7">
        <f t="shared" si="6"/>
        <v>12.850809710814282</v>
      </c>
    </row>
    <row r="21" spans="2:16" x14ac:dyDescent="0.25">
      <c r="B21" s="24">
        <v>80</v>
      </c>
      <c r="C21" s="24">
        <v>0.69699999999999995</v>
      </c>
      <c r="G21" s="20">
        <v>90</v>
      </c>
      <c r="H21" s="21">
        <v>6.8400000000000002E-2</v>
      </c>
      <c r="I21" s="23">
        <f t="shared" si="1"/>
        <v>1.0000000000000286E-4</v>
      </c>
      <c r="J21" s="11">
        <v>1E-4</v>
      </c>
      <c r="K21" s="16">
        <f t="shared" si="2"/>
        <v>2.0015000000000001E-4</v>
      </c>
      <c r="L21" s="10">
        <f t="shared" si="3"/>
        <v>7.0077084793274613E-4</v>
      </c>
      <c r="M21" s="18">
        <f t="shared" si="4"/>
        <v>1.4026349937174061E-3</v>
      </c>
      <c r="N21" s="5">
        <f t="shared" si="0"/>
        <v>3.7524718414124473E-33</v>
      </c>
      <c r="O21" s="16">
        <f t="shared" si="5"/>
        <v>5.3547773176955624E-34</v>
      </c>
      <c r="P21" s="7">
        <f t="shared" si="6"/>
        <v>0.49962528103923487</v>
      </c>
    </row>
    <row r="22" spans="2:16" x14ac:dyDescent="0.25">
      <c r="B22" s="24">
        <v>90</v>
      </c>
      <c r="C22" s="24">
        <v>0.69799999999999995</v>
      </c>
    </row>
    <row r="24" spans="2:16" x14ac:dyDescent="0.25">
      <c r="B24" s="29" t="s">
        <v>10</v>
      </c>
      <c r="C24" s="29"/>
      <c r="D24" s="29"/>
    </row>
    <row r="25" spans="2:16" x14ac:dyDescent="0.25">
      <c r="B25" s="1"/>
      <c r="C25" s="1" t="s">
        <v>12</v>
      </c>
      <c r="D25" s="1" t="s">
        <v>13</v>
      </c>
    </row>
    <row r="26" spans="2:16" x14ac:dyDescent="0.25">
      <c r="B26" s="1" t="s">
        <v>11</v>
      </c>
      <c r="C26" s="10" cm="1">
        <f t="array" ref="C26:D30">LINEST(I3:I21,N3:N21,FALSE,TRUE)</f>
        <v>0.14204999522286174</v>
      </c>
      <c r="D26" s="7">
        <v>0</v>
      </c>
    </row>
    <row r="27" spans="2:16" x14ac:dyDescent="0.25">
      <c r="B27" s="1" t="s">
        <v>14</v>
      </c>
      <c r="C27" s="10">
        <v>1.1825977056130607E-3</v>
      </c>
      <c r="D27" s="7" t="e">
        <v>#N/A</v>
      </c>
    </row>
    <row r="28" spans="2:16" x14ac:dyDescent="0.25">
      <c r="B28" s="1" t="s">
        <v>15</v>
      </c>
      <c r="C28" s="16">
        <v>0.9987539867853501</v>
      </c>
      <c r="D28" s="7">
        <v>3.0724789665543041E-3</v>
      </c>
    </row>
    <row r="29" spans="2:16" hidden="1" x14ac:dyDescent="0.25">
      <c r="C29">
        <v>14428.074719246455</v>
      </c>
      <c r="D29">
        <v>18</v>
      </c>
    </row>
    <row r="30" spans="2:16" hidden="1" x14ac:dyDescent="0.25">
      <c r="C30">
        <v>0.13620285771400148</v>
      </c>
      <c r="D30">
        <v>1.6992228599853486E-4</v>
      </c>
    </row>
    <row r="31" spans="2:16" hidden="1" x14ac:dyDescent="0.25"/>
    <row r="37" spans="2:4" x14ac:dyDescent="0.25">
      <c r="B37" s="29" t="s">
        <v>10</v>
      </c>
      <c r="C37" s="29"/>
      <c r="D37" s="29"/>
    </row>
    <row r="38" spans="2:4" x14ac:dyDescent="0.25">
      <c r="B38" s="1"/>
      <c r="C38" s="1" t="s">
        <v>12</v>
      </c>
      <c r="D38" s="1" t="s">
        <v>13</v>
      </c>
    </row>
    <row r="39" spans="2:4" x14ac:dyDescent="0.25">
      <c r="B39" s="1" t="s">
        <v>11</v>
      </c>
      <c r="C39" s="10" cm="1">
        <f t="array" ref="C39:D43">LINEST(L3:L21,N3:N21,FALSE,TRUE)</f>
        <v>0.99544495601164507</v>
      </c>
      <c r="D39" s="7">
        <v>0</v>
      </c>
    </row>
    <row r="40" spans="2:4" x14ac:dyDescent="0.25">
      <c r="B40" s="1" t="s">
        <v>14</v>
      </c>
      <c r="C40" s="10">
        <v>8.2872999692576079E-3</v>
      </c>
      <c r="D40" s="7" t="e">
        <v>#N/A</v>
      </c>
    </row>
    <row r="41" spans="2:4" x14ac:dyDescent="0.25">
      <c r="B41" s="1" t="s">
        <v>15</v>
      </c>
      <c r="C41" s="16">
        <v>0.9987539867853501</v>
      </c>
      <c r="D41" s="7">
        <v>2.1531036906477251E-2</v>
      </c>
    </row>
    <row r="42" spans="2:4" hidden="1" x14ac:dyDescent="0.25">
      <c r="C42">
        <v>14428.07471924645</v>
      </c>
      <c r="D42">
        <v>18</v>
      </c>
    </row>
    <row r="43" spans="2:4" hidden="1" x14ac:dyDescent="0.25">
      <c r="C43">
        <v>6.6886469580309189</v>
      </c>
      <c r="D43">
        <v>8.3445399048255389E-3</v>
      </c>
    </row>
    <row r="44" spans="2:4" hidden="1" x14ac:dyDescent="0.25"/>
    <row r="46" spans="2:4" x14ac:dyDescent="0.25">
      <c r="D46" s="28">
        <f>C39-1</f>
        <v>-4.5550439883549343E-3</v>
      </c>
    </row>
    <row r="47" spans="2:4" x14ac:dyDescent="0.25">
      <c r="D47">
        <f>D46/C40</f>
        <v>-0.54964150027780201</v>
      </c>
    </row>
  </sheetData>
  <mergeCells count="3">
    <mergeCell ref="B2:E2"/>
    <mergeCell ref="B24:D24"/>
    <mergeCell ref="B37:D3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68FC-5CF3-49C7-A9E3-E345B8BDA4A8}">
  <dimension ref="B2:N40"/>
  <sheetViews>
    <sheetView topLeftCell="A4" workbookViewId="0">
      <selection activeCell="E36" sqref="E36:E38"/>
    </sheetView>
  </sheetViews>
  <sheetFormatPr defaultRowHeight="15" x14ac:dyDescent="0.25"/>
  <cols>
    <col min="4" max="4" width="15" bestFit="1" customWidth="1"/>
    <col min="5" max="5" width="38.140625" customWidth="1"/>
    <col min="6" max="6" width="10.7109375" customWidth="1"/>
    <col min="7" max="7" width="10.42578125" customWidth="1"/>
    <col min="9" max="9" width="9.42578125" customWidth="1"/>
    <col min="10" max="10" width="26.28515625" customWidth="1"/>
    <col min="11" max="11" width="30.140625" customWidth="1"/>
    <col min="13" max="13" width="15" bestFit="1" customWidth="1"/>
    <col min="14" max="14" width="30" bestFit="1" customWidth="1"/>
  </cols>
  <sheetData>
    <row r="2" spans="2:14" x14ac:dyDescent="0.25">
      <c r="B2" s="22" t="s">
        <v>21</v>
      </c>
      <c r="C2" s="22" t="s">
        <v>25</v>
      </c>
      <c r="D2" s="22" t="s">
        <v>26</v>
      </c>
      <c r="E2" s="22" t="s">
        <v>24</v>
      </c>
      <c r="F2" s="22" t="s">
        <v>22</v>
      </c>
      <c r="G2" s="22" t="s">
        <v>23</v>
      </c>
      <c r="J2" s="30" t="s">
        <v>27</v>
      </c>
      <c r="K2" s="30"/>
      <c r="M2" s="30" t="s">
        <v>30</v>
      </c>
      <c r="N2" s="30"/>
    </row>
    <row r="3" spans="2:14" x14ac:dyDescent="0.25">
      <c r="B3" s="22">
        <v>1</v>
      </c>
      <c r="C3" s="25">
        <v>0.70299999999999996</v>
      </c>
      <c r="D3" s="22">
        <v>-90</v>
      </c>
      <c r="E3" s="18">
        <f>$K$3*(COS(RADIANS(D3+$K$4))^2)</f>
        <v>3.6899797335227056E-33</v>
      </c>
      <c r="F3" s="18">
        <f>(E3-C3)^2</f>
        <v>0.49420899999999995</v>
      </c>
      <c r="G3" s="6">
        <f>SUM(F3:F21)</f>
        <v>3.4062323244234549</v>
      </c>
      <c r="J3" s="22" t="s">
        <v>29</v>
      </c>
      <c r="K3" s="18">
        <v>0.98334641523486577</v>
      </c>
      <c r="M3" s="22" t="s">
        <v>26</v>
      </c>
      <c r="N3" s="22" t="s">
        <v>24</v>
      </c>
    </row>
    <row r="4" spans="2:14" x14ac:dyDescent="0.25">
      <c r="B4" s="22">
        <v>2</v>
      </c>
      <c r="C4" s="24">
        <v>0.70199999999999996</v>
      </c>
      <c r="D4" s="22">
        <v>-80</v>
      </c>
      <c r="E4" s="18">
        <f t="shared" ref="E4:E20" si="0">$K$3*(COS(RADIANS(D4+$K$4))^2)</f>
        <v>2.9651522581193347E-2</v>
      </c>
      <c r="F4" s="18">
        <f t="shared" ref="F4:F20" si="1">(E4-C4)^2</f>
        <v>0.45205247508738755</v>
      </c>
      <c r="G4" s="19"/>
      <c r="J4" s="22" t="s">
        <v>28</v>
      </c>
      <c r="K4" s="18">
        <v>0</v>
      </c>
      <c r="M4" s="22">
        <v>-90</v>
      </c>
      <c r="N4" s="18">
        <f>$K$3*(COS(RADIANS(M4+$K$4))^2)</f>
        <v>3.6899797335227056E-33</v>
      </c>
    </row>
    <row r="5" spans="2:14" x14ac:dyDescent="0.25">
      <c r="B5" s="22">
        <v>3</v>
      </c>
      <c r="C5" s="24">
        <v>0.70299999999999996</v>
      </c>
      <c r="D5" s="22">
        <v>-70</v>
      </c>
      <c r="E5" s="18">
        <f t="shared" si="0"/>
        <v>0.11502967909161491</v>
      </c>
      <c r="F5" s="18">
        <f t="shared" si="1"/>
        <v>0.34570909826910934</v>
      </c>
      <c r="G5" s="19"/>
      <c r="K5">
        <v>0</v>
      </c>
      <c r="M5" s="22">
        <f>M4+5</f>
        <v>-85</v>
      </c>
      <c r="N5" s="18">
        <f t="shared" ref="N5:N40" si="2">$K$3*(COS(RADIANS(M5+$K$4))^2)</f>
        <v>7.4696208074039394E-3</v>
      </c>
    </row>
    <row r="6" spans="2:14" x14ac:dyDescent="0.25">
      <c r="B6" s="22">
        <v>4</v>
      </c>
      <c r="C6" s="24">
        <v>0.70699999999999996</v>
      </c>
      <c r="D6" s="22">
        <v>-60</v>
      </c>
      <c r="E6" s="18">
        <f t="shared" si="0"/>
        <v>0.24583660380871655</v>
      </c>
      <c r="F6" s="18">
        <f t="shared" si="1"/>
        <v>0.21267167798667866</v>
      </c>
      <c r="G6" s="19"/>
      <c r="M6" s="22">
        <f t="shared" ref="M6:M40" si="3">M5+5</f>
        <v>-80</v>
      </c>
      <c r="N6" s="18">
        <f t="shared" si="2"/>
        <v>2.9651522581193347E-2</v>
      </c>
    </row>
    <row r="7" spans="2:14" x14ac:dyDescent="0.25">
      <c r="B7" s="22">
        <v>5</v>
      </c>
      <c r="C7" s="24">
        <v>0.71899999999999997</v>
      </c>
      <c r="D7" s="22">
        <v>-50</v>
      </c>
      <c r="E7" s="18">
        <f t="shared" si="0"/>
        <v>0.40629505110701136</v>
      </c>
      <c r="F7" s="18">
        <f t="shared" si="1"/>
        <v>9.7784385062166621E-2</v>
      </c>
      <c r="G7" s="19"/>
      <c r="M7" s="22">
        <f t="shared" si="3"/>
        <v>-75</v>
      </c>
      <c r="N7" s="18">
        <f t="shared" si="2"/>
        <v>6.5871719460555422E-2</v>
      </c>
    </row>
    <row r="8" spans="2:14" x14ac:dyDescent="0.25">
      <c r="B8" s="22">
        <v>6</v>
      </c>
      <c r="C8" s="24">
        <v>0.72599999999999998</v>
      </c>
      <c r="D8" s="22">
        <v>-40</v>
      </c>
      <c r="E8" s="18">
        <f t="shared" si="0"/>
        <v>0.5770513641278544</v>
      </c>
      <c r="F8" s="18">
        <f t="shared" si="1"/>
        <v>2.2185696128173012E-2</v>
      </c>
      <c r="G8" s="19"/>
      <c r="M8" s="22">
        <f t="shared" si="3"/>
        <v>-70</v>
      </c>
      <c r="N8" s="18">
        <f t="shared" si="2"/>
        <v>0.11502967909161491</v>
      </c>
    </row>
    <row r="9" spans="2:14" x14ac:dyDescent="0.25">
      <c r="B9" s="22">
        <v>7</v>
      </c>
      <c r="C9" s="24">
        <v>0.73399999999999999</v>
      </c>
      <c r="D9" s="22">
        <v>-30</v>
      </c>
      <c r="E9" s="18">
        <f t="shared" si="0"/>
        <v>0.73750981142614946</v>
      </c>
      <c r="F9" s="18">
        <f t="shared" si="1"/>
        <v>1.2318776247129436E-5</v>
      </c>
      <c r="G9" s="19"/>
      <c r="M9" s="22">
        <f t="shared" si="3"/>
        <v>-65</v>
      </c>
      <c r="N9" s="18">
        <f t="shared" si="2"/>
        <v>0.17563176174610964</v>
      </c>
    </row>
    <row r="10" spans="2:14" x14ac:dyDescent="0.25">
      <c r="B10" s="22">
        <v>8</v>
      </c>
      <c r="C10" s="24">
        <v>0.74199999999999999</v>
      </c>
      <c r="D10" s="22">
        <v>-20</v>
      </c>
      <c r="E10" s="18">
        <f t="shared" si="0"/>
        <v>0.868316736143251</v>
      </c>
      <c r="F10" s="18">
        <f t="shared" si="1"/>
        <v>1.5955917829883697E-2</v>
      </c>
      <c r="G10" s="19"/>
      <c r="M10" s="22">
        <f t="shared" si="3"/>
        <v>-60</v>
      </c>
      <c r="N10" s="18">
        <f t="shared" si="2"/>
        <v>0.24583660380871655</v>
      </c>
    </row>
    <row r="11" spans="2:14" x14ac:dyDescent="0.25">
      <c r="B11" s="22">
        <v>9</v>
      </c>
      <c r="C11" s="24">
        <v>0.748</v>
      </c>
      <c r="D11" s="22">
        <v>-10</v>
      </c>
      <c r="E11" s="18">
        <f t="shared" si="0"/>
        <v>0.95369489265367235</v>
      </c>
      <c r="F11" s="18">
        <f t="shared" si="1"/>
        <v>4.2310388863805795E-2</v>
      </c>
      <c r="G11" s="19"/>
      <c r="M11" s="22">
        <f t="shared" si="3"/>
        <v>-55</v>
      </c>
      <c r="N11" s="18">
        <f t="shared" si="2"/>
        <v>0.32351106667872731</v>
      </c>
    </row>
    <row r="12" spans="2:14" x14ac:dyDescent="0.25">
      <c r="B12" s="22">
        <v>10</v>
      </c>
      <c r="C12" s="26">
        <v>0.751</v>
      </c>
      <c r="D12" s="22">
        <v>0</v>
      </c>
      <c r="E12" s="18">
        <f t="shared" si="0"/>
        <v>0.98334641523486577</v>
      </c>
      <c r="F12" s="18">
        <f t="shared" si="1"/>
        <v>5.3984856672492663E-2</v>
      </c>
      <c r="G12" s="19"/>
      <c r="M12" s="22">
        <f t="shared" si="3"/>
        <v>-50</v>
      </c>
      <c r="N12" s="18">
        <f t="shared" si="2"/>
        <v>0.40629505110701136</v>
      </c>
    </row>
    <row r="13" spans="2:14" x14ac:dyDescent="0.25">
      <c r="B13" s="22">
        <v>11</v>
      </c>
      <c r="C13" s="24">
        <v>0.75</v>
      </c>
      <c r="D13" s="22">
        <v>10</v>
      </c>
      <c r="E13" s="18">
        <f t="shared" si="0"/>
        <v>0.95369489265367235</v>
      </c>
      <c r="F13" s="18">
        <f t="shared" si="1"/>
        <v>4.1491609293191102E-2</v>
      </c>
      <c r="G13" s="19"/>
      <c r="M13" s="22">
        <f t="shared" si="3"/>
        <v>-45</v>
      </c>
      <c r="N13" s="18">
        <f t="shared" si="2"/>
        <v>0.49167320761743299</v>
      </c>
    </row>
    <row r="14" spans="2:14" x14ac:dyDescent="0.25">
      <c r="B14" s="22">
        <v>12</v>
      </c>
      <c r="C14" s="25">
        <v>0.748</v>
      </c>
      <c r="D14" s="22">
        <v>20</v>
      </c>
      <c r="E14" s="18">
        <f t="shared" si="0"/>
        <v>0.868316736143251</v>
      </c>
      <c r="F14" s="18">
        <f t="shared" si="1"/>
        <v>1.4476116996164683E-2</v>
      </c>
      <c r="G14" s="19"/>
      <c r="M14" s="22">
        <f t="shared" si="3"/>
        <v>-40</v>
      </c>
      <c r="N14" s="18">
        <f t="shared" si="2"/>
        <v>0.5770513641278544</v>
      </c>
    </row>
    <row r="15" spans="2:14" x14ac:dyDescent="0.25">
      <c r="B15" s="22">
        <v>13</v>
      </c>
      <c r="C15" s="24">
        <v>0.74399999999999999</v>
      </c>
      <c r="D15" s="22">
        <v>30</v>
      </c>
      <c r="E15" s="18">
        <f t="shared" si="0"/>
        <v>0.73750981142614946</v>
      </c>
      <c r="F15" s="18">
        <f t="shared" si="1"/>
        <v>4.2122547724139983E-5</v>
      </c>
      <c r="G15" s="19"/>
      <c r="M15" s="22">
        <f t="shared" si="3"/>
        <v>-35</v>
      </c>
      <c r="N15" s="18">
        <f t="shared" si="2"/>
        <v>0.65983534855613857</v>
      </c>
    </row>
    <row r="16" spans="2:14" x14ac:dyDescent="0.25">
      <c r="B16" s="22">
        <v>14</v>
      </c>
      <c r="C16" s="24">
        <v>0.73099999999999998</v>
      </c>
      <c r="D16" s="22">
        <v>40</v>
      </c>
      <c r="E16" s="18">
        <f t="shared" si="0"/>
        <v>0.5770513641278544</v>
      </c>
      <c r="F16" s="18">
        <f t="shared" si="1"/>
        <v>2.3700182486894469E-2</v>
      </c>
      <c r="G16" s="19"/>
      <c r="M16" s="22">
        <f t="shared" si="3"/>
        <v>-30</v>
      </c>
      <c r="N16" s="18">
        <f t="shared" si="2"/>
        <v>0.73750981142614946</v>
      </c>
    </row>
    <row r="17" spans="2:14" x14ac:dyDescent="0.25">
      <c r="B17" s="22">
        <v>15</v>
      </c>
      <c r="C17" s="24">
        <v>0.71899999999999997</v>
      </c>
      <c r="D17" s="22">
        <v>50</v>
      </c>
      <c r="E17" s="18">
        <f t="shared" si="0"/>
        <v>0.40629505110701136</v>
      </c>
      <c r="F17" s="18">
        <f t="shared" si="1"/>
        <v>9.7784385062166621E-2</v>
      </c>
      <c r="G17" s="19"/>
      <c r="M17" s="22">
        <f t="shared" si="3"/>
        <v>-25</v>
      </c>
      <c r="N17" s="18">
        <f t="shared" si="2"/>
        <v>0.80771465348875615</v>
      </c>
    </row>
    <row r="18" spans="2:14" x14ac:dyDescent="0.25">
      <c r="B18" s="22">
        <v>16</v>
      </c>
      <c r="C18" s="24">
        <v>0.70799999999999996</v>
      </c>
      <c r="D18" s="22">
        <v>60</v>
      </c>
      <c r="E18" s="18">
        <f t="shared" si="0"/>
        <v>0.24583660380871655</v>
      </c>
      <c r="F18" s="18">
        <f t="shared" si="1"/>
        <v>0.21359500477906121</v>
      </c>
      <c r="G18" s="19"/>
      <c r="M18" s="22">
        <f t="shared" si="3"/>
        <v>-20</v>
      </c>
      <c r="N18" s="18">
        <f t="shared" si="2"/>
        <v>0.868316736143251</v>
      </c>
    </row>
    <row r="19" spans="2:14" x14ac:dyDescent="0.25">
      <c r="B19" s="22">
        <v>17</v>
      </c>
      <c r="C19" s="24">
        <v>0.70299999999999996</v>
      </c>
      <c r="D19" s="22">
        <v>70</v>
      </c>
      <c r="E19" s="18">
        <f t="shared" si="0"/>
        <v>0.11502967909161491</v>
      </c>
      <c r="F19" s="18">
        <f t="shared" si="1"/>
        <v>0.34570909826910934</v>
      </c>
      <c r="G19" s="19"/>
      <c r="M19" s="22">
        <f t="shared" si="3"/>
        <v>-15</v>
      </c>
      <c r="N19" s="18">
        <f t="shared" si="2"/>
        <v>0.9174746957743104</v>
      </c>
    </row>
    <row r="20" spans="2:14" x14ac:dyDescent="0.25">
      <c r="B20" s="22">
        <v>18</v>
      </c>
      <c r="C20" s="24">
        <v>0.69699999999999995</v>
      </c>
      <c r="D20" s="22">
        <v>80</v>
      </c>
      <c r="E20" s="18">
        <f t="shared" si="0"/>
        <v>2.9651522581193347E-2</v>
      </c>
      <c r="F20" s="18">
        <f t="shared" si="1"/>
        <v>0.4453539903131995</v>
      </c>
      <c r="G20" s="19"/>
      <c r="M20" s="22">
        <f t="shared" si="3"/>
        <v>-10</v>
      </c>
      <c r="N20" s="18">
        <f t="shared" si="2"/>
        <v>0.95369489265367235</v>
      </c>
    </row>
    <row r="21" spans="2:14" x14ac:dyDescent="0.25">
      <c r="B21" s="22">
        <v>19</v>
      </c>
      <c r="C21" s="24">
        <v>0.69799999999999995</v>
      </c>
      <c r="D21" s="22">
        <v>90</v>
      </c>
      <c r="E21" s="18">
        <f>$K$3*(COS(RADIANS(D21+$K$4))^2)</f>
        <v>3.6899797335227056E-33</v>
      </c>
      <c r="F21" s="18">
        <f>(E21-C21)^2</f>
        <v>0.48720399999999991</v>
      </c>
      <c r="G21" s="19"/>
      <c r="M21" s="22">
        <f t="shared" si="3"/>
        <v>-5</v>
      </c>
      <c r="N21" s="18">
        <f t="shared" si="2"/>
        <v>0.97587679442746189</v>
      </c>
    </row>
    <row r="22" spans="2:14" x14ac:dyDescent="0.25">
      <c r="M22" s="22">
        <f t="shared" si="3"/>
        <v>0</v>
      </c>
      <c r="N22" s="18">
        <f t="shared" si="2"/>
        <v>0.98334641523486577</v>
      </c>
    </row>
    <row r="23" spans="2:14" x14ac:dyDescent="0.25">
      <c r="M23" s="22">
        <f t="shared" si="3"/>
        <v>5</v>
      </c>
      <c r="N23" s="18">
        <f t="shared" si="2"/>
        <v>0.97587679442746189</v>
      </c>
    </row>
    <row r="24" spans="2:14" x14ac:dyDescent="0.25">
      <c r="M24" s="22">
        <f t="shared" si="3"/>
        <v>10</v>
      </c>
      <c r="N24" s="18">
        <f t="shared" si="2"/>
        <v>0.95369489265367235</v>
      </c>
    </row>
    <row r="25" spans="2:14" x14ac:dyDescent="0.25">
      <c r="M25" s="22">
        <f t="shared" si="3"/>
        <v>15</v>
      </c>
      <c r="N25" s="18">
        <f t="shared" si="2"/>
        <v>0.9174746957743104</v>
      </c>
    </row>
    <row r="26" spans="2:14" x14ac:dyDescent="0.25">
      <c r="M26" s="22">
        <f t="shared" si="3"/>
        <v>20</v>
      </c>
      <c r="N26" s="18">
        <f t="shared" si="2"/>
        <v>0.868316736143251</v>
      </c>
    </row>
    <row r="27" spans="2:14" x14ac:dyDescent="0.25">
      <c r="M27" s="22">
        <f t="shared" si="3"/>
        <v>25</v>
      </c>
      <c r="N27" s="18">
        <f t="shared" si="2"/>
        <v>0.80771465348875615</v>
      </c>
    </row>
    <row r="28" spans="2:14" x14ac:dyDescent="0.25">
      <c r="M28" s="22">
        <f t="shared" si="3"/>
        <v>30</v>
      </c>
      <c r="N28" s="18">
        <f t="shared" si="2"/>
        <v>0.73750981142614946</v>
      </c>
    </row>
    <row r="29" spans="2:14" x14ac:dyDescent="0.25">
      <c r="M29" s="22">
        <f t="shared" si="3"/>
        <v>35</v>
      </c>
      <c r="N29" s="18">
        <f t="shared" si="2"/>
        <v>0.65983534855613857</v>
      </c>
    </row>
    <row r="30" spans="2:14" x14ac:dyDescent="0.25">
      <c r="M30" s="22">
        <f t="shared" si="3"/>
        <v>40</v>
      </c>
      <c r="N30" s="18">
        <f t="shared" si="2"/>
        <v>0.5770513641278544</v>
      </c>
    </row>
    <row r="31" spans="2:14" x14ac:dyDescent="0.25">
      <c r="M31" s="22">
        <f t="shared" si="3"/>
        <v>45</v>
      </c>
      <c r="N31" s="18">
        <f t="shared" si="2"/>
        <v>0.49167320761743299</v>
      </c>
    </row>
    <row r="32" spans="2:14" x14ac:dyDescent="0.25">
      <c r="M32" s="22">
        <f t="shared" si="3"/>
        <v>50</v>
      </c>
      <c r="N32" s="18">
        <f t="shared" si="2"/>
        <v>0.40629505110701136</v>
      </c>
    </row>
    <row r="33" spans="13:14" x14ac:dyDescent="0.25">
      <c r="M33" s="22">
        <f t="shared" si="3"/>
        <v>55</v>
      </c>
      <c r="N33" s="18">
        <f t="shared" si="2"/>
        <v>0.32351106667872731</v>
      </c>
    </row>
    <row r="34" spans="13:14" x14ac:dyDescent="0.25">
      <c r="M34" s="22">
        <f>M33+5</f>
        <v>60</v>
      </c>
      <c r="N34" s="18">
        <f t="shared" si="2"/>
        <v>0.24583660380871655</v>
      </c>
    </row>
    <row r="35" spans="13:14" x14ac:dyDescent="0.25">
      <c r="M35" s="22">
        <f t="shared" si="3"/>
        <v>65</v>
      </c>
      <c r="N35" s="18">
        <f t="shared" si="2"/>
        <v>0.17563176174610964</v>
      </c>
    </row>
    <row r="36" spans="13:14" x14ac:dyDescent="0.25">
      <c r="M36" s="22">
        <f t="shared" si="3"/>
        <v>70</v>
      </c>
      <c r="N36" s="18">
        <f t="shared" si="2"/>
        <v>0.11502967909161491</v>
      </c>
    </row>
    <row r="37" spans="13:14" x14ac:dyDescent="0.25">
      <c r="M37" s="22">
        <f t="shared" si="3"/>
        <v>75</v>
      </c>
      <c r="N37" s="18">
        <f t="shared" si="2"/>
        <v>6.5871719460555422E-2</v>
      </c>
    </row>
    <row r="38" spans="13:14" x14ac:dyDescent="0.25">
      <c r="M38" s="22">
        <f t="shared" si="3"/>
        <v>80</v>
      </c>
      <c r="N38" s="18">
        <f t="shared" si="2"/>
        <v>2.9651522581193347E-2</v>
      </c>
    </row>
    <row r="39" spans="13:14" x14ac:dyDescent="0.25">
      <c r="M39" s="22">
        <f t="shared" si="3"/>
        <v>85</v>
      </c>
      <c r="N39" s="18">
        <f t="shared" si="2"/>
        <v>7.4696208074039394E-3</v>
      </c>
    </row>
    <row r="40" spans="13:14" x14ac:dyDescent="0.25">
      <c r="M40" s="22">
        <f t="shared" si="3"/>
        <v>90</v>
      </c>
      <c r="N40" s="18">
        <f t="shared" si="2"/>
        <v>3.6899797335227056E-33</v>
      </c>
    </row>
  </sheetData>
  <mergeCells count="2">
    <mergeCell ref="J2:K2"/>
    <mergeCell ref="M2:N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685B-8083-4B0C-9715-867E159A0AC0}">
  <dimension ref="B2:O40"/>
  <sheetViews>
    <sheetView topLeftCell="G1" workbookViewId="0">
      <selection activeCell="F23" sqref="F23"/>
    </sheetView>
  </sheetViews>
  <sheetFormatPr defaultRowHeight="15" x14ac:dyDescent="0.25"/>
  <cols>
    <col min="3" max="4" width="9.28515625" customWidth="1"/>
    <col min="5" max="5" width="15" bestFit="1" customWidth="1"/>
    <col min="6" max="6" width="38.140625" customWidth="1"/>
    <col min="7" max="7" width="10.7109375" customWidth="1"/>
    <col min="8" max="8" width="10.42578125" customWidth="1"/>
    <col min="10" max="10" width="9.42578125" customWidth="1"/>
    <col min="11" max="11" width="26.28515625" customWidth="1"/>
    <col min="12" max="12" width="30.140625" customWidth="1"/>
    <col min="14" max="14" width="15" bestFit="1" customWidth="1"/>
    <col min="15" max="15" width="30" bestFit="1" customWidth="1"/>
  </cols>
  <sheetData>
    <row r="2" spans="2:15" x14ac:dyDescent="0.25">
      <c r="B2" s="22" t="s">
        <v>21</v>
      </c>
      <c r="C2" s="22" t="s">
        <v>25</v>
      </c>
      <c r="D2" s="22" t="s">
        <v>31</v>
      </c>
      <c r="E2" s="22" t="s">
        <v>26</v>
      </c>
      <c r="F2" s="22" t="s">
        <v>24</v>
      </c>
      <c r="G2" s="22" t="s">
        <v>22</v>
      </c>
      <c r="H2" s="22" t="s">
        <v>23</v>
      </c>
      <c r="K2" s="30" t="s">
        <v>27</v>
      </c>
      <c r="L2" s="30"/>
      <c r="N2" s="30" t="s">
        <v>30</v>
      </c>
      <c r="O2" s="30"/>
    </row>
    <row r="3" spans="2:15" x14ac:dyDescent="0.25">
      <c r="B3" s="22">
        <v>1</v>
      </c>
      <c r="C3" s="21">
        <v>6.83E-2</v>
      </c>
      <c r="D3" s="21">
        <f>C3-$C$3</f>
        <v>0</v>
      </c>
      <c r="E3" s="22">
        <v>-90</v>
      </c>
      <c r="F3" s="18">
        <f>$L$3*(COS(RADIANS(E3+$L$4))^2)</f>
        <v>7.1780846708623239E-5</v>
      </c>
      <c r="G3" s="18">
        <f>(F3-D3)^2</f>
        <v>5.152489954206868E-9</v>
      </c>
      <c r="H3" s="6">
        <f>SUM(G3:G21)</f>
        <v>7.7102108712822037E-5</v>
      </c>
      <c r="K3" s="22" t="s">
        <v>29</v>
      </c>
      <c r="L3" s="18">
        <v>0.14209835023373246</v>
      </c>
      <c r="N3" s="22" t="s">
        <v>26</v>
      </c>
      <c r="O3" s="22" t="s">
        <v>24</v>
      </c>
    </row>
    <row r="4" spans="2:15" x14ac:dyDescent="0.25">
      <c r="B4" s="22">
        <v>2</v>
      </c>
      <c r="C4" s="21">
        <v>7.4899999999999994E-2</v>
      </c>
      <c r="D4" s="21">
        <f t="shared" ref="D4:D21" si="0">C4-$C$3</f>
        <v>6.5999999999999948E-3</v>
      </c>
      <c r="E4" s="22">
        <v>-80</v>
      </c>
      <c r="F4" s="18">
        <f t="shared" ref="F4:F20" si="1">$L$3*(COS(RADIANS(E4+$L$4))^2)</f>
        <v>5.4442870739697469E-3</v>
      </c>
      <c r="G4" s="18">
        <f t="shared" ref="G4:G21" si="2">(F4-D4)^2</f>
        <v>1.335672367393397E-6</v>
      </c>
      <c r="H4" s="19"/>
      <c r="K4" s="22" t="s">
        <v>28</v>
      </c>
      <c r="L4" s="18">
        <v>1.2878609462325037</v>
      </c>
      <c r="N4" s="22">
        <v>-90</v>
      </c>
      <c r="O4" s="18">
        <f>$L$3*(COS(RADIANS(N4+$L$4))^2)</f>
        <v>7.1780846708623239E-5</v>
      </c>
    </row>
    <row r="5" spans="2:15" x14ac:dyDescent="0.25">
      <c r="B5" s="22">
        <v>3</v>
      </c>
      <c r="C5" s="21">
        <v>8.77E-2</v>
      </c>
      <c r="D5" s="21">
        <f t="shared" si="0"/>
        <v>1.9400000000000001E-2</v>
      </c>
      <c r="E5" s="22">
        <v>-70</v>
      </c>
      <c r="F5" s="18">
        <f t="shared" si="1"/>
        <v>1.8729711024232841E-2</v>
      </c>
      <c r="G5" s="18">
        <f t="shared" si="2"/>
        <v>4.4928731103498782E-7</v>
      </c>
      <c r="H5" s="19"/>
      <c r="L5">
        <v>0</v>
      </c>
      <c r="N5" s="22">
        <f>N4+5</f>
        <v>-85</v>
      </c>
      <c r="O5" s="18">
        <f t="shared" ref="O5:O40" si="3">$L$3*(COS(RADIANS(N5+$L$4))^2)</f>
        <v>1.7045330304828197E-3</v>
      </c>
    </row>
    <row r="6" spans="2:15" x14ac:dyDescent="0.25">
      <c r="B6" s="22">
        <v>4</v>
      </c>
      <c r="C6" s="21">
        <v>0.1061</v>
      </c>
      <c r="D6" s="21">
        <f t="shared" si="0"/>
        <v>3.78E-2</v>
      </c>
      <c r="E6" s="22">
        <v>-60</v>
      </c>
      <c r="F6" s="18">
        <f t="shared" si="1"/>
        <v>3.8325634497120939E-2</v>
      </c>
      <c r="G6" s="18">
        <f t="shared" si="2"/>
        <v>2.7629162456358212E-7</v>
      </c>
      <c r="H6" s="19"/>
      <c r="N6" s="22">
        <f t="shared" ref="N6:N40" si="4">N5+5</f>
        <v>-80</v>
      </c>
      <c r="O6" s="18">
        <f t="shared" si="3"/>
        <v>5.4442870739697469E-3</v>
      </c>
    </row>
    <row r="7" spans="2:15" x14ac:dyDescent="0.25">
      <c r="B7" s="22">
        <v>5</v>
      </c>
      <c r="C7" s="10">
        <v>0.13</v>
      </c>
      <c r="D7" s="21">
        <f t="shared" si="0"/>
        <v>6.1700000000000005E-2</v>
      </c>
      <c r="E7" s="22">
        <v>-50</v>
      </c>
      <c r="F7" s="18">
        <f t="shared" si="1"/>
        <v>6.1868499916774421E-2</v>
      </c>
      <c r="G7" s="18">
        <f t="shared" si="2"/>
        <v>2.8392221952985064E-8</v>
      </c>
      <c r="H7" s="19"/>
      <c r="N7" s="22">
        <f t="shared" si="4"/>
        <v>-75</v>
      </c>
      <c r="O7" s="18">
        <f t="shared" si="3"/>
        <v>1.117741244296493E-2</v>
      </c>
    </row>
    <row r="8" spans="2:15" x14ac:dyDescent="0.25">
      <c r="B8" s="22">
        <v>6</v>
      </c>
      <c r="C8" s="21">
        <v>0.14899999999999999</v>
      </c>
      <c r="D8" s="21">
        <f t="shared" si="0"/>
        <v>8.0699999999999994E-2</v>
      </c>
      <c r="E8" s="22">
        <v>-40</v>
      </c>
      <c r="F8" s="18">
        <f t="shared" si="1"/>
        <v>8.6518690257894604E-2</v>
      </c>
      <c r="G8" s="18">
        <f t="shared" si="2"/>
        <v>3.3857156317317642E-5</v>
      </c>
      <c r="H8" s="19"/>
      <c r="N8" s="22">
        <f t="shared" si="4"/>
        <v>-70</v>
      </c>
      <c r="O8" s="18">
        <f t="shared" si="3"/>
        <v>1.8729711024232841E-2</v>
      </c>
    </row>
    <row r="9" spans="2:15" x14ac:dyDescent="0.25">
      <c r="B9" s="22">
        <v>7</v>
      </c>
      <c r="C9" s="21">
        <v>0.17699999999999999</v>
      </c>
      <c r="D9" s="21">
        <f t="shared" si="0"/>
        <v>0.10869999999999999</v>
      </c>
      <c r="E9" s="22">
        <v>-30</v>
      </c>
      <c r="F9" s="18">
        <f t="shared" si="1"/>
        <v>0.10930302876727854</v>
      </c>
      <c r="G9" s="18">
        <f t="shared" si="2"/>
        <v>3.6364369416548964E-7</v>
      </c>
      <c r="H9" s="19"/>
      <c r="N9" s="22">
        <f t="shared" si="4"/>
        <v>-65</v>
      </c>
      <c r="O9" s="18">
        <f t="shared" si="3"/>
        <v>2.7871710047029163E-2</v>
      </c>
    </row>
    <row r="10" spans="2:15" x14ac:dyDescent="0.25">
      <c r="B10" s="22">
        <v>8</v>
      </c>
      <c r="C10" s="21">
        <v>0.19700000000000001</v>
      </c>
      <c r="D10" s="21">
        <f t="shared" si="0"/>
        <v>0.12870000000000001</v>
      </c>
      <c r="E10" s="22">
        <v>-20</v>
      </c>
      <c r="F10" s="18">
        <f t="shared" si="1"/>
        <v>0.12747338795967089</v>
      </c>
      <c r="G10" s="18">
        <f t="shared" si="2"/>
        <v>1.5045770974803594E-6</v>
      </c>
      <c r="H10" s="19"/>
      <c r="N10" s="22">
        <f t="shared" si="4"/>
        <v>-60</v>
      </c>
      <c r="O10" s="18">
        <f t="shared" si="3"/>
        <v>3.8325634497120939E-2</v>
      </c>
    </row>
    <row r="11" spans="2:15" x14ac:dyDescent="0.25">
      <c r="B11" s="22">
        <v>9</v>
      </c>
      <c r="C11" s="21">
        <v>0.20899999999999999</v>
      </c>
      <c r="D11" s="21">
        <f t="shared" si="0"/>
        <v>0.14069999999999999</v>
      </c>
      <c r="E11" s="22">
        <v>-10</v>
      </c>
      <c r="F11" s="18">
        <f t="shared" si="1"/>
        <v>0.13883815435052799</v>
      </c>
      <c r="G11" s="18">
        <f t="shared" si="2"/>
        <v>3.4664692224578316E-6</v>
      </c>
      <c r="H11" s="19"/>
      <c r="N11" s="22">
        <f t="shared" si="4"/>
        <v>-55</v>
      </c>
      <c r="O11" s="18">
        <f t="shared" si="3"/>
        <v>4.9773847170033123E-2</v>
      </c>
    </row>
    <row r="12" spans="2:15" x14ac:dyDescent="0.25">
      <c r="B12" s="22">
        <v>10</v>
      </c>
      <c r="C12" s="21">
        <v>0.21099999999999999</v>
      </c>
      <c r="D12" s="21">
        <f t="shared" si="0"/>
        <v>0.14269999999999999</v>
      </c>
      <c r="E12" s="22">
        <v>0</v>
      </c>
      <c r="F12" s="18">
        <f t="shared" si="1"/>
        <v>0.14202656938702385</v>
      </c>
      <c r="G12" s="18">
        <f t="shared" si="2"/>
        <v>4.5350879049342601E-7</v>
      </c>
      <c r="H12" s="19"/>
      <c r="N12" s="22">
        <f t="shared" si="4"/>
        <v>-50</v>
      </c>
      <c r="O12" s="18">
        <f t="shared" si="3"/>
        <v>6.1868499916774421E-2</v>
      </c>
    </row>
    <row r="13" spans="2:15" x14ac:dyDescent="0.25">
      <c r="B13" s="22">
        <v>11</v>
      </c>
      <c r="C13" s="21">
        <v>0.20599999999999999</v>
      </c>
      <c r="D13" s="21">
        <f t="shared" si="0"/>
        <v>0.13769999999999999</v>
      </c>
      <c r="E13" s="22">
        <v>10</v>
      </c>
      <c r="F13" s="18">
        <f t="shared" si="1"/>
        <v>0.13665406315976272</v>
      </c>
      <c r="G13" s="18">
        <f t="shared" si="2"/>
        <v>1.0939838737655161E-6</v>
      </c>
      <c r="H13" s="19"/>
      <c r="N13" s="22">
        <f t="shared" si="4"/>
        <v>-45</v>
      </c>
      <c r="O13" s="18">
        <f t="shared" si="3"/>
        <v>7.4242102833824722E-2</v>
      </c>
    </row>
    <row r="14" spans="2:15" x14ac:dyDescent="0.25">
      <c r="B14" s="22">
        <v>12</v>
      </c>
      <c r="C14" s="21">
        <v>0.19400000000000001</v>
      </c>
      <c r="D14" s="21">
        <f t="shared" si="0"/>
        <v>0.12570000000000001</v>
      </c>
      <c r="E14" s="22">
        <v>20</v>
      </c>
      <c r="F14" s="18">
        <f t="shared" si="1"/>
        <v>0.12336863920949963</v>
      </c>
      <c r="G14" s="18">
        <f t="shared" si="2"/>
        <v>5.4352431354825474E-6</v>
      </c>
      <c r="H14" s="19"/>
      <c r="N14" s="22">
        <f t="shared" si="4"/>
        <v>-40</v>
      </c>
      <c r="O14" s="18">
        <f t="shared" si="3"/>
        <v>8.6518690257894604E-2</v>
      </c>
    </row>
    <row r="15" spans="2:15" x14ac:dyDescent="0.25">
      <c r="B15" s="22">
        <v>13</v>
      </c>
      <c r="C15" s="21">
        <v>0.17199999999999999</v>
      </c>
      <c r="D15" s="21">
        <f t="shared" si="0"/>
        <v>0.10369999999999999</v>
      </c>
      <c r="E15" s="22">
        <v>30</v>
      </c>
      <c r="F15" s="18">
        <f t="shared" si="1"/>
        <v>0.10377271573661155</v>
      </c>
      <c r="G15" s="18">
        <f t="shared" si="2"/>
        <v>5.2875783509624051E-9</v>
      </c>
      <c r="H15" s="19"/>
      <c r="N15" s="22">
        <f t="shared" si="4"/>
        <v>-35</v>
      </c>
      <c r="O15" s="18">
        <f t="shared" si="3"/>
        <v>9.8325244292356728E-2</v>
      </c>
    </row>
    <row r="16" spans="2:15" x14ac:dyDescent="0.25">
      <c r="B16" s="22">
        <v>14</v>
      </c>
      <c r="C16" s="21">
        <v>0.14499999999999999</v>
      </c>
      <c r="D16" s="21">
        <f t="shared" si="0"/>
        <v>7.669999999999999E-2</v>
      </c>
      <c r="E16" s="22">
        <v>40</v>
      </c>
      <c r="F16" s="18">
        <f t="shared" si="1"/>
        <v>8.0229850316958035E-2</v>
      </c>
      <c r="G16" s="18">
        <f t="shared" si="2"/>
        <v>1.2459843260128805E-5</v>
      </c>
      <c r="H16" s="19"/>
      <c r="N16" s="22">
        <f t="shared" si="4"/>
        <v>-30</v>
      </c>
      <c r="O16" s="18">
        <f t="shared" si="3"/>
        <v>0.10930302876727854</v>
      </c>
    </row>
    <row r="17" spans="2:15" x14ac:dyDescent="0.25">
      <c r="B17" s="22">
        <v>15</v>
      </c>
      <c r="C17" s="21">
        <v>0.125</v>
      </c>
      <c r="D17" s="21">
        <f t="shared" si="0"/>
        <v>5.67E-2</v>
      </c>
      <c r="E17" s="22">
        <v>50</v>
      </c>
      <c r="F17" s="18">
        <f t="shared" si="1"/>
        <v>5.5579659975837852E-2</v>
      </c>
      <c r="G17" s="18">
        <f t="shared" si="2"/>
        <v>1.2551617697396444E-6</v>
      </c>
      <c r="H17" s="19"/>
      <c r="N17" s="22">
        <f t="shared" si="4"/>
        <v>-25</v>
      </c>
      <c r="O17" s="18">
        <f t="shared" si="3"/>
        <v>0.11911848925641652</v>
      </c>
    </row>
    <row r="18" spans="2:15" x14ac:dyDescent="0.25">
      <c r="B18" s="22">
        <v>16</v>
      </c>
      <c r="C18" s="21">
        <v>9.8100000000000007E-2</v>
      </c>
      <c r="D18" s="21">
        <f t="shared" si="0"/>
        <v>2.9800000000000007E-2</v>
      </c>
      <c r="E18" s="22">
        <v>60</v>
      </c>
      <c r="F18" s="18">
        <f t="shared" si="1"/>
        <v>3.279532146645394E-2</v>
      </c>
      <c r="G18" s="18">
        <f t="shared" si="2"/>
        <v>8.9719506873997404E-6</v>
      </c>
      <c r="H18" s="19"/>
      <c r="N18" s="22">
        <f t="shared" si="4"/>
        <v>-20</v>
      </c>
      <c r="O18" s="18">
        <f t="shared" si="3"/>
        <v>0.12747338795967089</v>
      </c>
    </row>
    <row r="19" spans="2:15" x14ac:dyDescent="0.25">
      <c r="B19" s="22">
        <v>17</v>
      </c>
      <c r="C19" s="16">
        <v>8.1000000000000003E-2</v>
      </c>
      <c r="D19" s="21">
        <f t="shared" si="0"/>
        <v>1.2700000000000003E-2</v>
      </c>
      <c r="E19" s="22">
        <v>70</v>
      </c>
      <c r="F19" s="18">
        <f t="shared" si="1"/>
        <v>1.4624962274061565E-2</v>
      </c>
      <c r="G19" s="18">
        <f t="shared" si="2"/>
        <v>3.7054797565602608E-6</v>
      </c>
      <c r="H19" s="19"/>
      <c r="N19" s="22">
        <f t="shared" si="4"/>
        <v>-15</v>
      </c>
      <c r="O19" s="18">
        <f t="shared" si="3"/>
        <v>0.13411386550772603</v>
      </c>
    </row>
    <row r="20" spans="2:15" x14ac:dyDescent="0.25">
      <c r="B20" s="22">
        <v>18</v>
      </c>
      <c r="C20" s="16">
        <v>7.0000000000000007E-2</v>
      </c>
      <c r="D20" s="21">
        <f t="shared" si="0"/>
        <v>1.7000000000000071E-3</v>
      </c>
      <c r="E20" s="22">
        <v>80</v>
      </c>
      <c r="F20" s="18">
        <f t="shared" si="1"/>
        <v>3.2601958832044736E-3</v>
      </c>
      <c r="G20" s="18">
        <f t="shared" si="2"/>
        <v>2.4342111939681652E-6</v>
      </c>
      <c r="H20" s="19"/>
      <c r="N20" s="22">
        <f t="shared" si="4"/>
        <v>-10</v>
      </c>
      <c r="O20" s="18">
        <f t="shared" si="3"/>
        <v>0.13883815435052799</v>
      </c>
    </row>
    <row r="21" spans="2:15" x14ac:dyDescent="0.25">
      <c r="B21" s="22">
        <v>19</v>
      </c>
      <c r="C21" s="21">
        <v>6.8400000000000002E-2</v>
      </c>
      <c r="D21" s="21">
        <f t="shared" si="0"/>
        <v>1.0000000000000286E-4</v>
      </c>
      <c r="E21" s="22">
        <v>90</v>
      </c>
      <c r="F21" s="18">
        <f>$L$3*(COS(RADIANS(E21+$L$4))^2)</f>
        <v>7.1780846708623862E-5</v>
      </c>
      <c r="G21" s="18">
        <f t="shared" si="2"/>
        <v>7.963206124823464E-10</v>
      </c>
      <c r="H21" s="19"/>
      <c r="N21" s="22">
        <f t="shared" si="4"/>
        <v>-5</v>
      </c>
      <c r="O21" s="18">
        <f t="shared" si="3"/>
        <v>0.14150270936219381</v>
      </c>
    </row>
    <row r="22" spans="2:15" x14ac:dyDescent="0.25">
      <c r="N22" s="22">
        <f t="shared" si="4"/>
        <v>0</v>
      </c>
      <c r="O22" s="18">
        <f t="shared" si="3"/>
        <v>0.14202656938702385</v>
      </c>
    </row>
    <row r="23" spans="2:15" x14ac:dyDescent="0.25">
      <c r="N23" s="22">
        <f t="shared" si="4"/>
        <v>5</v>
      </c>
      <c r="O23" s="18">
        <f t="shared" si="3"/>
        <v>0.14039381720324964</v>
      </c>
    </row>
    <row r="24" spans="2:15" x14ac:dyDescent="0.25">
      <c r="N24" s="22">
        <f t="shared" si="4"/>
        <v>10</v>
      </c>
      <c r="O24" s="18">
        <f t="shared" si="3"/>
        <v>0.13665406315976272</v>
      </c>
    </row>
    <row r="25" spans="2:15" x14ac:dyDescent="0.25">
      <c r="N25" s="22">
        <f t="shared" si="4"/>
        <v>15</v>
      </c>
      <c r="O25" s="18">
        <f t="shared" si="3"/>
        <v>0.13092093779076755</v>
      </c>
    </row>
    <row r="26" spans="2:15" x14ac:dyDescent="0.25">
      <c r="N26" s="22">
        <f t="shared" si="4"/>
        <v>20</v>
      </c>
      <c r="O26" s="18">
        <f t="shared" si="3"/>
        <v>0.12336863920949963</v>
      </c>
    </row>
    <row r="27" spans="2:15" x14ac:dyDescent="0.25">
      <c r="N27" s="22">
        <f t="shared" si="4"/>
        <v>25</v>
      </c>
      <c r="O27" s="18">
        <f t="shared" si="3"/>
        <v>0.11422664018670331</v>
      </c>
    </row>
    <row r="28" spans="2:15" x14ac:dyDescent="0.25">
      <c r="N28" s="22">
        <f t="shared" si="4"/>
        <v>30</v>
      </c>
      <c r="O28" s="18">
        <f t="shared" si="3"/>
        <v>0.10377271573661155</v>
      </c>
    </row>
    <row r="29" spans="2:15" x14ac:dyDescent="0.25">
      <c r="N29" s="22">
        <f t="shared" si="4"/>
        <v>35</v>
      </c>
      <c r="O29" s="18">
        <f t="shared" si="3"/>
        <v>9.2324503063699367E-2</v>
      </c>
    </row>
    <row r="30" spans="2:15" x14ac:dyDescent="0.25">
      <c r="N30" s="22">
        <f t="shared" si="4"/>
        <v>40</v>
      </c>
      <c r="O30" s="18">
        <f t="shared" si="3"/>
        <v>8.0229850316958035E-2</v>
      </c>
    </row>
    <row r="31" spans="2:15" x14ac:dyDescent="0.25">
      <c r="N31" s="22">
        <f t="shared" si="4"/>
        <v>45</v>
      </c>
      <c r="O31" s="18">
        <f t="shared" si="3"/>
        <v>6.7856247399907754E-2</v>
      </c>
    </row>
    <row r="32" spans="2:15" x14ac:dyDescent="0.25">
      <c r="N32" s="22">
        <f t="shared" si="4"/>
        <v>50</v>
      </c>
      <c r="O32" s="18">
        <f t="shared" si="3"/>
        <v>5.5579659975837852E-2</v>
      </c>
    </row>
    <row r="33" spans="14:15" x14ac:dyDescent="0.25">
      <c r="N33" s="22">
        <f t="shared" si="4"/>
        <v>55</v>
      </c>
      <c r="O33" s="18">
        <f t="shared" si="3"/>
        <v>4.3773105941375741E-2</v>
      </c>
    </row>
    <row r="34" spans="14:15" x14ac:dyDescent="0.25">
      <c r="N34" s="22">
        <f>N33+5</f>
        <v>60</v>
      </c>
      <c r="O34" s="18">
        <f t="shared" si="3"/>
        <v>3.279532146645394E-2</v>
      </c>
    </row>
    <row r="35" spans="14:15" x14ac:dyDescent="0.25">
      <c r="N35" s="22">
        <f t="shared" si="4"/>
        <v>65</v>
      </c>
      <c r="O35" s="18">
        <f t="shared" si="3"/>
        <v>2.2979860977315959E-2</v>
      </c>
    </row>
    <row r="36" spans="14:15" x14ac:dyDescent="0.25">
      <c r="N36" s="22">
        <f t="shared" si="4"/>
        <v>70</v>
      </c>
      <c r="O36" s="18">
        <f t="shared" si="3"/>
        <v>1.4624962274061565E-2</v>
      </c>
    </row>
    <row r="37" spans="14:15" x14ac:dyDescent="0.25">
      <c r="N37" s="22">
        <f t="shared" si="4"/>
        <v>75</v>
      </c>
      <c r="O37" s="18">
        <f t="shared" si="3"/>
        <v>7.9844847260064581E-3</v>
      </c>
    </row>
    <row r="38" spans="14:15" x14ac:dyDescent="0.25">
      <c r="N38" s="22">
        <f t="shared" si="4"/>
        <v>80</v>
      </c>
      <c r="O38" s="18">
        <f t="shared" si="3"/>
        <v>3.2601958832044736E-3</v>
      </c>
    </row>
    <row r="39" spans="14:15" x14ac:dyDescent="0.25">
      <c r="N39" s="22">
        <f t="shared" si="4"/>
        <v>85</v>
      </c>
      <c r="O39" s="18">
        <f t="shared" si="3"/>
        <v>5.9564087153867644E-4</v>
      </c>
    </row>
    <row r="40" spans="14:15" x14ac:dyDescent="0.25">
      <c r="N40" s="22">
        <f t="shared" si="4"/>
        <v>90</v>
      </c>
      <c r="O40" s="18">
        <f t="shared" si="3"/>
        <v>7.1780846708623862E-5</v>
      </c>
    </row>
  </sheetData>
  <mergeCells count="2">
    <mergeCell ref="K2:L2"/>
    <mergeCell ref="N2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1ª Parte - Polarização</vt:lpstr>
      <vt:lpstr>2ª Parte  - Laser</vt:lpstr>
      <vt:lpstr>Gausseana Laser 1P</vt:lpstr>
      <vt:lpstr>Gausseana Laser 2P</vt:lpstr>
      <vt:lpstr>2ª Parte  - Lâmpada</vt:lpstr>
      <vt:lpstr>Gausseana Lâmpada 1P</vt:lpstr>
      <vt:lpstr>Gausseana Lâmpada 2P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2015-06-05T18:19:34Z</dcterms:created>
  <dcterms:modified xsi:type="dcterms:W3CDTF">2022-05-08T13:04:08Z</dcterms:modified>
</cp:coreProperties>
</file>