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\Desktop\Escola\LAB\T2\"/>
    </mc:Choice>
  </mc:AlternateContent>
  <xr:revisionPtr revIDLastSave="0" documentId="13_ncr:1_{3BC97A8B-3EBF-4459-8005-9C2E6AE1A06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etup e pormenor dos anéis" sheetId="2" r:id="rId1"/>
    <sheet name="1ª Análise" sheetId="1" r:id="rId2"/>
    <sheet name="2ª Anál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6" i="1"/>
  <c r="K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6" i="1"/>
  <c r="H6" i="1"/>
  <c r="K5" i="3"/>
  <c r="I5" i="3"/>
  <c r="H5" i="3"/>
  <c r="J5" i="3"/>
  <c r="F6" i="1"/>
  <c r="E6" i="1"/>
  <c r="V33" i="1"/>
  <c r="U33" i="1"/>
  <c r="S18" i="3"/>
  <c r="O18" i="1"/>
  <c r="M1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E6" i="3"/>
  <c r="E7" i="3"/>
  <c r="E8" i="3"/>
  <c r="E9" i="3"/>
  <c r="E10" i="3"/>
  <c r="G10" i="3" s="1"/>
  <c r="E11" i="3"/>
  <c r="G11" i="3" s="1"/>
  <c r="E12" i="3"/>
  <c r="G12" i="3" s="1"/>
  <c r="E13" i="3"/>
  <c r="E14" i="3"/>
  <c r="E15" i="3"/>
  <c r="E16" i="3"/>
  <c r="E17" i="3"/>
  <c r="E18" i="3"/>
  <c r="E19" i="3"/>
  <c r="G19" i="3" s="1"/>
  <c r="E20" i="3"/>
  <c r="G20" i="3" s="1"/>
  <c r="E21" i="3"/>
  <c r="F6" i="3"/>
  <c r="F7" i="3"/>
  <c r="F8" i="3"/>
  <c r="F9" i="3"/>
  <c r="H9" i="3" s="1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H6" i="3"/>
  <c r="H7" i="3"/>
  <c r="H8" i="3"/>
  <c r="H10" i="3"/>
  <c r="H11" i="3"/>
  <c r="H12" i="3"/>
  <c r="H13" i="3"/>
  <c r="H14" i="3"/>
  <c r="H15" i="3"/>
  <c r="H16" i="3"/>
  <c r="H18" i="3"/>
  <c r="H19" i="3"/>
  <c r="H20" i="3"/>
  <c r="H21" i="3"/>
  <c r="G6" i="3"/>
  <c r="G7" i="3"/>
  <c r="G8" i="3"/>
  <c r="G9" i="3"/>
  <c r="G13" i="3"/>
  <c r="G14" i="3"/>
  <c r="G15" i="3"/>
  <c r="G16" i="3"/>
  <c r="G17" i="3"/>
  <c r="G18" i="3"/>
  <c r="G21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R18" i="3" l="1"/>
  <c r="Q18" i="3"/>
  <c r="S12" i="3"/>
  <c r="R9" i="3"/>
  <c r="Q9" i="3"/>
  <c r="Q15" i="3" s="1"/>
  <c r="Q12" i="3" l="1"/>
  <c r="G5" i="3"/>
  <c r="F5" i="3"/>
  <c r="E5" i="3"/>
  <c r="F27" i="3"/>
  <c r="N18" i="1"/>
  <c r="O12" i="1"/>
  <c r="N9" i="1"/>
  <c r="M9" i="1"/>
  <c r="M15" i="1" s="1"/>
  <c r="M12" i="1" l="1"/>
  <c r="G6" i="1"/>
</calcChain>
</file>

<file path=xl/sharedStrings.xml><?xml version="1.0" encoding="utf-8"?>
<sst xmlns="http://schemas.openxmlformats.org/spreadsheetml/2006/main" count="189" uniqueCount="79">
  <si>
    <t>constantes</t>
  </si>
  <si>
    <t>R (mm)</t>
  </si>
  <si>
    <t xml:space="preserve">Potencial </t>
  </si>
  <si>
    <t>λ</t>
  </si>
  <si>
    <t>(kV)</t>
  </si>
  <si>
    <t xml:space="preserve"> (mm)</t>
  </si>
  <si>
    <t>(mm)</t>
  </si>
  <si>
    <t>(pm)</t>
  </si>
  <si>
    <t>Tabela com os valores medidos dos diâmetros dos aneis correspondentes a m=1, para vários valores do potencial acelerador, V</t>
  </si>
  <si>
    <t>Raio da ampola</t>
  </si>
  <si>
    <r>
      <t xml:space="preserve">h </t>
    </r>
    <r>
      <rPr>
        <sz val="10"/>
        <color theme="1"/>
        <rFont val="Calibri"/>
        <family val="2"/>
        <scheme val="minor"/>
      </rPr>
      <t>(J.s)</t>
    </r>
  </si>
  <si>
    <r>
      <t>c</t>
    </r>
    <r>
      <rPr>
        <sz val="10"/>
        <color theme="1"/>
        <rFont val="Calibri"/>
        <family val="2"/>
        <scheme val="minor"/>
      </rPr>
      <t xml:space="preserve"> (m/s)</t>
    </r>
  </si>
  <si>
    <r>
      <t xml:space="preserve">e </t>
    </r>
    <r>
      <rPr>
        <sz val="10"/>
        <color theme="1"/>
        <rFont val="Calibri"/>
        <family val="2"/>
        <scheme val="minor"/>
      </rPr>
      <t>(C)</t>
    </r>
  </si>
  <si>
    <r>
      <t xml:space="preserve">m </t>
    </r>
    <r>
      <rPr>
        <sz val="10"/>
        <color theme="1"/>
        <rFont val="Calibri"/>
        <family val="2"/>
        <scheme val="minor"/>
      </rPr>
      <t>(kg)</t>
    </r>
  </si>
  <si>
    <r>
      <t>sin(</t>
    </r>
    <r>
      <rPr>
        <sz val="11"/>
        <color theme="1"/>
        <rFont val="Calibri"/>
        <family val="2"/>
      </rPr>
      <t>θ</t>
    </r>
    <r>
      <rPr>
        <i/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</si>
  <si>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sz val="11"/>
        <color theme="1"/>
        <rFont val="Calibri"/>
        <family val="2"/>
      </rPr>
      <t>θ</t>
    </r>
    <r>
      <rPr>
        <i/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</si>
  <si>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t>A</t>
  </si>
  <si>
    <t>B</t>
  </si>
  <si>
    <t>Arranjo experimental</t>
  </si>
  <si>
    <t>C, D</t>
  </si>
  <si>
    <t>Fontes de alimentação</t>
  </si>
  <si>
    <t>Ampola de vácuo com lamina policristalina de grafite</t>
  </si>
  <si>
    <t>Voltímetro</t>
  </si>
  <si>
    <t>Legenda: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</si>
  <si>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</si>
  <si>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</si>
  <si>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</si>
  <si>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</si>
  <si>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</si>
  <si>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</si>
  <si>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</si>
  <si>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</si>
  <si>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</si>
  <si>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</si>
  <si>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</si>
  <si>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</si>
  <si>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</si>
  <si>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</si>
  <si>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</si>
  <si>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</si>
  <si>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</si>
  <si>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</si>
  <si>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</si>
  <si>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</si>
  <si>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</si>
  <si>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</si>
  <si>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</si>
  <si>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</si>
  <si>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Variável X 1</t>
  </si>
  <si>
    <t>d(B) (pm)</t>
  </si>
  <si>
    <t>d(A) (pm)</t>
  </si>
  <si>
    <t xml:space="preserve">Razão entre d(A) e d(B) </t>
  </si>
  <si>
    <t>Raiz(3)</t>
  </si>
  <si>
    <t>σ(d(A)) (pm)</t>
  </si>
  <si>
    <t>P</t>
  </si>
  <si>
    <t>Perimetro da ampola</t>
  </si>
  <si>
    <t>P (mm)</t>
  </si>
  <si>
    <t>(Graus)</t>
  </si>
  <si>
    <t>α(A)</t>
  </si>
  <si>
    <t>α(B)</t>
  </si>
  <si>
    <t>D'(B)</t>
  </si>
  <si>
    <t>D'(A)</t>
  </si>
  <si>
    <t>Diâmetro real de A</t>
  </si>
  <si>
    <t>Diâmetro real de B</t>
  </si>
  <si>
    <t>Diâmetro B</t>
  </si>
  <si>
    <t>D(B)</t>
  </si>
  <si>
    <t>D(A)</t>
  </si>
  <si>
    <t>Diâmetro A</t>
  </si>
  <si>
    <t>d'(A) (pm)</t>
  </si>
  <si>
    <t>d'(B) (pm)</t>
  </si>
  <si>
    <t xml:space="preserve">Razão entre d'(A) e d'(B) </t>
  </si>
  <si>
    <t>σ(d'(A)) (pm)</t>
  </si>
  <si>
    <t>Distância entre átomos vizinhos na grafite (pm)</t>
  </si>
  <si>
    <t>σ(d(B)) (pm)</t>
  </si>
  <si>
    <t>σ(r)</t>
  </si>
  <si>
    <t>Não relativista</t>
  </si>
  <si>
    <t>v (m/s)</t>
  </si>
  <si>
    <t>Percentagem da velocidade da luz</t>
  </si>
  <si>
    <t>Desvio padrão da população de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</si>
</sst>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E+00"/>
    <numFmt numFmtId="165" formatCode="_-* #,##0.0_-;\-* #,##0.0_-;_-* &quot;-&quot;??_-;_-@_-"/>
    <numFmt numFmtId="166" formatCode="_-* #,##0_-;\-* #,##0_-;_-* &quot;-&quot;??_-;_-@_-"/>
    <numFmt numFmtId="167" formatCode="0.0E+00"/>
    <numFmt numFmtId="168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16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3" xfId="0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3" fillId="2" borderId="3" xfId="0" applyNumberFormat="1" applyFont="1" applyFill="1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Continuous"/>
    </xf>
    <xf numFmtId="0" fontId="0" fillId="0" borderId="0" xfId="0" applyBorder="1"/>
    <xf numFmtId="0" fontId="0" fillId="0" borderId="8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9" xfId="0" applyFill="1" applyBorder="1" applyAlignment="1"/>
    <xf numFmtId="0" fontId="0" fillId="0" borderId="12" xfId="0" applyBorder="1"/>
    <xf numFmtId="0" fontId="0" fillId="0" borderId="12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 applyAlignment="1"/>
    <xf numFmtId="0" fontId="0" fillId="0" borderId="17" xfId="0" applyFill="1" applyBorder="1" applyAlignment="1"/>
    <xf numFmtId="0" fontId="1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1" fillId="0" borderId="16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1" applyNumberFormat="1" applyFont="1" applyBorder="1"/>
    <xf numFmtId="1" fontId="5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/>
    <xf numFmtId="2" fontId="0" fillId="0" borderId="3" xfId="0" applyNumberFormat="1" applyBorder="1"/>
    <xf numFmtId="1" fontId="0" fillId="0" borderId="3" xfId="0" applyNumberFormat="1" applyBorder="1"/>
    <xf numFmtId="1" fontId="0" fillId="0" borderId="3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left" vertic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68" fontId="0" fillId="0" borderId="3" xfId="0" applyNumberFormat="1" applyBorder="1"/>
    <xf numFmtId="168" fontId="0" fillId="0" borderId="0" xfId="0" applyNumberFormat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Font="1" applyBorder="1" applyAlignment="1">
      <alignment horizontal="center" vertical="center"/>
    </xf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900" b="0"/>
              <a:t>Grafico de sin(</a:t>
            </a:r>
            <a:r>
              <a:rPr lang="el-GR" sz="900" b="0"/>
              <a:t>θ</a:t>
            </a:r>
            <a:r>
              <a:rPr lang="pt-PT" sz="900" b="0"/>
              <a:t>) em função do comprimento de onda (A) </a:t>
            </a:r>
          </a:p>
        </c:rich>
      </c:tx>
      <c:layout>
        <c:manualLayout>
          <c:xMode val="edge"/>
          <c:yMode val="edge"/>
          <c:x val="0.14279280334684463"/>
          <c:y val="3.0077043822718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6501096656519237"/>
          <c:y val="0.24060709334074287"/>
          <c:w val="0.68636246846867233"/>
          <c:h val="0.545535896227007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10617634273767"/>
                  <c:y val="-2.55242270099762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'1ª Análise'!$E$6:$E$22</c:f>
              <c:numCache>
                <c:formatCode>_-* #\ ##0_-;\-* #\ ##0_-;_-* "-"??_-;_-@_-</c:formatCode>
                <c:ptCount val="17"/>
                <c:pt idx="0">
                  <c:v>27.423617334631889</c:v>
                </c:pt>
                <c:pt idx="1">
                  <c:v>24.5284290196714</c:v>
                </c:pt>
                <c:pt idx="2">
                  <c:v>22.391289790397256</c:v>
                </c:pt>
                <c:pt idx="3">
                  <c:v>20.7303061477817</c:v>
                </c:pt>
                <c:pt idx="4">
                  <c:v>19.391425781983163</c:v>
                </c:pt>
                <c:pt idx="5">
                  <c:v>18.282411556421259</c:v>
                </c:pt>
                <c:pt idx="6">
                  <c:v>17.344218491662545</c:v>
                </c:pt>
                <c:pt idx="7">
                  <c:v>16.537063471501853</c:v>
                </c:pt>
                <c:pt idx="8">
                  <c:v>15.833032850303006</c:v>
                </c:pt>
                <c:pt idx="9">
                  <c:v>15.211885916725901</c:v>
                </c:pt>
                <c:pt idx="10">
                  <c:v>14.658540053169617</c:v>
                </c:pt>
                <c:pt idx="11">
                  <c:v>14.161495097305911</c:v>
                </c:pt>
                <c:pt idx="12">
                  <c:v>13.711808667315944</c:v>
                </c:pt>
                <c:pt idx="13">
                  <c:v>13.302408342024322</c:v>
                </c:pt>
                <c:pt idx="14">
                  <c:v>12.927617187988776</c:v>
                </c:pt>
                <c:pt idx="15">
                  <c:v>12.582818592420066</c:v>
                </c:pt>
                <c:pt idx="16">
                  <c:v>12.2642145098357</c:v>
                </c:pt>
              </c:numCache>
            </c:numRef>
          </c:xVal>
          <c:yVal>
            <c:numRef>
              <c:f>'1ª Análise'!$F$6:$F$22</c:f>
              <c:numCache>
                <c:formatCode>0.00</c:formatCode>
                <c:ptCount val="17"/>
                <c:pt idx="0">
                  <c:v>6.7307692307692304E-2</c:v>
                </c:pt>
                <c:pt idx="1">
                  <c:v>5.9615384615384619E-2</c:v>
                </c:pt>
                <c:pt idx="2">
                  <c:v>5.5769230769230772E-2</c:v>
                </c:pt>
                <c:pt idx="3">
                  <c:v>5.1923076923076926E-2</c:v>
                </c:pt>
                <c:pt idx="4">
                  <c:v>4.807692307692308E-2</c:v>
                </c:pt>
                <c:pt idx="5">
                  <c:v>4.6153846153846156E-2</c:v>
                </c:pt>
                <c:pt idx="6">
                  <c:v>4.4230769230769233E-2</c:v>
                </c:pt>
                <c:pt idx="7">
                  <c:v>4.230769230769231E-2</c:v>
                </c:pt>
                <c:pt idx="8">
                  <c:v>4.0384615384615387E-2</c:v>
                </c:pt>
                <c:pt idx="9">
                  <c:v>3.8461538461538464E-2</c:v>
                </c:pt>
                <c:pt idx="10">
                  <c:v>3.653846153846154E-2</c:v>
                </c:pt>
                <c:pt idx="11">
                  <c:v>3.4615384615384617E-2</c:v>
                </c:pt>
                <c:pt idx="12">
                  <c:v>3.4615384615384617E-2</c:v>
                </c:pt>
                <c:pt idx="13">
                  <c:v>3.2692307692307694E-2</c:v>
                </c:pt>
                <c:pt idx="14">
                  <c:v>3.2692307692307694E-2</c:v>
                </c:pt>
                <c:pt idx="15">
                  <c:v>3.0769230769230771E-2</c:v>
                </c:pt>
                <c:pt idx="16">
                  <c:v>3.0769230769230771E-2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A-4315-9E55-272255A1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981264"/>
        <c:axId val="1868981680"/>
      </c:scatterChart>
      <c:valAx>
        <c:axId val="186898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0"/>
                  <a:t>λ</a:t>
                </a:r>
                <a:r>
                  <a:rPr lang="pt-PT" b="0"/>
                  <a:t> (pm)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8981680"/>
        <c:crosses val="autoZero"/>
        <c:crossBetween val="midCat"/>
      </c:valAx>
      <c:valAx>
        <c:axId val="1868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0"/>
                  <a:t>Sin</a:t>
                </a:r>
                <a:r>
                  <a:rPr lang="pt-PT" b="0" baseline="0"/>
                  <a:t>(</a:t>
                </a:r>
                <a:r>
                  <a:rPr lang="el-GR" b="0" baseline="0"/>
                  <a:t>θ</a:t>
                </a:r>
                <a:r>
                  <a:rPr lang="pt-PT" b="0" baseline="0"/>
                  <a:t>)</a:t>
                </a:r>
                <a:endParaRPr lang="pt-P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89812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900" b="0" i="0" baseline="0">
                <a:effectLst/>
              </a:rPr>
              <a:t>Grafico de sin(</a:t>
            </a:r>
            <a:r>
              <a:rPr lang="el-GR" sz="900" b="0" i="0" baseline="0">
                <a:effectLst/>
              </a:rPr>
              <a:t>θ</a:t>
            </a:r>
            <a:r>
              <a:rPr lang="pt-PT" sz="900" b="0" i="0" baseline="0">
                <a:effectLst/>
              </a:rPr>
              <a:t>) em função do comprimento de onda (B) </a:t>
            </a:r>
            <a:endParaRPr lang="pt-PT" sz="900" b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pt-PT"/>
          </a:p>
        </c:rich>
      </c:tx>
      <c:layout>
        <c:manualLayout>
          <c:xMode val="edge"/>
          <c:yMode val="edge"/>
          <c:x val="0.13266501521755766"/>
          <c:y val="2.8867854769308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378813571427114"/>
          <c:y val="0.23841980609023061"/>
          <c:w val="0.76105917858870065"/>
          <c:h val="0.548780392742378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065575777610451"/>
                  <c:y val="-7.41334369485323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'1ª Análise'!$E$6:$E$22</c:f>
              <c:numCache>
                <c:formatCode>_-* #\ ##0_-;\-* #\ ##0_-;_-* "-"??_-;_-@_-</c:formatCode>
                <c:ptCount val="17"/>
                <c:pt idx="0">
                  <c:v>27.423617334631889</c:v>
                </c:pt>
                <c:pt idx="1">
                  <c:v>24.5284290196714</c:v>
                </c:pt>
                <c:pt idx="2">
                  <c:v>22.391289790397256</c:v>
                </c:pt>
                <c:pt idx="3">
                  <c:v>20.7303061477817</c:v>
                </c:pt>
                <c:pt idx="4">
                  <c:v>19.391425781983163</c:v>
                </c:pt>
                <c:pt idx="5">
                  <c:v>18.282411556421259</c:v>
                </c:pt>
                <c:pt idx="6">
                  <c:v>17.344218491662545</c:v>
                </c:pt>
                <c:pt idx="7">
                  <c:v>16.537063471501853</c:v>
                </c:pt>
                <c:pt idx="8">
                  <c:v>15.833032850303006</c:v>
                </c:pt>
                <c:pt idx="9">
                  <c:v>15.211885916725901</c:v>
                </c:pt>
                <c:pt idx="10">
                  <c:v>14.658540053169617</c:v>
                </c:pt>
                <c:pt idx="11">
                  <c:v>14.161495097305911</c:v>
                </c:pt>
                <c:pt idx="12">
                  <c:v>13.711808667315944</c:v>
                </c:pt>
                <c:pt idx="13">
                  <c:v>13.302408342024322</c:v>
                </c:pt>
                <c:pt idx="14">
                  <c:v>12.927617187988776</c:v>
                </c:pt>
                <c:pt idx="15">
                  <c:v>12.582818592420066</c:v>
                </c:pt>
                <c:pt idx="16">
                  <c:v>12.2642145098357</c:v>
                </c:pt>
              </c:numCache>
            </c:numRef>
          </c:xVal>
          <c:yVal>
            <c:numRef>
              <c:f>'1ª Análise'!$G$6:$G$22</c:f>
              <c:numCache>
                <c:formatCode>0.00</c:formatCode>
                <c:ptCount val="17"/>
                <c:pt idx="0">
                  <c:v>0.11153846153846154</c:v>
                </c:pt>
                <c:pt idx="1">
                  <c:v>0.1</c:v>
                </c:pt>
                <c:pt idx="2">
                  <c:v>9.2307692307692313E-2</c:v>
                </c:pt>
                <c:pt idx="3">
                  <c:v>8.461538461538462E-2</c:v>
                </c:pt>
                <c:pt idx="4">
                  <c:v>7.8846153846153844E-2</c:v>
                </c:pt>
                <c:pt idx="5">
                  <c:v>7.4999999999999997E-2</c:v>
                </c:pt>
                <c:pt idx="6">
                  <c:v>7.1153846153846151E-2</c:v>
                </c:pt>
                <c:pt idx="7">
                  <c:v>6.9230769230769235E-2</c:v>
                </c:pt>
                <c:pt idx="8">
                  <c:v>6.7307692307692304E-2</c:v>
                </c:pt>
                <c:pt idx="9">
                  <c:v>6.3461538461538458E-2</c:v>
                </c:pt>
                <c:pt idx="10">
                  <c:v>6.1538461538461542E-2</c:v>
                </c:pt>
                <c:pt idx="11">
                  <c:v>5.9615384615384619E-2</c:v>
                </c:pt>
                <c:pt idx="12">
                  <c:v>5.7692307692307696E-2</c:v>
                </c:pt>
                <c:pt idx="13">
                  <c:v>5.5769230769230772E-2</c:v>
                </c:pt>
                <c:pt idx="14">
                  <c:v>5.3846153846153849E-2</c:v>
                </c:pt>
                <c:pt idx="15">
                  <c:v>5.1923076923076926E-2</c:v>
                </c:pt>
                <c:pt idx="1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5-46B3-BCDB-6257B6D2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18912"/>
        <c:axId val="1871825568"/>
      </c:scatterChart>
      <c:valAx>
        <c:axId val="1871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λ</a:t>
                </a:r>
                <a:r>
                  <a:rPr lang="pt-PT" sz="900" b="0" i="0" u="none" strike="noStrike" baseline="0">
                    <a:effectLst/>
                  </a:rPr>
                  <a:t> (pm)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1825568"/>
        <c:crosses val="autoZero"/>
        <c:crossBetween val="midCat"/>
      </c:valAx>
      <c:valAx>
        <c:axId val="18718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0"/>
                  <a:t>Sin(</a:t>
                </a:r>
                <a:r>
                  <a:rPr lang="el-GR" sz="900" b="0" i="0" u="none" strike="noStrike" baseline="0">
                    <a:effectLst/>
                  </a:rPr>
                  <a:t>θ</a:t>
                </a:r>
                <a:r>
                  <a:rPr lang="pt-PT" sz="900" b="0" i="0" u="none" strike="noStrike" baseline="0">
                    <a:effectLst/>
                  </a:rPr>
                  <a:t>)</a:t>
                </a:r>
                <a:endParaRPr lang="pt-P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1818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100"/>
              <a:t>Grafico de sin(</a:t>
            </a:r>
            <a:r>
              <a:rPr lang="el-GR" sz="1100"/>
              <a:t>θ</a:t>
            </a:r>
            <a:r>
              <a:rPr lang="pt-PT" sz="1100"/>
              <a:t>) em função do comprimento de onda (A) </a:t>
            </a:r>
          </a:p>
        </c:rich>
      </c:tx>
      <c:layout>
        <c:manualLayout>
          <c:xMode val="edge"/>
          <c:yMode val="edge"/>
          <c:x val="0.18834615850756073"/>
          <c:y val="1.4470279527061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43585779589348"/>
          <c:y val="0.27765195494782613"/>
          <c:w val="0.76491772232767374"/>
          <c:h val="0.5744337048239548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6844427504246"/>
                  <c:y val="-2.4422299726204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'2ª Análise'!$I$5:$I$21</c:f>
              <c:numCache>
                <c:formatCode>_-* #\ ##0_-;\-* #\ ##0_-;_-* "-"??_-;_-@_-</c:formatCode>
                <c:ptCount val="17"/>
                <c:pt idx="0">
                  <c:v>27.423617334631889</c:v>
                </c:pt>
                <c:pt idx="1">
                  <c:v>24.5284290196714</c:v>
                </c:pt>
                <c:pt idx="2">
                  <c:v>22.391289790397256</c:v>
                </c:pt>
                <c:pt idx="3">
                  <c:v>20.7303061477817</c:v>
                </c:pt>
                <c:pt idx="4">
                  <c:v>19.391425781983163</c:v>
                </c:pt>
                <c:pt idx="5">
                  <c:v>18.282411556421259</c:v>
                </c:pt>
                <c:pt idx="6">
                  <c:v>17.344218491662545</c:v>
                </c:pt>
                <c:pt idx="7">
                  <c:v>16.537063471501853</c:v>
                </c:pt>
                <c:pt idx="8">
                  <c:v>15.833032850303006</c:v>
                </c:pt>
                <c:pt idx="9">
                  <c:v>15.211885916725901</c:v>
                </c:pt>
                <c:pt idx="10">
                  <c:v>14.658540053169617</c:v>
                </c:pt>
                <c:pt idx="11">
                  <c:v>14.161495097305911</c:v>
                </c:pt>
                <c:pt idx="12">
                  <c:v>13.711808667315944</c:v>
                </c:pt>
                <c:pt idx="13">
                  <c:v>13.302408342024322</c:v>
                </c:pt>
                <c:pt idx="14">
                  <c:v>12.927617187988776</c:v>
                </c:pt>
                <c:pt idx="15">
                  <c:v>12.582818592420066</c:v>
                </c:pt>
                <c:pt idx="16">
                  <c:v>12.2642145098357</c:v>
                </c:pt>
              </c:numCache>
            </c:numRef>
          </c:xVal>
          <c:yVal>
            <c:numRef>
              <c:f>'2ª Análise'!$J$5:$J$21</c:f>
              <c:numCache>
                <c:formatCode>0.00</c:formatCode>
                <c:ptCount val="17"/>
                <c:pt idx="0">
                  <c:v>6.64994125241163E-2</c:v>
                </c:pt>
                <c:pt idx="1">
                  <c:v>5.905370340510846E-2</c:v>
                </c:pt>
                <c:pt idx="2">
                  <c:v>5.5309440739424148E-2</c:v>
                </c:pt>
                <c:pt idx="3">
                  <c:v>5.1552086567874515E-2</c:v>
                </c:pt>
                <c:pt idx="4">
                  <c:v>4.7782530239972372E-2</c:v>
                </c:pt>
                <c:pt idx="5">
                  <c:v>4.5893454984623654E-2</c:v>
                </c:pt>
                <c:pt idx="6">
                  <c:v>4.4001663993428239E-2</c:v>
                </c:pt>
                <c:pt idx="7">
                  <c:v>4.2107269212732515E-2</c:v>
                </c:pt>
                <c:pt idx="8">
                  <c:v>4.0210382742961591E-2</c:v>
                </c:pt>
                <c:pt idx="9">
                  <c:v>3.8311116831985778E-2</c:v>
                </c:pt>
                <c:pt idx="10">
                  <c:v>3.640958386847834E-2</c:v>
                </c:pt>
                <c:pt idx="11">
                  <c:v>3.4505896375264904E-2</c:v>
                </c:pt>
                <c:pt idx="12">
                  <c:v>3.4505896375264904E-2</c:v>
                </c:pt>
                <c:pt idx="13">
                  <c:v>3.2600167002664951E-2</c:v>
                </c:pt>
                <c:pt idx="14">
                  <c:v>3.2600167002664951E-2</c:v>
                </c:pt>
                <c:pt idx="15">
                  <c:v>3.069250852182575E-2</c:v>
                </c:pt>
                <c:pt idx="16">
                  <c:v>3.069250852182575E-2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2-4789-BB7A-25C18864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94719"/>
        <c:axId val="875514687"/>
      </c:scatterChart>
      <c:valAx>
        <c:axId val="8754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514687"/>
        <c:crosses val="autoZero"/>
        <c:crossBetween val="midCat"/>
      </c:valAx>
      <c:valAx>
        <c:axId val="8755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4947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100"/>
              <a:t>Grafico de sin(</a:t>
            </a:r>
            <a:r>
              <a:rPr lang="el-GR" sz="1100"/>
              <a:t>θ</a:t>
            </a:r>
            <a:r>
              <a:rPr lang="pt-PT" sz="1100"/>
              <a:t>) em função do comprimento de onda (B) </a:t>
            </a:r>
          </a:p>
          <a:p>
            <a:pPr>
              <a:defRPr/>
            </a:pPr>
            <a:endParaRPr lang="pt-PT"/>
          </a:p>
        </c:rich>
      </c:tx>
      <c:layout>
        <c:manualLayout>
          <c:xMode val="edge"/>
          <c:yMode val="edge"/>
          <c:x val="0.188643599772017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500325689915125"/>
          <c:y val="0.26692464291260226"/>
          <c:w val="0.71383789065241865"/>
          <c:h val="0.565492425384362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noFill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0259681553878"/>
                  <c:y val="-8.400135832855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'2ª Análise'!$I$5:$I$21</c:f>
              <c:numCache>
                <c:formatCode>_-* #\ ##0_-;\-* #\ ##0_-;_-* "-"??_-;_-@_-</c:formatCode>
                <c:ptCount val="17"/>
                <c:pt idx="0">
                  <c:v>27.423617334631889</c:v>
                </c:pt>
                <c:pt idx="1">
                  <c:v>24.5284290196714</c:v>
                </c:pt>
                <c:pt idx="2">
                  <c:v>22.391289790397256</c:v>
                </c:pt>
                <c:pt idx="3">
                  <c:v>20.7303061477817</c:v>
                </c:pt>
                <c:pt idx="4">
                  <c:v>19.391425781983163</c:v>
                </c:pt>
                <c:pt idx="5">
                  <c:v>18.282411556421259</c:v>
                </c:pt>
                <c:pt idx="6">
                  <c:v>17.344218491662545</c:v>
                </c:pt>
                <c:pt idx="7">
                  <c:v>16.537063471501853</c:v>
                </c:pt>
                <c:pt idx="8">
                  <c:v>15.833032850303006</c:v>
                </c:pt>
                <c:pt idx="9">
                  <c:v>15.211885916725901</c:v>
                </c:pt>
                <c:pt idx="10">
                  <c:v>14.658540053169617</c:v>
                </c:pt>
                <c:pt idx="11">
                  <c:v>14.161495097305911</c:v>
                </c:pt>
                <c:pt idx="12">
                  <c:v>13.711808667315944</c:v>
                </c:pt>
                <c:pt idx="13">
                  <c:v>13.302408342024322</c:v>
                </c:pt>
                <c:pt idx="14">
                  <c:v>12.927617187988776</c:v>
                </c:pt>
                <c:pt idx="15">
                  <c:v>12.582818592420066</c:v>
                </c:pt>
                <c:pt idx="16">
                  <c:v>12.2642145098357</c:v>
                </c:pt>
              </c:numCache>
            </c:numRef>
          </c:xVal>
          <c:yVal>
            <c:numRef>
              <c:f>'2ª Análise'!$K$5:$K$21</c:f>
              <c:numCache>
                <c:formatCode>0.00</c:formatCode>
                <c:ptCount val="17"/>
                <c:pt idx="0">
                  <c:v>0.10787773447070356</c:v>
                </c:pt>
                <c:pt idx="1">
                  <c:v>9.7357302094580433E-2</c:v>
                </c:pt>
                <c:pt idx="2">
                  <c:v>9.0227076526203959E-2</c:v>
                </c:pt>
                <c:pt idx="3">
                  <c:v>8.3011430574685963E-2</c:v>
                </c:pt>
                <c:pt idx="4">
                  <c:v>7.7547745546702143E-2</c:v>
                </c:pt>
                <c:pt idx="5">
                  <c:v>7.3882164873214307E-2</c:v>
                </c:pt>
                <c:pt idx="6">
                  <c:v>7.0199096610232714E-2</c:v>
                </c:pt>
                <c:pt idx="7">
                  <c:v>6.8351276903615713E-2</c:v>
                </c:pt>
                <c:pt idx="8">
                  <c:v>6.64994125241163E-2</c:v>
                </c:pt>
                <c:pt idx="9">
                  <c:v>6.2783988314117592E-2</c:v>
                </c:pt>
                <c:pt idx="10">
                  <c:v>6.092064834308878E-2</c:v>
                </c:pt>
                <c:pt idx="11">
                  <c:v>5.905370340510846E-2</c:v>
                </c:pt>
                <c:pt idx="12">
                  <c:v>5.7183263976262909E-2</c:v>
                </c:pt>
                <c:pt idx="13">
                  <c:v>5.5309440739424148E-2</c:v>
                </c:pt>
                <c:pt idx="14">
                  <c:v>5.3432344577700401E-2</c:v>
                </c:pt>
                <c:pt idx="15">
                  <c:v>5.1552086567874515E-2</c:v>
                </c:pt>
                <c:pt idx="16">
                  <c:v>4.9668777973831083E-2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BE5-9633-C93EBA5B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97519"/>
        <c:axId val="875797935"/>
      </c:scatterChart>
      <c:valAx>
        <c:axId val="87579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797935"/>
        <c:crosses val="autoZero"/>
        <c:crossBetween val="midCat"/>
      </c:valAx>
      <c:valAx>
        <c:axId val="8757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757975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2</xdr:row>
      <xdr:rowOff>64779</xdr:rowOff>
    </xdr:from>
    <xdr:to>
      <xdr:col>11</xdr:col>
      <xdr:colOff>863709</xdr:colOff>
      <xdr:row>47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445779"/>
          <a:ext cx="7264508" cy="86315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31</xdr:row>
      <xdr:rowOff>33130</xdr:rowOff>
    </xdr:from>
    <xdr:to>
      <xdr:col>8</xdr:col>
      <xdr:colOff>579782</xdr:colOff>
      <xdr:row>41</xdr:row>
      <xdr:rowOff>24848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95BC29-9C87-4B53-9D2B-2DFFAAD2D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491389</xdr:colOff>
      <xdr:row>32</xdr:row>
      <xdr:rowOff>74544</xdr:rowOff>
    </xdr:from>
    <xdr:to>
      <xdr:col>18</xdr:col>
      <xdr:colOff>530088</xdr:colOff>
      <xdr:row>41</xdr:row>
      <xdr:rowOff>85731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BB7AB3-46BD-4E26-8560-743EF251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92531</xdr:colOff>
      <xdr:row>0</xdr:row>
      <xdr:rowOff>76200</xdr:rowOff>
    </xdr:from>
    <xdr:to>
      <xdr:col>13</xdr:col>
      <xdr:colOff>685801</xdr:colOff>
      <xdr:row>6</xdr:row>
      <xdr:rowOff>140805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A4603BD-1BC9-4372-A474-F62E5C0267FA}"/>
                </a:ext>
              </a:extLst>
            </xdr:cNvPr>
            <xdr:cNvSpPr txBox="1"/>
          </xdr:nvSpPr>
          <xdr:spPr>
            <a:xfrm>
              <a:off x="7961009" y="76200"/>
              <a:ext cx="1346988" cy="1497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𝑑𝑠𝑖𝑛</m:t>
                    </m:r>
                    <m:d>
                      <m:d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</m:d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</m:oMath>
                </m:oMathPara>
              </a14:m>
              <a:endParaRPr lang="pt-PT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m=1:</a:t>
              </a:r>
              <a:endParaRPr lang="pt-PT" b="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𝑠𝑖𝑛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den>
                    </m:f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</m:oMath>
                </m:oMathPara>
              </a14:m>
              <a:endParaRPr lang="pt-PT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A4603BD-1BC9-4372-A474-F62E5C0267FA}"/>
                </a:ext>
              </a:extLst>
            </xdr:cNvPr>
            <xdr:cNvSpPr txBox="1"/>
          </xdr:nvSpPr>
          <xdr:spPr>
            <a:xfrm>
              <a:off x="7961009" y="76200"/>
              <a:ext cx="1346988" cy="149749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2𝑑𝑠𝑖𝑛(𝜃)=𝑚𝜆⟺</a:t>
              </a:r>
              <a:endParaRPr lang="pt-PT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m=1:</a:t>
              </a:r>
              <a:endParaRPr lang="pt-PT" b="0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⟺(𝑠𝑖𝑛(𝜃))/𝜆=1/2𝑑⟺</a:t>
              </a:r>
              <a:endParaRPr lang="pt-PT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⟺𝑚=1/2𝑑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43543</xdr:colOff>
      <xdr:row>0</xdr:row>
      <xdr:rowOff>76199</xdr:rowOff>
    </xdr:from>
    <xdr:to>
      <xdr:col>15</xdr:col>
      <xdr:colOff>5444</xdr:colOff>
      <xdr:row>6</xdr:row>
      <xdr:rowOff>108856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FC7BD17-4CDB-4A4F-8FB4-35CFCC94C1FF}"/>
                </a:ext>
              </a:extLst>
            </xdr:cNvPr>
            <xdr:cNvSpPr txBox="1"/>
          </xdr:nvSpPr>
          <xdr:spPr>
            <a:xfrm>
              <a:off x="9465129" y="76199"/>
              <a:ext cx="1480458" cy="11865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num>
                          <m:den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FC7BD17-4CDB-4A4F-8FB4-35CFCC94C1FF}"/>
                </a:ext>
              </a:extLst>
            </xdr:cNvPr>
            <xdr:cNvSpPr txBox="1"/>
          </xdr:nvSpPr>
          <xdr:spPr>
            <a:xfrm>
              <a:off x="9465129" y="76199"/>
              <a:ext cx="1480458" cy="11865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〖𝜎_𝑑〗^2=〖𝜎_𝑚〗^2×〖𝜕𝑑/𝜕𝑚〗^2⇔</a:t>
              </a:r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⇔𝜎_𝑑=𝜎_𝑚×1/(2𝑚^2 )⇔</a:t>
              </a:r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⇔𝜎_𝑑=𝜎_𝑚/(2𝑚^2 )</a:t>
              </a:r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PT" sz="1100"/>
            </a:p>
          </xdr:txBody>
        </xdr:sp>
      </mc:Fallback>
    </mc:AlternateContent>
    <xdr:clientData/>
  </xdr:twoCellAnchor>
  <xdr:twoCellAnchor>
    <xdr:from>
      <xdr:col>11</xdr:col>
      <xdr:colOff>813499</xdr:colOff>
      <xdr:row>18</xdr:row>
      <xdr:rowOff>142331</xdr:rowOff>
    </xdr:from>
    <xdr:to>
      <xdr:col>14</xdr:col>
      <xdr:colOff>1445559</xdr:colOff>
      <xdr:row>30</xdr:row>
      <xdr:rowOff>84044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CBE6BB3-1FBD-4E77-BBD9-306280346E84}"/>
                </a:ext>
              </a:extLst>
            </xdr:cNvPr>
            <xdr:cNvSpPr txBox="1"/>
          </xdr:nvSpPr>
          <xdr:spPr>
            <a:xfrm>
              <a:off x="8764073" y="3935522"/>
              <a:ext cx="3181398" cy="216047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Os erros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das medições diretas da experiência: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PT" sz="120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2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m:rPr>
                      <m:nor/>
                    </m:rPr>
                    <a:rPr lang="pt-PT" sz="12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=0,01</m:t>
                  </m:r>
                  <m:r>
                    <m:rPr>
                      <m:nor/>
                    </m:rPr>
                    <a:rPr lang="pt-PT" sz="120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pt-PT" sz="12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kV</m:t>
                  </m:r>
                </m:oMath>
              </a14:m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 (Erro do voltimetro) </a:t>
              </a:r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𝑅</m:t>
                      </m:r>
                    </m:sub>
                  </m:sSub>
                  <m:r>
                    <m:rPr>
                      <m:nor/>
                    </m:rPr>
                    <a:rPr lang="pt-PT" sz="12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pt-PT" sz="12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0,5 </m:t>
                  </m:r>
                  <m:r>
                    <m:rPr>
                      <m:nor/>
                    </m:rPr>
                    <a:rPr lang="pt-PT" sz="12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mm</m:t>
                  </m:r>
                </m:oMath>
              </a14:m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Já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em D(A) e D(B):</a:t>
              </a:r>
            </a:p>
            <a:p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𝑑</m:t>
                      </m:r>
                    </m:sub>
                  </m:sSub>
                  <m:r>
                    <a:rPr lang="pt-PT" sz="12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=0,5 </m:t>
                  </m:r>
                  <m:r>
                    <m:rPr>
                      <m:sty m:val="p"/>
                    </m:rPr>
                    <a:rPr lang="pt-PT" sz="12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mm</m:t>
                  </m:r>
                </m:oMath>
              </a14:m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(Erro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leitura da fita de papel milimetrico, m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 como não há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certezas do local onde se deve considerar o ponto de maior intensidade , e fazendo a medição do raio o papel fica assente numa semiesfera (2ª Análise terá em conta esse erro), o erro é indeterminado).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CBE6BB3-1FBD-4E77-BBD9-306280346E84}"/>
                </a:ext>
              </a:extLst>
            </xdr:cNvPr>
            <xdr:cNvSpPr txBox="1"/>
          </xdr:nvSpPr>
          <xdr:spPr>
            <a:xfrm>
              <a:off x="8764073" y="3935522"/>
              <a:ext cx="3181398" cy="216047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Os erros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das medições diretas da experiência:</a:t>
              </a:r>
            </a:p>
            <a:p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𝜎_</a:t>
              </a:r>
              <a:r>
                <a:rPr lang="pt-PT" sz="12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=0,01</a:t>
              </a:r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kV"</a:t>
              </a:r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 (Erro do voltimetro) </a:t>
              </a:r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𝜎〗_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𝑅 "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0,5 mm" </a:t>
              </a:r>
            </a:p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Já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em D(A) e D(B):</a:t>
              </a:r>
            </a:p>
            <a:p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𝜎_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𝑑=0,5 mm</a:t>
              </a:r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(Erro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leitura da fita de papel milimetrico, m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 como não há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certezas do local onde se deve considerar o ponto de maior intensidade , e fazendo a medição do raio o papel fica assente numa semiesfera (2ª Análise terá em conta esse erro), o erro é indeterminado).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15</xdr:col>
      <xdr:colOff>89117</xdr:colOff>
      <xdr:row>1</xdr:row>
      <xdr:rowOff>167990</xdr:rowOff>
    </xdr:from>
    <xdr:to>
      <xdr:col>21</xdr:col>
      <xdr:colOff>830256</xdr:colOff>
      <xdr:row>28</xdr:row>
      <xdr:rowOff>110013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C53A09-5AF0-473F-916D-857C522D2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4473" y="348804"/>
          <a:ext cx="4628630" cy="5301853"/>
        </a:xfrm>
        <a:prstGeom prst="rect">
          <a:avLst/>
        </a:prstGeom>
      </xdr:spPr>
    </xdr:pic>
    <xdr:clientData/>
  </xdr:twoCellAnchor>
  <xdr:twoCellAnchor>
    <xdr:from>
      <xdr:col>7</xdr:col>
      <xdr:colOff>51185</xdr:colOff>
      <xdr:row>22</xdr:row>
      <xdr:rowOff>129182</xdr:rowOff>
    </xdr:from>
    <xdr:to>
      <xdr:col>11</xdr:col>
      <xdr:colOff>229720</xdr:colOff>
      <xdr:row>29</xdr:row>
      <xdr:rowOff>86337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D965C28-E77E-44B0-BCA2-FA4B2F1D1A86}"/>
                </a:ext>
              </a:extLst>
            </xdr:cNvPr>
            <xdr:cNvSpPr txBox="1"/>
          </xdr:nvSpPr>
          <xdr:spPr>
            <a:xfrm>
              <a:off x="4785670" y="4661961"/>
              <a:ext cx="3394624" cy="1251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≡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𝑅𝑎𝑧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ã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𝑒𝑛𝑡𝑟𝑒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 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𝑒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𝐵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 </m:t>
                    </m:r>
                  </m:oMath>
                </m:oMathPara>
              </a14:m>
              <a:endParaRPr lang="pt-PT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num>
                          <m:den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num>
                          <m:den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PT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  <m:r>
                                      <a:rPr lang="pt-PT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PT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PT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PT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D965C28-E77E-44B0-BCA2-FA4B2F1D1A86}"/>
                </a:ext>
              </a:extLst>
            </xdr:cNvPr>
            <xdr:cNvSpPr txBox="1"/>
          </xdr:nvSpPr>
          <xdr:spPr>
            <a:xfrm>
              <a:off x="4785670" y="4661961"/>
              <a:ext cx="3394624" cy="125143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≡𝑅𝑎𝑧ã𝑜 𝑒𝑛𝑡𝑟𝑒 𝑑(𝐴) 𝑒 𝑑(𝐵) </a:t>
              </a:r>
              <a:endParaRPr lang="pt-PT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2=〖𝜎_(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𝑑(𝐴))〗^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2×〖𝜕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𝑟/(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𝑑(𝐴))〗^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〖𝜎_(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𝑑(𝐵))〗^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2×〖𝜕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𝑟/(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𝑑(𝐵))〗^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2⇔</a:t>
              </a:r>
              <a:endParaRPr lang="pt-PT" sz="1100"/>
            </a:p>
            <a:p>
              <a:pPr/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⇔𝜎_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𝑟=√(〖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𝜎_(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𝑑(𝐴))〗^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2/〖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𝑑(𝐵)〗^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+(〖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𝜎_(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𝑑(𝐵))〗^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×〖𝑑(𝐴)〗^2)/〖𝑑(𝐵)〗^4 )</a:t>
              </a:r>
              <a:endParaRPr lang="pt-PT" sz="1100"/>
            </a:p>
          </xdr:txBody>
        </xdr:sp>
      </mc:Fallback>
    </mc:AlternateContent>
    <xdr:clientData/>
  </xdr:twoCellAnchor>
  <xdr:twoCellAnchor editAs="oneCell">
    <xdr:from>
      <xdr:col>21</xdr:col>
      <xdr:colOff>1031830</xdr:colOff>
      <xdr:row>4</xdr:row>
      <xdr:rowOff>284827</xdr:rowOff>
    </xdr:from>
    <xdr:to>
      <xdr:col>27</xdr:col>
      <xdr:colOff>351536</xdr:colOff>
      <xdr:row>29</xdr:row>
      <xdr:rowOff>34997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9139B78-8C0F-44FD-B9AF-162D19545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4677" y="1188895"/>
          <a:ext cx="4563300" cy="4567560"/>
        </a:xfrm>
        <a:prstGeom prst="rect">
          <a:avLst/>
        </a:prstGeom>
      </xdr:spPr>
    </xdr:pic>
    <xdr:clientData/>
  </xdr:twoCellAnchor>
  <xdr:twoCellAnchor>
    <xdr:from>
      <xdr:col>19</xdr:col>
      <xdr:colOff>285750</xdr:colOff>
      <xdr:row>33</xdr:row>
      <xdr:rowOff>174625</xdr:rowOff>
    </xdr:from>
    <xdr:to>
      <xdr:col>22</xdr:col>
      <xdr:colOff>63500</xdr:colOff>
      <xdr:row>49</xdr:row>
      <xdr:rowOff>150813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087A87C-EADE-4366-A7BB-D449BEDB0944}"/>
                </a:ext>
              </a:extLst>
            </xdr:cNvPr>
            <xdr:cNvSpPr txBox="1"/>
          </xdr:nvSpPr>
          <xdr:spPr>
            <a:xfrm>
              <a:off x="13676313" y="6246813"/>
              <a:ext cx="3452812" cy="29368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Para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verificar que os efeitos relativisticos são desprezados, </a:t>
              </a:r>
              <a14:m>
                <m:oMath xmlns:m="http://schemas.openxmlformats.org/officeDocument/2006/math">
                  <m:r>
                    <a:rPr lang="pt-PT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𝛾</m:t>
                  </m:r>
                  <m:r>
                    <a:rPr lang="pt-PT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≃</m:t>
                  </m:r>
                  <m:r>
                    <a:rPr lang="pt-PT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1 </m:t>
                  </m:r>
                </m:oMath>
              </a14:m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(Calcula se com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a velocidade quando a energia é 10kV porquê vão ser os eletrões com maior velocidade):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pt-PT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PT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PT" sz="1100" b="0" i="1" baseline="0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PT" sz="1100" b="0" i="1" baseline="0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𝑣</m:t>
                                        </m:r>
                                      </m:num>
                                      <m:den>
                                        <m:r>
                                          <a:rPr lang="pt-PT" sz="1100" b="0" i="1" baseline="0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PT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⇔</m:t>
                    </m:r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r>
                      <a:rPr lang="pt-PT" sz="110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PT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pt-PT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PT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100" b="0" i="1" baseline="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0,2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pt-PT" sz="1100" b="0" i="1" baseline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r>
                      <a:rPr lang="pt-PT" sz="110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pt-PT" sz="110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≃</m:t>
                    </m:r>
                    <m:r>
                      <a:rPr lang="pt-PT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Logo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, podemos concluir que se deprezam os efeitos relativisticos.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087A87C-EADE-4366-A7BB-D449BEDB0944}"/>
                </a:ext>
              </a:extLst>
            </xdr:cNvPr>
            <xdr:cNvSpPr txBox="1"/>
          </xdr:nvSpPr>
          <xdr:spPr>
            <a:xfrm>
              <a:off x="13676313" y="6246813"/>
              <a:ext cx="3452812" cy="29368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Para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verificar que os efeitos relativisticos são desprezados, </a:t>
              </a:r>
              <a:r>
                <a:rPr lang="pt-PT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pt-P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≃</a:t>
              </a: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(Calcula se com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a velocidade quando a energia é 10kV porquê vão ser os eletrões com maior velocidade):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pt-P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=1/√(1−(𝑣/𝑐)^2 )</a:t>
              </a: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⇔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⇔</a:t>
              </a:r>
              <a:r>
                <a:rPr lang="pt-P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=1/√(1−(0,2)^2 )⇔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⇔</a:t>
              </a:r>
              <a:r>
                <a:rPr lang="pt-P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PT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≃</a:t>
              </a:r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Logo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, podemos concluir que se deprezam os efeitos relativisticos.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22</xdr:col>
      <xdr:colOff>123695</xdr:colOff>
      <xdr:row>30</xdr:row>
      <xdr:rowOff>43577</xdr:rowOff>
    </xdr:from>
    <xdr:to>
      <xdr:col>28</xdr:col>
      <xdr:colOff>306257</xdr:colOff>
      <xdr:row>40</xdr:row>
      <xdr:rowOff>3620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882D154-DEDB-4169-B74C-9CA0687B7F9A}"/>
                </a:ext>
              </a:extLst>
            </xdr:cNvPr>
            <xdr:cNvSpPr txBox="1"/>
          </xdr:nvSpPr>
          <xdr:spPr>
            <a:xfrm>
              <a:off x="18205051" y="5945848"/>
              <a:ext cx="3824664" cy="179400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 razão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entre d(A) e d(B) como mostrado acima deve ser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pt-PT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</m:e>
                  </m:rad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, o valor obtido considerando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 erro: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</m:t>
                    </m:r>
                    <m:r>
                      <a:rPr lang="pt-PT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1,61;1,67</m:t>
                        </m:r>
                      </m:e>
                    </m:d>
                  </m:oMath>
                </m:oMathPara>
              </a14:m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Como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t-PT" sz="12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pt-PT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</m:e>
                  </m:rad>
                  <m:r>
                    <a:rPr lang="pt-PT" sz="12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≃1,73</m:t>
                  </m:r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podemos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concluir que a medição dos diametros não foi feita nos pontos de maior intensidade principalmente no menor diametro (por dificuldade de identificação) , o que causou um erro sistematico na medida do diametro que afetou diretamente o valor da razão.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882D154-DEDB-4169-B74C-9CA0687B7F9A}"/>
                </a:ext>
              </a:extLst>
            </xdr:cNvPr>
            <xdr:cNvSpPr txBox="1"/>
          </xdr:nvSpPr>
          <xdr:spPr>
            <a:xfrm>
              <a:off x="18205051" y="5945848"/>
              <a:ext cx="3824664" cy="179400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 razão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entre d(A) e d(B) como mostrado acima deve ser </a:t>
              </a:r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, o valor obtido considerando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 erro: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𝑟=[1,61;1,67]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Como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pt-PT" sz="12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3≃1,73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podemos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concluir que a medição dos diametros não foi feita nos pontos de maior intensidade principalmente no menor diametro (por dificuldade de identificação) , o que causou um erro sistematico na medida do diametro que afetou diretamente o valor da razão.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7</xdr:col>
      <xdr:colOff>57978</xdr:colOff>
      <xdr:row>3</xdr:row>
      <xdr:rowOff>74543</xdr:rowOff>
    </xdr:from>
    <xdr:to>
      <xdr:col>7</xdr:col>
      <xdr:colOff>690493</xdr:colOff>
      <xdr:row>4</xdr:row>
      <xdr:rowOff>403588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240D9CE-FEDC-43F2-B895-64DD4B280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9065" y="621195"/>
          <a:ext cx="632515" cy="693480"/>
        </a:xfrm>
        <a:prstGeom prst="rect">
          <a:avLst/>
        </a:prstGeom>
      </xdr:spPr>
    </xdr:pic>
    <xdr:clientData/>
  </xdr:twoCellAnchor>
  <xdr:twoCellAnchor editAs="oneCell">
    <xdr:from>
      <xdr:col>8</xdr:col>
      <xdr:colOff>41414</xdr:colOff>
      <xdr:row>3</xdr:row>
      <xdr:rowOff>66261</xdr:rowOff>
    </xdr:from>
    <xdr:to>
      <xdr:col>8</xdr:col>
      <xdr:colOff>635826</xdr:colOff>
      <xdr:row>4</xdr:row>
      <xdr:rowOff>364823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8506278-DB00-4657-A44E-01BBDB5CB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6218" y="612913"/>
          <a:ext cx="594412" cy="662997"/>
        </a:xfrm>
        <a:prstGeom prst="rect">
          <a:avLst/>
        </a:prstGeom>
      </xdr:spPr>
    </xdr:pic>
    <xdr:clientData/>
  </xdr:twoCellAnchor>
  <xdr:twoCellAnchor editAs="oneCell">
    <xdr:from>
      <xdr:col>9</xdr:col>
      <xdr:colOff>33131</xdr:colOff>
      <xdr:row>3</xdr:row>
      <xdr:rowOff>24849</xdr:rowOff>
    </xdr:from>
    <xdr:to>
      <xdr:col>9</xdr:col>
      <xdr:colOff>696128</xdr:colOff>
      <xdr:row>4</xdr:row>
      <xdr:rowOff>420222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180720B-1E32-465E-ACC3-035940EBB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572" y="579540"/>
          <a:ext cx="662997" cy="759564"/>
        </a:xfrm>
        <a:prstGeom prst="rect">
          <a:avLst/>
        </a:prstGeom>
      </xdr:spPr>
    </xdr:pic>
    <xdr:clientData/>
  </xdr:twoCellAnchor>
  <xdr:twoCellAnchor editAs="oneCell">
    <xdr:from>
      <xdr:col>10</xdr:col>
      <xdr:colOff>223631</xdr:colOff>
      <xdr:row>3</xdr:row>
      <xdr:rowOff>57981</xdr:rowOff>
    </xdr:from>
    <xdr:to>
      <xdr:col>10</xdr:col>
      <xdr:colOff>779939</xdr:colOff>
      <xdr:row>4</xdr:row>
      <xdr:rowOff>402267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9AF1071-7FC3-4687-BA62-DFD6CB1E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7892" y="604633"/>
          <a:ext cx="556308" cy="708721"/>
        </a:xfrm>
        <a:prstGeom prst="rect">
          <a:avLst/>
        </a:prstGeom>
      </xdr:spPr>
    </xdr:pic>
    <xdr:clientData/>
  </xdr:twoCellAnchor>
  <xdr:twoCellAnchor editAs="oneCell">
    <xdr:from>
      <xdr:col>11</xdr:col>
      <xdr:colOff>298173</xdr:colOff>
      <xdr:row>3</xdr:row>
      <xdr:rowOff>66260</xdr:rowOff>
    </xdr:from>
    <xdr:to>
      <xdr:col>11</xdr:col>
      <xdr:colOff>839240</xdr:colOff>
      <xdr:row>4</xdr:row>
      <xdr:rowOff>372443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95FBAE1A-87C4-436D-82B6-165ADAE17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673" y="612912"/>
          <a:ext cx="541067" cy="670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119743</xdr:colOff>
      <xdr:row>1</xdr:row>
      <xdr:rowOff>95251</xdr:rowOff>
    </xdr:from>
    <xdr:to>
      <xdr:col>15</xdr:col>
      <xdr:colOff>527958</xdr:colOff>
      <xdr:row>11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21638C-3DE8-4417-88D8-DAAC8B59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100694</xdr:colOff>
      <xdr:row>11</xdr:row>
      <xdr:rowOff>81641</xdr:rowOff>
    </xdr:from>
    <xdr:to>
      <xdr:col>15</xdr:col>
      <xdr:colOff>511630</xdr:colOff>
      <xdr:row>20</xdr:row>
      <xdr:rowOff>174170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5EE94E-A946-44E5-80E0-6EC7C70A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87085</xdr:colOff>
      <xdr:row>0</xdr:row>
      <xdr:rowOff>103414</xdr:rowOff>
    </xdr:from>
    <xdr:to>
      <xdr:col>17</xdr:col>
      <xdr:colOff>615043</xdr:colOff>
      <xdr:row>6</xdr:row>
      <xdr:rowOff>136071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99E9777-D310-48F9-8FEB-633BDB9C1A55}"/>
                </a:ext>
              </a:extLst>
            </xdr:cNvPr>
            <xdr:cNvSpPr txBox="1"/>
          </xdr:nvSpPr>
          <xdr:spPr>
            <a:xfrm>
              <a:off x="11435442" y="103414"/>
              <a:ext cx="1328058" cy="1143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𝑑𝑠𝑖𝑛</m:t>
                    </m:r>
                    <m:d>
                      <m:d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</m:d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</m:oMath>
                </m:oMathPara>
              </a14:m>
              <a:endParaRPr lang="pt-PT">
                <a:effectLst/>
              </a:endParaRPr>
            </a:p>
            <a:p>
              <a:pPr algn="ctr" eaLnBrk="1" fontAlgn="auto" latinLnBrk="0" hangingPunct="1"/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m=1:</a:t>
              </a:r>
              <a:endParaRPr lang="pt-PT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𝑠𝑖𝑛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den>
                    </m:f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</m:oMath>
                </m:oMathPara>
              </a14:m>
              <a:endParaRPr lang="pt-PT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⟺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PT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pt-PT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699E9777-D310-48F9-8FEB-633BDB9C1A55}"/>
                </a:ext>
              </a:extLst>
            </xdr:cNvPr>
            <xdr:cNvSpPr txBox="1"/>
          </xdr:nvSpPr>
          <xdr:spPr>
            <a:xfrm>
              <a:off x="11435442" y="103414"/>
              <a:ext cx="1328058" cy="1143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eaLnBrk="1" fontAlgn="auto" latinLnBrk="0" hangingPunct="1"/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2𝑑𝑠𝑖𝑛(𝜃)=𝑚𝜆⟺</a:t>
              </a:r>
              <a:endParaRPr lang="pt-PT">
                <a:effectLst/>
              </a:endParaRPr>
            </a:p>
            <a:p>
              <a:pPr algn="ctr" eaLnBrk="1" fontAlgn="auto" latinLnBrk="0" hangingPunct="1"/>
              <a:r>
                <a:rPr lang="pt-PT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m=1:</a:t>
              </a:r>
              <a:endParaRPr lang="pt-PT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eaLnBrk="1" fontAlgn="auto" latinLnBrk="0" hangingPunct="1"/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⟺(𝑠𝑖𝑛(𝜃))/𝜆=1/2𝑑⟺</a:t>
              </a:r>
              <a:endParaRPr lang="pt-PT">
                <a:effectLst/>
              </a:endParaRPr>
            </a:p>
            <a:p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⟺𝑚=1/2𝑑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17</xdr:col>
      <xdr:colOff>740229</xdr:colOff>
      <xdr:row>0</xdr:row>
      <xdr:rowOff>108857</xdr:rowOff>
    </xdr:from>
    <xdr:to>
      <xdr:col>19</xdr:col>
      <xdr:colOff>326571</xdr:colOff>
      <xdr:row>6</xdr:row>
      <xdr:rowOff>136072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F2AF21C-BF89-47D1-8A09-FCB9F5AB8DD0}"/>
                </a:ext>
              </a:extLst>
            </xdr:cNvPr>
            <xdr:cNvSpPr txBox="1"/>
          </xdr:nvSpPr>
          <xdr:spPr>
            <a:xfrm>
              <a:off x="12888686" y="108857"/>
              <a:ext cx="1502228" cy="11375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num>
                          <m:den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</m:e>
                      <m:sup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</m:oMath>
                </m:oMathPara>
              </a14:m>
              <a:endParaRPr lang="pt-PT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⇔</m:t>
                    </m:r>
                    <m:sSub>
                      <m:sSub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pt-PT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r>
                          <a:rPr lang="pt-PT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p>
                          <m:sSupPr>
                            <m:ctrlP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p>
                            <m:r>
                              <a:rPr lang="pt-PT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PT">
                <a:effectLst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F2AF21C-BF89-47D1-8A09-FCB9F5AB8DD0}"/>
                </a:ext>
              </a:extLst>
            </xdr:cNvPr>
            <xdr:cNvSpPr txBox="1"/>
          </xdr:nvSpPr>
          <xdr:spPr>
            <a:xfrm>
              <a:off x="12888686" y="108857"/>
              <a:ext cx="1502228" cy="11375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〖𝜎_𝑑〗^2=〖𝜎_𝑚〗^2×〖𝜕𝑑/𝜕𝑚〗^2⇔</a:t>
              </a:r>
              <a:endParaRPr lang="pt-PT">
                <a:effectLst/>
              </a:endParaRPr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⇔𝜎_𝑑=𝜎_𝑚×1/(2𝑚^2 )⇔</a:t>
              </a:r>
              <a:endParaRPr lang="pt-PT">
                <a:effectLst/>
              </a:endParaRPr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⇔𝜎_𝑑=𝜎_𝑚/(2𝑚^2 )</a:t>
              </a:r>
              <a:endParaRPr lang="pt-PT">
                <a:effectLst/>
              </a:endParaRPr>
            </a:p>
            <a:p>
              <a:endParaRPr lang="pt-PT" sz="1100"/>
            </a:p>
          </xdr:txBody>
        </xdr:sp>
      </mc:Fallback>
    </mc:AlternateContent>
    <xdr:clientData/>
  </xdr:twoCellAnchor>
  <xdr:twoCellAnchor editAs="oneCell">
    <xdr:from>
      <xdr:col>19</xdr:col>
      <xdr:colOff>435428</xdr:colOff>
      <xdr:row>0</xdr:row>
      <xdr:rowOff>65316</xdr:rowOff>
    </xdr:from>
    <xdr:to>
      <xdr:col>27</xdr:col>
      <xdr:colOff>293914</xdr:colOff>
      <xdr:row>20</xdr:row>
      <xdr:rowOff>47173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08D4B37-1C7F-453A-90BC-823069AC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9771" y="65316"/>
          <a:ext cx="4735286" cy="3683000"/>
        </a:xfrm>
        <a:prstGeom prst="rect">
          <a:avLst/>
        </a:prstGeom>
      </xdr:spPr>
    </xdr:pic>
    <xdr:clientData/>
  </xdr:twoCellAnchor>
  <xdr:twoCellAnchor>
    <xdr:from>
      <xdr:col>6</xdr:col>
      <xdr:colOff>319768</xdr:colOff>
      <xdr:row>22</xdr:row>
      <xdr:rowOff>176894</xdr:rowOff>
    </xdr:from>
    <xdr:to>
      <xdr:col>16</xdr:col>
      <xdr:colOff>54428</xdr:colOff>
      <xdr:row>28</xdr:row>
      <xdr:rowOff>110612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95A41C32-C83E-4DE0-8F35-289C06E79C3A}"/>
                </a:ext>
              </a:extLst>
            </xdr:cNvPr>
            <xdr:cNvSpPr txBox="1"/>
          </xdr:nvSpPr>
          <xdr:spPr>
            <a:xfrm>
              <a:off x="4326413" y="4232700"/>
              <a:ext cx="7330080" cy="103984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Nesta análise o principal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objetivo é remover o erro feito na medição do diametro,  note-se porem que as medidas feitas têm um défice associado dada a dificuldade de encontrar o ponto mais intenso, por isso a tentativa de correção apenas prova que este erro já foi corrigido: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sSup>
                    <m:sSupPr>
                      <m:ctrlP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𝑟</m:t>
                      </m:r>
                    </m:e>
                    <m:sup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′</m:t>
                      </m:r>
                    </m:sup>
                  </m:sSup>
                  <m:r>
                    <a:rPr lang="pt-PT" sz="12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1,55;1,61</m:t>
                      </m:r>
                    </m:e>
                  </m:d>
                </m:oMath>
              </a14:m>
              <a:r>
                <a:rPr lang="pt-PT" sz="1200" b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 </a:t>
              </a:r>
              <a14:m>
                <m:oMath xmlns:m="http://schemas.openxmlformats.org/officeDocument/2006/math">
                  <m:r>
                    <a:rPr lang="pt-PT" sz="12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𝑟</m:t>
                  </m:r>
                  <m:r>
                    <a:rPr lang="pt-PT" sz="12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d>
                    <m:dPr>
                      <m:begChr m:val="["/>
                      <m:endChr m:val="]"/>
                      <m:ctrlP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1,61;1,67</m:t>
                      </m:r>
                    </m:e>
                  </m:d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 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𝑑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(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𝑎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)</m:t>
                      </m:r>
                    </m:num>
                    <m:den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𝑑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(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𝑏</m:t>
                      </m:r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)</m:t>
                      </m:r>
                    </m:den>
                  </m:f>
                  <m:r>
                    <a:rPr lang="pt-PT" sz="12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rad>
                    <m:radPr>
                      <m:degHide m:val="on"/>
                      <m:ctrlP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pt-PT" sz="12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100"/>
                <a:t> 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95A41C32-C83E-4DE0-8F35-289C06E79C3A}"/>
                </a:ext>
              </a:extLst>
            </xdr:cNvPr>
            <xdr:cNvSpPr txBox="1"/>
          </xdr:nvSpPr>
          <xdr:spPr>
            <a:xfrm>
              <a:off x="4326413" y="4232700"/>
              <a:ext cx="7330080" cy="103984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Nesta análise o principal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objetivo é remover o erro feito na medição do diametro,  note-se porem que as medidas feitas têm um défice associado dada a dificuldade de encontrar o ponto mais intenso, por isso a tentativa de correção apenas prova que este erro já foi corrigido:</a:t>
              </a: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𝑟^′=[1,55;1,61]</a:t>
              </a:r>
              <a:r>
                <a:rPr lang="pt-PT" sz="1200" b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 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𝑟=[1,61;1,67]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; 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𝑑(𝑎))/(𝑑(𝑏))= √3</a:t>
              </a:r>
              <a:endParaRPr lang="pt-PT" sz="12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100"/>
                <a:t> 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workbookViewId="0">
      <selection activeCell="N12" sqref="N12"/>
    </sheetView>
  </sheetViews>
  <sheetFormatPr defaultRowHeight="14.4" x14ac:dyDescent="0.3"/>
  <cols>
    <col min="12" max="12" width="15.33203125" customWidth="1"/>
  </cols>
  <sheetData>
    <row r="2" spans="2:14" x14ac:dyDescent="0.3">
      <c r="B2" s="11" t="s">
        <v>18</v>
      </c>
      <c r="C2" s="11"/>
    </row>
    <row r="4" spans="2:14" x14ac:dyDescent="0.3">
      <c r="M4" s="14" t="s">
        <v>23</v>
      </c>
    </row>
    <row r="5" spans="2:14" x14ac:dyDescent="0.3">
      <c r="M5" s="13" t="s">
        <v>16</v>
      </c>
      <c r="N5" t="s">
        <v>22</v>
      </c>
    </row>
    <row r="6" spans="2:14" x14ac:dyDescent="0.3">
      <c r="M6" s="13" t="s">
        <v>17</v>
      </c>
      <c r="N6" t="s">
        <v>21</v>
      </c>
    </row>
    <row r="7" spans="2:14" x14ac:dyDescent="0.3">
      <c r="M7" s="13" t="s">
        <v>19</v>
      </c>
      <c r="N7" t="s">
        <v>20</v>
      </c>
    </row>
    <row r="8" spans="2:14" x14ac:dyDescent="0.3">
      <c r="M8" s="10"/>
    </row>
    <row r="10" spans="2:14" x14ac:dyDescent="0.3">
      <c r="M10" s="10"/>
    </row>
    <row r="11" spans="2:14" x14ac:dyDescent="0.3">
      <c r="M11" s="10"/>
    </row>
    <row r="12" spans="2:14" x14ac:dyDescent="0.3">
      <c r="M12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53"/>
  <sheetViews>
    <sheetView tabSelected="1" topLeftCell="A16" zoomScale="136" zoomScaleNormal="136" workbookViewId="0">
      <selection activeCell="Z43" sqref="Z43"/>
    </sheetView>
  </sheetViews>
  <sheetFormatPr defaultRowHeight="14.4" x14ac:dyDescent="0.3"/>
  <cols>
    <col min="2" max="5" width="10.6640625" bestFit="1" customWidth="1"/>
    <col min="7" max="7" width="8.44140625" style="5" customWidth="1"/>
    <col min="8" max="8" width="11" bestFit="1" customWidth="1"/>
    <col min="9" max="9" width="10" customWidth="1"/>
    <col min="10" max="10" width="11.109375" customWidth="1"/>
    <col min="11" max="11" width="14.77734375" customWidth="1"/>
    <col min="12" max="12" width="15.109375" customWidth="1"/>
    <col min="13" max="14" width="11" customWidth="1"/>
    <col min="15" max="15" width="22.109375" customWidth="1"/>
    <col min="21" max="21" width="12.44140625" bestFit="1" customWidth="1"/>
    <col min="22" max="22" width="32.21875" customWidth="1"/>
  </cols>
  <sheetData>
    <row r="2" spans="1:15" x14ac:dyDescent="0.3">
      <c r="A2" t="s">
        <v>8</v>
      </c>
    </row>
    <row r="3" spans="1:15" x14ac:dyDescent="0.3">
      <c r="B3" s="40" t="s">
        <v>54</v>
      </c>
      <c r="C3" s="40" t="s">
        <v>66</v>
      </c>
      <c r="D3" s="40" t="s">
        <v>65</v>
      </c>
    </row>
    <row r="4" spans="1:15" ht="28.8" customHeight="1" x14ac:dyDescent="0.3">
      <c r="B4" s="7" t="s">
        <v>2</v>
      </c>
      <c r="C4" s="7" t="s">
        <v>67</v>
      </c>
      <c r="D4" s="7" t="s">
        <v>64</v>
      </c>
      <c r="E4" s="1" t="s">
        <v>3</v>
      </c>
      <c r="F4" s="77" t="s">
        <v>14</v>
      </c>
      <c r="G4" s="77" t="s">
        <v>15</v>
      </c>
      <c r="H4" s="82"/>
      <c r="I4" s="82"/>
      <c r="J4" s="76"/>
      <c r="K4" s="76"/>
      <c r="L4" s="71"/>
    </row>
    <row r="5" spans="1:15" ht="37.200000000000003" customHeight="1" x14ac:dyDescent="0.3">
      <c r="B5" s="8" t="s">
        <v>4</v>
      </c>
      <c r="C5" s="8" t="s">
        <v>5</v>
      </c>
      <c r="D5" s="8" t="s">
        <v>6</v>
      </c>
      <c r="E5" s="2" t="s">
        <v>7</v>
      </c>
      <c r="F5" s="78"/>
      <c r="G5" s="78"/>
      <c r="H5" s="82"/>
      <c r="I5" s="82"/>
      <c r="J5" s="76"/>
      <c r="K5" s="76"/>
      <c r="L5" s="71"/>
    </row>
    <row r="6" spans="1:15" x14ac:dyDescent="0.3">
      <c r="B6" s="15">
        <v>2</v>
      </c>
      <c r="C6" s="9">
        <v>35</v>
      </c>
      <c r="D6" s="9">
        <v>58</v>
      </c>
      <c r="E6" s="51">
        <f>$C$26/(SQRT(2*$C$29*$C$28*B6*1000))*(10^12)</f>
        <v>27.423617334631889</v>
      </c>
      <c r="F6" s="55">
        <f>(C6/2)/(4*$F$26)</f>
        <v>6.7307692307692304E-2</v>
      </c>
      <c r="G6" s="55">
        <f>(D6/2)/(4*$F$26)</f>
        <v>0.11153846153846154</v>
      </c>
      <c r="H6" s="67">
        <f>1/(2*(F6/E6))</f>
        <v>203.71830020012263</v>
      </c>
      <c r="I6" s="67">
        <f>1/(2*(G6/E6))</f>
        <v>122.93345701731536</v>
      </c>
      <c r="J6" s="70">
        <f>H6/I6</f>
        <v>1.6571428571428573</v>
      </c>
      <c r="K6" s="46">
        <f>_xlfn.STDEV.P(H6:H22)</f>
        <v>3.1889805263831668</v>
      </c>
      <c r="L6" s="46">
        <f>_xlfn.STDEV.P(I6:I22)</f>
        <v>1.6853250456255597</v>
      </c>
    </row>
    <row r="7" spans="1:15" x14ac:dyDescent="0.3">
      <c r="B7" s="15">
        <v>2.5</v>
      </c>
      <c r="C7" s="9">
        <v>31</v>
      </c>
      <c r="D7" s="9">
        <v>52</v>
      </c>
      <c r="E7" s="51">
        <f t="shared" ref="E7:E22" si="0">$C$26/(SQRT(2*$C$29*$C$28*B7*1000))*(10^12)</f>
        <v>24.5284290196714</v>
      </c>
      <c r="F7" s="55">
        <f t="shared" ref="F7:F22" si="1">(C7/2)/(4*$F$26)</f>
        <v>5.9615384615384619E-2</v>
      </c>
      <c r="G7" s="55">
        <f t="shared" ref="G7:G22" si="2">(D7/2)/(4*$F$26)</f>
        <v>0.1</v>
      </c>
      <c r="H7" s="67">
        <f t="shared" ref="H7:H22" si="3">1/(2*(F7/E7))</f>
        <v>205.7223079069214</v>
      </c>
      <c r="I7" s="67">
        <f t="shared" ref="I7:I22" si="4">1/(2*(G7/E7))</f>
        <v>122.64214509835699</v>
      </c>
      <c r="J7" s="70">
        <f t="shared" ref="J7:J22" si="5">H7/I7</f>
        <v>1.6774193548387097</v>
      </c>
      <c r="K7" s="71" t="s">
        <v>78</v>
      </c>
      <c r="L7" s="71"/>
    </row>
    <row r="8" spans="1:15" x14ac:dyDescent="0.3">
      <c r="B8" s="15">
        <v>3</v>
      </c>
      <c r="C8" s="9">
        <v>29</v>
      </c>
      <c r="D8" s="9">
        <v>48</v>
      </c>
      <c r="E8" s="51">
        <f t="shared" si="0"/>
        <v>22.391289790397256</v>
      </c>
      <c r="F8" s="55">
        <f t="shared" si="1"/>
        <v>5.5769230769230772E-2</v>
      </c>
      <c r="G8" s="55">
        <f t="shared" si="2"/>
        <v>9.2307692307692313E-2</v>
      </c>
      <c r="H8" s="67">
        <f t="shared" si="3"/>
        <v>200.74949467252711</v>
      </c>
      <c r="I8" s="67">
        <f t="shared" si="4"/>
        <v>121.28615303131848</v>
      </c>
      <c r="J8" s="70">
        <f t="shared" si="5"/>
        <v>1.6551724137931032</v>
      </c>
      <c r="K8" s="72">
        <f>_xlfn.STDEV.P(J6:J22)</f>
        <v>2.9605292322156546E-2</v>
      </c>
      <c r="L8" s="72"/>
      <c r="M8" s="65" t="s">
        <v>50</v>
      </c>
      <c r="N8" s="16" t="s">
        <v>49</v>
      </c>
    </row>
    <row r="9" spans="1:15" x14ac:dyDescent="0.3">
      <c r="B9" s="15">
        <v>3.5</v>
      </c>
      <c r="C9" s="9">
        <v>27</v>
      </c>
      <c r="D9" s="9">
        <v>44</v>
      </c>
      <c r="E9" s="51">
        <f t="shared" si="0"/>
        <v>20.7303061477817</v>
      </c>
      <c r="F9" s="55">
        <f t="shared" si="1"/>
        <v>5.1923076923076926E-2</v>
      </c>
      <c r="G9" s="55">
        <f t="shared" si="2"/>
        <v>8.461538461538462E-2</v>
      </c>
      <c r="H9" s="67">
        <f t="shared" si="3"/>
        <v>199.62517031197194</v>
      </c>
      <c r="I9" s="67">
        <f t="shared" si="4"/>
        <v>122.49726360052821</v>
      </c>
      <c r="J9" s="70">
        <f t="shared" si="5"/>
        <v>1.62962962962963</v>
      </c>
      <c r="M9" s="66">
        <f>1/(2*B50)</f>
        <v>206.31539948192403</v>
      </c>
      <c r="N9" s="57">
        <f>1/(2*L50)</f>
        <v>125.952450150793</v>
      </c>
    </row>
    <row r="10" spans="1:15" x14ac:dyDescent="0.3">
      <c r="B10" s="15">
        <v>4</v>
      </c>
      <c r="C10" s="9">
        <v>25</v>
      </c>
      <c r="D10" s="9">
        <v>41</v>
      </c>
      <c r="E10" s="51">
        <f t="shared" si="0"/>
        <v>19.391425781983163</v>
      </c>
      <c r="F10" s="55">
        <f t="shared" si="1"/>
        <v>4.807692307692308E-2</v>
      </c>
      <c r="G10" s="55">
        <f t="shared" si="2"/>
        <v>7.8846153846153844E-2</v>
      </c>
      <c r="H10" s="67">
        <f t="shared" si="3"/>
        <v>201.67082813262488</v>
      </c>
      <c r="I10" s="67">
        <f t="shared" si="4"/>
        <v>122.97001715403958</v>
      </c>
      <c r="J10" s="69">
        <f t="shared" si="5"/>
        <v>1.6399999999999997</v>
      </c>
      <c r="K10" s="68"/>
    </row>
    <row r="11" spans="1:15" x14ac:dyDescent="0.3">
      <c r="B11" s="15">
        <v>4.5</v>
      </c>
      <c r="C11" s="9">
        <v>24</v>
      </c>
      <c r="D11" s="9">
        <v>39</v>
      </c>
      <c r="E11" s="51">
        <f t="shared" si="0"/>
        <v>18.282411556421259</v>
      </c>
      <c r="F11" s="55">
        <f t="shared" si="1"/>
        <v>4.6153846153846156E-2</v>
      </c>
      <c r="G11" s="55">
        <f t="shared" si="2"/>
        <v>7.4999999999999997E-2</v>
      </c>
      <c r="H11" s="67">
        <f t="shared" si="3"/>
        <v>198.05945852789696</v>
      </c>
      <c r="I11" s="67">
        <f t="shared" si="4"/>
        <v>121.88274370947506</v>
      </c>
      <c r="J11" s="70">
        <f t="shared" si="5"/>
        <v>1.6249999999999998</v>
      </c>
      <c r="K11" s="68"/>
      <c r="M11" s="71" t="s">
        <v>51</v>
      </c>
      <c r="N11" s="71"/>
      <c r="O11" s="18" t="s">
        <v>52</v>
      </c>
    </row>
    <row r="12" spans="1:15" x14ac:dyDescent="0.3">
      <c r="B12" s="15">
        <v>5</v>
      </c>
      <c r="C12" s="9">
        <v>23</v>
      </c>
      <c r="D12" s="9">
        <v>37</v>
      </c>
      <c r="E12" s="51">
        <f t="shared" si="0"/>
        <v>17.344218491662545</v>
      </c>
      <c r="F12" s="55">
        <f t="shared" si="1"/>
        <v>4.4230769230769233E-2</v>
      </c>
      <c r="G12" s="55">
        <f t="shared" si="2"/>
        <v>7.1153846153846151E-2</v>
      </c>
      <c r="H12" s="67">
        <f t="shared" si="3"/>
        <v>196.06507860140269</v>
      </c>
      <c r="I12" s="67">
        <f t="shared" si="4"/>
        <v>121.87829210357464</v>
      </c>
      <c r="J12" s="70">
        <f t="shared" si="5"/>
        <v>1.6086956521739131</v>
      </c>
      <c r="K12" s="68"/>
      <c r="M12" s="72">
        <f>M9/N9</f>
        <v>1.6380419692901469</v>
      </c>
      <c r="N12" s="72"/>
      <c r="O12" s="60">
        <f>SQRT(3)</f>
        <v>1.7320508075688772</v>
      </c>
    </row>
    <row r="13" spans="1:15" x14ac:dyDescent="0.3">
      <c r="B13" s="15">
        <v>5.5</v>
      </c>
      <c r="C13" s="9">
        <v>22</v>
      </c>
      <c r="D13" s="9">
        <v>36</v>
      </c>
      <c r="E13" s="51">
        <f t="shared" si="0"/>
        <v>16.537063471501853</v>
      </c>
      <c r="F13" s="55">
        <f t="shared" si="1"/>
        <v>4.230769230769231E-2</v>
      </c>
      <c r="G13" s="55">
        <f t="shared" si="2"/>
        <v>6.9230769230769235E-2</v>
      </c>
      <c r="H13" s="67">
        <f t="shared" si="3"/>
        <v>195.43802284502186</v>
      </c>
      <c r="I13" s="67">
        <f t="shared" si="4"/>
        <v>119.43434729418004</v>
      </c>
      <c r="J13" s="70">
        <f t="shared" si="5"/>
        <v>1.6363636363636362</v>
      </c>
    </row>
    <row r="14" spans="1:15" x14ac:dyDescent="0.3">
      <c r="B14" s="15">
        <v>6</v>
      </c>
      <c r="C14" s="9">
        <v>21</v>
      </c>
      <c r="D14" s="9">
        <v>35</v>
      </c>
      <c r="E14" s="51">
        <f t="shared" si="0"/>
        <v>15.833032850303006</v>
      </c>
      <c r="F14" s="55">
        <f t="shared" si="1"/>
        <v>4.0384615384615387E-2</v>
      </c>
      <c r="G14" s="55">
        <f t="shared" si="2"/>
        <v>6.7307692307692304E-2</v>
      </c>
      <c r="H14" s="67">
        <f t="shared" si="3"/>
        <v>196.02802576565625</v>
      </c>
      <c r="I14" s="67">
        <f t="shared" si="4"/>
        <v>117.61681545939376</v>
      </c>
      <c r="J14" s="70">
        <f t="shared" si="5"/>
        <v>1.6666666666666665</v>
      </c>
      <c r="M14" s="71" t="s">
        <v>72</v>
      </c>
      <c r="N14" s="71"/>
      <c r="O14" s="71"/>
    </row>
    <row r="15" spans="1:15" x14ac:dyDescent="0.3">
      <c r="B15" s="15">
        <v>6.5</v>
      </c>
      <c r="C15" s="9">
        <v>20</v>
      </c>
      <c r="D15" s="9">
        <v>33</v>
      </c>
      <c r="E15" s="51">
        <f t="shared" si="0"/>
        <v>15.211885916725901</v>
      </c>
      <c r="F15" s="55">
        <f t="shared" si="1"/>
        <v>3.8461538461538464E-2</v>
      </c>
      <c r="G15" s="55">
        <f t="shared" si="2"/>
        <v>6.3461538461538458E-2</v>
      </c>
      <c r="H15" s="67">
        <f t="shared" si="3"/>
        <v>197.75451691743672</v>
      </c>
      <c r="I15" s="67">
        <f t="shared" si="4"/>
        <v>119.85122237420407</v>
      </c>
      <c r="J15" s="69">
        <f t="shared" si="5"/>
        <v>1.65</v>
      </c>
      <c r="M15" s="81">
        <f>M9-(TAN(RADIANS(30))*N9)</f>
        <v>133.59671848227077</v>
      </c>
      <c r="N15" s="81"/>
      <c r="O15" s="81"/>
    </row>
    <row r="16" spans="1:15" x14ac:dyDescent="0.3">
      <c r="B16" s="15">
        <v>7</v>
      </c>
      <c r="C16" s="9">
        <v>19</v>
      </c>
      <c r="D16" s="9">
        <v>32</v>
      </c>
      <c r="E16" s="51">
        <f t="shared" si="0"/>
        <v>14.658540053169617</v>
      </c>
      <c r="F16" s="55">
        <f t="shared" si="1"/>
        <v>3.653846153846154E-2</v>
      </c>
      <c r="G16" s="55">
        <f t="shared" si="2"/>
        <v>6.1538461538461542E-2</v>
      </c>
      <c r="H16" s="67">
        <f t="shared" si="3"/>
        <v>200.59054809600525</v>
      </c>
      <c r="I16" s="67">
        <f t="shared" si="4"/>
        <v>119.10063793200311</v>
      </c>
      <c r="J16" s="70">
        <f t="shared" si="5"/>
        <v>1.6842105263157896</v>
      </c>
    </row>
    <row r="17" spans="1:22" x14ac:dyDescent="0.3">
      <c r="B17" s="15">
        <v>7.5</v>
      </c>
      <c r="C17" s="9">
        <v>18</v>
      </c>
      <c r="D17" s="9">
        <v>31</v>
      </c>
      <c r="E17" s="51">
        <f t="shared" si="0"/>
        <v>14.161495097305911</v>
      </c>
      <c r="F17" s="55">
        <f t="shared" si="1"/>
        <v>3.4615384615384617E-2</v>
      </c>
      <c r="G17" s="55">
        <f t="shared" si="2"/>
        <v>5.9615384615384619E-2</v>
      </c>
      <c r="H17" s="67">
        <f t="shared" si="3"/>
        <v>204.55492918330759</v>
      </c>
      <c r="I17" s="67">
        <f t="shared" si="4"/>
        <v>118.77382984837216</v>
      </c>
      <c r="J17" s="70">
        <f t="shared" si="5"/>
        <v>1.7222222222222221</v>
      </c>
      <c r="M17" s="64" t="s">
        <v>53</v>
      </c>
      <c r="N17" s="18" t="s">
        <v>73</v>
      </c>
      <c r="O17" s="50" t="s">
        <v>74</v>
      </c>
    </row>
    <row r="18" spans="1:22" x14ac:dyDescent="0.3">
      <c r="B18" s="15">
        <v>8</v>
      </c>
      <c r="C18" s="9">
        <v>18</v>
      </c>
      <c r="D18" s="9">
        <v>30</v>
      </c>
      <c r="E18" s="51">
        <f t="shared" si="0"/>
        <v>13.711808667315944</v>
      </c>
      <c r="F18" s="55">
        <f t="shared" si="1"/>
        <v>3.4615384615384617E-2</v>
      </c>
      <c r="G18" s="55">
        <f t="shared" si="2"/>
        <v>5.7692307692307696E-2</v>
      </c>
      <c r="H18" s="67">
        <f t="shared" si="3"/>
        <v>198.05945852789696</v>
      </c>
      <c r="I18" s="67">
        <f t="shared" si="4"/>
        <v>118.83567511673819</v>
      </c>
      <c r="J18" s="70">
        <f t="shared" si="5"/>
        <v>1.6666666666666665</v>
      </c>
      <c r="M18" s="66">
        <f>C50/(2*(B50^2))</f>
        <v>3.3008920747453283</v>
      </c>
      <c r="N18" s="57">
        <f>M50/(2*(L50^2))</f>
        <v>1.3965514205283684</v>
      </c>
      <c r="O18" s="59">
        <f>SQRT(((M18^2)/(N9^2))+(((N18^2)*(M9^2))/(N9^4)))</f>
        <v>3.1885830788195485E-2</v>
      </c>
    </row>
    <row r="19" spans="1:22" x14ac:dyDescent="0.3">
      <c r="B19" s="15">
        <v>8.5</v>
      </c>
      <c r="C19" s="9">
        <v>17</v>
      </c>
      <c r="D19" s="9">
        <v>29</v>
      </c>
      <c r="E19" s="51">
        <f t="shared" si="0"/>
        <v>13.302408342024322</v>
      </c>
      <c r="F19" s="55">
        <f t="shared" si="1"/>
        <v>3.2692307692307694E-2</v>
      </c>
      <c r="G19" s="55">
        <f t="shared" si="2"/>
        <v>5.5769230769230772E-2</v>
      </c>
      <c r="H19" s="67">
        <f t="shared" si="3"/>
        <v>203.44859817213668</v>
      </c>
      <c r="I19" s="67">
        <f t="shared" si="4"/>
        <v>119.26297134228702</v>
      </c>
      <c r="J19" s="70">
        <f t="shared" si="5"/>
        <v>1.7058823529411766</v>
      </c>
    </row>
    <row r="20" spans="1:22" x14ac:dyDescent="0.3">
      <c r="B20" s="15">
        <v>9</v>
      </c>
      <c r="C20" s="9">
        <v>17</v>
      </c>
      <c r="D20" s="9">
        <v>28</v>
      </c>
      <c r="E20" s="51">
        <f t="shared" si="0"/>
        <v>12.927617187988776</v>
      </c>
      <c r="F20" s="55">
        <f t="shared" si="1"/>
        <v>3.2692307692307694E-2</v>
      </c>
      <c r="G20" s="55">
        <f t="shared" si="2"/>
        <v>5.3846153846153849E-2</v>
      </c>
      <c r="H20" s="67">
        <f t="shared" si="3"/>
        <v>197.71649816924008</v>
      </c>
      <c r="I20" s="67">
        <f t="shared" si="4"/>
        <v>120.0421596027529</v>
      </c>
      <c r="J20" s="70">
        <f t="shared" si="5"/>
        <v>1.6470588235294119</v>
      </c>
    </row>
    <row r="21" spans="1:22" x14ac:dyDescent="0.3">
      <c r="B21" s="15">
        <v>9.5</v>
      </c>
      <c r="C21" s="9">
        <v>16</v>
      </c>
      <c r="D21" s="9">
        <v>27</v>
      </c>
      <c r="E21" s="51">
        <f t="shared" si="0"/>
        <v>12.582818592420066</v>
      </c>
      <c r="F21" s="55">
        <f t="shared" si="1"/>
        <v>3.0769230769230771E-2</v>
      </c>
      <c r="G21" s="55">
        <f t="shared" si="2"/>
        <v>5.1923076923076926E-2</v>
      </c>
      <c r="H21" s="67">
        <f t="shared" si="3"/>
        <v>204.47080212682604</v>
      </c>
      <c r="I21" s="67">
        <f t="shared" si="4"/>
        <v>121.16788274182285</v>
      </c>
      <c r="J21" s="70">
        <f t="shared" si="5"/>
        <v>1.6874999999999998</v>
      </c>
    </row>
    <row r="22" spans="1:22" x14ac:dyDescent="0.3">
      <c r="B22" s="15">
        <v>10</v>
      </c>
      <c r="C22" s="9">
        <v>16</v>
      </c>
      <c r="D22" s="9">
        <v>26</v>
      </c>
      <c r="E22" s="51">
        <f t="shared" si="0"/>
        <v>12.2642145098357</v>
      </c>
      <c r="F22" s="55">
        <f t="shared" si="1"/>
        <v>3.0769230769230771E-2</v>
      </c>
      <c r="G22" s="55">
        <f t="shared" si="2"/>
        <v>0.05</v>
      </c>
      <c r="H22" s="67">
        <f t="shared" si="3"/>
        <v>199.29348578483012</v>
      </c>
      <c r="I22" s="67">
        <f t="shared" si="4"/>
        <v>122.64214509835699</v>
      </c>
      <c r="J22" s="70">
        <f t="shared" si="5"/>
        <v>1.6250000000000002</v>
      </c>
    </row>
    <row r="23" spans="1:22" x14ac:dyDescent="0.3">
      <c r="D23" s="3"/>
    </row>
    <row r="25" spans="1:22" x14ac:dyDescent="0.3">
      <c r="B25" s="79" t="s">
        <v>0</v>
      </c>
      <c r="C25" s="80"/>
      <c r="E25" s="71" t="s">
        <v>9</v>
      </c>
      <c r="F25" s="71"/>
    </row>
    <row r="26" spans="1:22" x14ac:dyDescent="0.3">
      <c r="B26" s="6" t="s">
        <v>10</v>
      </c>
      <c r="C26" s="4">
        <v>6.6261000000000003E-34</v>
      </c>
      <c r="E26" s="12" t="s">
        <v>1</v>
      </c>
      <c r="F26" s="17">
        <v>65</v>
      </c>
    </row>
    <row r="27" spans="1:22" x14ac:dyDescent="0.3">
      <c r="B27" s="6" t="s">
        <v>11</v>
      </c>
      <c r="C27" s="4">
        <v>299790000</v>
      </c>
    </row>
    <row r="28" spans="1:22" x14ac:dyDescent="0.3">
      <c r="B28" s="6" t="s">
        <v>12</v>
      </c>
      <c r="C28" s="4">
        <v>1.6022000000000001E-19</v>
      </c>
    </row>
    <row r="29" spans="1:22" x14ac:dyDescent="0.3">
      <c r="B29" s="6" t="s">
        <v>13</v>
      </c>
      <c r="C29" s="4">
        <v>9.1093999999999993E-31</v>
      </c>
    </row>
    <row r="30" spans="1:22" x14ac:dyDescent="0.3">
      <c r="C30" s="5"/>
      <c r="F30" s="5"/>
    </row>
    <row r="31" spans="1:22" x14ac:dyDescent="0.3">
      <c r="A31" s="71" t="s">
        <v>16</v>
      </c>
      <c r="B31" s="71"/>
      <c r="C31" s="71"/>
      <c r="D31" s="71"/>
      <c r="E31" s="71"/>
      <c r="F31" s="71"/>
      <c r="G31" s="71"/>
      <c r="H31" s="71"/>
      <c r="I31" s="71"/>
      <c r="U31" s="76" t="s">
        <v>75</v>
      </c>
      <c r="V31" s="76"/>
    </row>
    <row r="32" spans="1:22" x14ac:dyDescent="0.3">
      <c r="A32" s="31"/>
      <c r="B32" s="28"/>
      <c r="C32" s="28"/>
      <c r="D32" s="28"/>
      <c r="E32" s="28"/>
      <c r="F32" s="28"/>
      <c r="G32" s="29"/>
      <c r="H32" s="28"/>
      <c r="I32" s="30"/>
      <c r="K32" s="73" t="s">
        <v>17</v>
      </c>
      <c r="L32" s="74"/>
      <c r="M32" s="74"/>
      <c r="N32" s="74"/>
      <c r="O32" s="74"/>
      <c r="P32" s="74"/>
      <c r="Q32" s="74"/>
      <c r="R32" s="74"/>
      <c r="S32" s="75"/>
      <c r="U32" s="61" t="s">
        <v>76</v>
      </c>
      <c r="V32" s="61" t="s">
        <v>77</v>
      </c>
    </row>
    <row r="33" spans="1:22" x14ac:dyDescent="0.3">
      <c r="A33" s="32" t="s">
        <v>24</v>
      </c>
      <c r="B33" s="23"/>
      <c r="C33" s="23"/>
      <c r="D33" s="23"/>
      <c r="E33" s="23"/>
      <c r="F33" s="23"/>
      <c r="G33" s="23"/>
      <c r="H33" s="23"/>
      <c r="I33" s="25"/>
      <c r="K33" s="32" t="s">
        <v>24</v>
      </c>
      <c r="L33" s="23"/>
      <c r="M33" s="23"/>
      <c r="N33" s="23"/>
      <c r="O33" s="23"/>
      <c r="P33" s="23"/>
      <c r="Q33" s="23"/>
      <c r="R33" s="23"/>
      <c r="S33" s="25"/>
      <c r="U33" s="62">
        <f>SQRT(2*C29*B22*(10^3)*C28)/C29</f>
        <v>59310075.271000318</v>
      </c>
      <c r="V33" s="63">
        <f>U33/C27</f>
        <v>0.19783873801994836</v>
      </c>
    </row>
    <row r="34" spans="1:22" ht="15" thickBot="1" x14ac:dyDescent="0.35">
      <c r="A34" s="32"/>
      <c r="B34" s="23"/>
      <c r="C34" s="23"/>
      <c r="D34" s="23"/>
      <c r="E34" s="23"/>
      <c r="F34" s="23"/>
      <c r="G34" s="23"/>
      <c r="H34" s="23"/>
      <c r="I34" s="25"/>
      <c r="K34" s="32"/>
      <c r="L34" s="23"/>
      <c r="M34" s="23"/>
      <c r="N34" s="23"/>
      <c r="O34" s="23"/>
      <c r="P34" s="23"/>
      <c r="Q34" s="23"/>
      <c r="R34" s="23"/>
      <c r="S34" s="25"/>
    </row>
    <row r="35" spans="1:22" x14ac:dyDescent="0.3">
      <c r="A35" s="37" t="s">
        <v>25</v>
      </c>
      <c r="B35" s="22"/>
      <c r="C35" s="23"/>
      <c r="D35" s="23"/>
      <c r="E35" s="23"/>
      <c r="F35" s="23"/>
      <c r="G35" s="23"/>
      <c r="H35" s="23"/>
      <c r="I35" s="25"/>
      <c r="K35" s="37" t="s">
        <v>25</v>
      </c>
      <c r="L35" s="22"/>
      <c r="M35" s="23"/>
      <c r="N35" s="23"/>
      <c r="O35" s="23"/>
      <c r="P35" s="23"/>
      <c r="Q35" s="23"/>
      <c r="R35" s="23"/>
      <c r="S35" s="25"/>
    </row>
    <row r="36" spans="1:22" x14ac:dyDescent="0.3">
      <c r="A36" s="33" t="s">
        <v>26</v>
      </c>
      <c r="B36" s="19">
        <v>0.99808569044326934</v>
      </c>
      <c r="C36" s="23"/>
      <c r="D36" s="23"/>
      <c r="E36" s="23"/>
      <c r="F36" s="23"/>
      <c r="G36" s="23"/>
      <c r="H36" s="23"/>
      <c r="I36" s="25"/>
      <c r="K36" s="33" t="s">
        <v>26</v>
      </c>
      <c r="L36" s="19">
        <v>0.99907920761344937</v>
      </c>
      <c r="M36" s="23"/>
      <c r="N36" s="23"/>
      <c r="O36" s="23"/>
      <c r="P36" s="23"/>
      <c r="Q36" s="23"/>
      <c r="R36" s="23"/>
      <c r="S36" s="25"/>
    </row>
    <row r="37" spans="1:22" x14ac:dyDescent="0.3">
      <c r="A37" s="33" t="s">
        <v>27</v>
      </c>
      <c r="B37" s="19">
        <v>0.99617504546761759</v>
      </c>
      <c r="C37" s="23"/>
      <c r="D37" s="23"/>
      <c r="E37" s="23"/>
      <c r="F37" s="23"/>
      <c r="G37" s="23"/>
      <c r="H37" s="23"/>
      <c r="I37" s="25"/>
      <c r="K37" s="33" t="s">
        <v>27</v>
      </c>
      <c r="L37" s="19">
        <v>0.99815926308551794</v>
      </c>
      <c r="M37" s="23"/>
      <c r="N37" s="23"/>
      <c r="O37" s="23"/>
      <c r="P37" s="23"/>
      <c r="Q37" s="23"/>
      <c r="R37" s="23"/>
      <c r="S37" s="25"/>
    </row>
    <row r="38" spans="1:22" x14ac:dyDescent="0.3">
      <c r="A38" s="33" t="s">
        <v>28</v>
      </c>
      <c r="B38" s="19">
        <v>0.99592004849879212</v>
      </c>
      <c r="C38" s="23"/>
      <c r="D38" s="23"/>
      <c r="E38" s="23"/>
      <c r="F38" s="23"/>
      <c r="G38" s="23"/>
      <c r="H38" s="23"/>
      <c r="I38" s="25"/>
      <c r="K38" s="33" t="s">
        <v>28</v>
      </c>
      <c r="L38" s="19">
        <v>0.99803654729121916</v>
      </c>
      <c r="M38" s="23"/>
      <c r="N38" s="23"/>
      <c r="O38" s="23"/>
      <c r="P38" s="23"/>
      <c r="Q38" s="23"/>
      <c r="R38" s="23"/>
      <c r="S38" s="25"/>
    </row>
    <row r="39" spans="1:22" x14ac:dyDescent="0.3">
      <c r="A39" s="33" t="s">
        <v>29</v>
      </c>
      <c r="B39" s="19">
        <v>6.901367379052812E-4</v>
      </c>
      <c r="C39" s="23"/>
      <c r="D39" s="23"/>
      <c r="E39" s="23"/>
      <c r="F39" s="23"/>
      <c r="G39" s="23"/>
      <c r="H39" s="23"/>
      <c r="I39" s="25"/>
      <c r="K39" s="33" t="s">
        <v>29</v>
      </c>
      <c r="L39" s="19">
        <v>7.8344912970485805E-4</v>
      </c>
      <c r="M39" s="23"/>
      <c r="N39" s="23"/>
      <c r="O39" s="23"/>
      <c r="P39" s="23"/>
      <c r="Q39" s="23"/>
      <c r="R39" s="23"/>
      <c r="S39" s="25"/>
    </row>
    <row r="40" spans="1:22" ht="15" thickBot="1" x14ac:dyDescent="0.35">
      <c r="A40" s="34" t="s">
        <v>30</v>
      </c>
      <c r="B40" s="20">
        <v>17</v>
      </c>
      <c r="C40" s="23"/>
      <c r="D40" s="23"/>
      <c r="E40" s="23"/>
      <c r="F40" s="23"/>
      <c r="G40" s="23"/>
      <c r="H40" s="23"/>
      <c r="I40" s="25"/>
      <c r="K40" s="34" t="s">
        <v>30</v>
      </c>
      <c r="L40" s="20">
        <v>17</v>
      </c>
      <c r="M40" s="23"/>
      <c r="N40" s="23"/>
      <c r="O40" s="23"/>
      <c r="P40" s="23"/>
      <c r="Q40" s="23"/>
      <c r="R40" s="23"/>
      <c r="S40" s="25"/>
    </row>
    <row r="41" spans="1:22" x14ac:dyDescent="0.3">
      <c r="A41" s="32"/>
      <c r="B41" s="23"/>
      <c r="C41" s="23"/>
      <c r="D41" s="23"/>
      <c r="E41" s="23"/>
      <c r="F41" s="23"/>
      <c r="G41" s="23"/>
      <c r="H41" s="23"/>
      <c r="I41" s="25"/>
      <c r="K41" s="32"/>
      <c r="L41" s="23"/>
      <c r="M41" s="23"/>
      <c r="N41" s="23"/>
      <c r="O41" s="23"/>
      <c r="P41" s="23"/>
      <c r="Q41" s="23"/>
      <c r="R41" s="23"/>
      <c r="S41" s="25"/>
    </row>
    <row r="42" spans="1:22" ht="15" thickBot="1" x14ac:dyDescent="0.35">
      <c r="A42" s="32" t="s">
        <v>31</v>
      </c>
      <c r="B42" s="23"/>
      <c r="C42" s="23"/>
      <c r="D42" s="23"/>
      <c r="E42" s="23"/>
      <c r="F42" s="23"/>
      <c r="G42" s="23"/>
      <c r="H42" s="23"/>
      <c r="I42" s="25"/>
      <c r="K42" s="32" t="s">
        <v>31</v>
      </c>
      <c r="L42" s="23"/>
      <c r="M42" s="23"/>
      <c r="N42" s="23"/>
      <c r="O42" s="23"/>
      <c r="P42" s="23"/>
      <c r="Q42" s="23"/>
      <c r="R42" s="23"/>
      <c r="S42" s="25"/>
    </row>
    <row r="43" spans="1:22" x14ac:dyDescent="0.3">
      <c r="A43" s="35"/>
      <c r="B43" s="21" t="s">
        <v>36</v>
      </c>
      <c r="C43" s="21" t="s">
        <v>37</v>
      </c>
      <c r="D43" s="21" t="s">
        <v>38</v>
      </c>
      <c r="E43" s="21" t="s">
        <v>39</v>
      </c>
      <c r="F43" s="21" t="s">
        <v>40</v>
      </c>
      <c r="G43" s="23"/>
      <c r="H43" s="23"/>
      <c r="I43" s="25"/>
      <c r="K43" s="35"/>
      <c r="L43" s="21" t="s">
        <v>36</v>
      </c>
      <c r="M43" s="21" t="s">
        <v>37</v>
      </c>
      <c r="N43" s="21" t="s">
        <v>38</v>
      </c>
      <c r="O43" s="21" t="s">
        <v>39</v>
      </c>
      <c r="P43" s="21" t="s">
        <v>40</v>
      </c>
      <c r="Q43" s="23"/>
      <c r="R43" s="23"/>
      <c r="S43" s="25"/>
    </row>
    <row r="44" spans="1:22" x14ac:dyDescent="0.3">
      <c r="A44" s="33" t="s">
        <v>32</v>
      </c>
      <c r="B44" s="19">
        <v>1</v>
      </c>
      <c r="C44" s="19">
        <v>1.8606767621791168E-3</v>
      </c>
      <c r="D44" s="19">
        <v>1.8606767621791168E-3</v>
      </c>
      <c r="E44" s="19">
        <v>3906.6152435300223</v>
      </c>
      <c r="F44" s="19">
        <v>1.5034629513026858E-19</v>
      </c>
      <c r="G44" s="23"/>
      <c r="H44" s="23"/>
      <c r="I44" s="25"/>
      <c r="K44" s="33" t="s">
        <v>32</v>
      </c>
      <c r="L44" s="19">
        <v>1</v>
      </c>
      <c r="M44" s="19">
        <v>4.9925334530243268E-3</v>
      </c>
      <c r="N44" s="19">
        <v>4.9925334530243268E-3</v>
      </c>
      <c r="O44" s="19">
        <v>8133.9102989063649</v>
      </c>
      <c r="P44" s="19">
        <v>6.2294889044342231E-22</v>
      </c>
      <c r="Q44" s="23"/>
      <c r="R44" s="23"/>
      <c r="S44" s="25"/>
    </row>
    <row r="45" spans="1:22" x14ac:dyDescent="0.3">
      <c r="A45" s="33" t="s">
        <v>33</v>
      </c>
      <c r="B45" s="19">
        <v>15</v>
      </c>
      <c r="C45" s="19">
        <v>7.1443307550981408E-6</v>
      </c>
      <c r="D45" s="19">
        <v>4.7628871700654274E-7</v>
      </c>
      <c r="E45" s="19"/>
      <c r="F45" s="19"/>
      <c r="G45" s="23"/>
      <c r="H45" s="23"/>
      <c r="I45" s="25"/>
      <c r="K45" s="33" t="s">
        <v>33</v>
      </c>
      <c r="L45" s="19">
        <v>15</v>
      </c>
      <c r="M45" s="19">
        <v>9.2068880825294918E-6</v>
      </c>
      <c r="N45" s="19">
        <v>6.1379253883529941E-7</v>
      </c>
      <c r="O45" s="19"/>
      <c r="P45" s="19"/>
      <c r="Q45" s="23"/>
      <c r="R45" s="23"/>
      <c r="S45" s="25"/>
    </row>
    <row r="46" spans="1:22" ht="15" thickBot="1" x14ac:dyDescent="0.35">
      <c r="A46" s="34" t="s">
        <v>34</v>
      </c>
      <c r="B46" s="20">
        <v>16</v>
      </c>
      <c r="C46" s="20">
        <v>1.867821092934215E-3</v>
      </c>
      <c r="D46" s="20"/>
      <c r="E46" s="20"/>
      <c r="F46" s="20"/>
      <c r="G46" s="23"/>
      <c r="H46" s="23"/>
      <c r="I46" s="25"/>
      <c r="K46" s="34" t="s">
        <v>34</v>
      </c>
      <c r="L46" s="20">
        <v>16</v>
      </c>
      <c r="M46" s="20">
        <v>5.0017403411068565E-3</v>
      </c>
      <c r="N46" s="20"/>
      <c r="O46" s="20"/>
      <c r="P46" s="20"/>
      <c r="Q46" s="23"/>
      <c r="R46" s="23"/>
      <c r="S46" s="25"/>
    </row>
    <row r="47" spans="1:22" ht="15" thickBot="1" x14ac:dyDescent="0.35">
      <c r="A47" s="32"/>
      <c r="B47" s="23"/>
      <c r="C47" s="23"/>
      <c r="D47" s="23"/>
      <c r="E47" s="23"/>
      <c r="F47" s="23"/>
      <c r="G47" s="23"/>
      <c r="H47" s="23"/>
      <c r="I47" s="25"/>
      <c r="K47" s="32"/>
      <c r="L47" s="23"/>
      <c r="M47" s="23"/>
      <c r="N47" s="23"/>
      <c r="O47" s="23"/>
      <c r="P47" s="23"/>
      <c r="Q47" s="23"/>
      <c r="R47" s="23"/>
      <c r="S47" s="25"/>
    </row>
    <row r="48" spans="1:22" x14ac:dyDescent="0.3">
      <c r="A48" s="35"/>
      <c r="B48" s="21" t="s">
        <v>41</v>
      </c>
      <c r="C48" s="21" t="s">
        <v>29</v>
      </c>
      <c r="D48" s="21" t="s">
        <v>42</v>
      </c>
      <c r="E48" s="21" t="s">
        <v>43</v>
      </c>
      <c r="F48" s="21" t="s">
        <v>44</v>
      </c>
      <c r="G48" s="21" t="s">
        <v>45</v>
      </c>
      <c r="H48" s="21" t="s">
        <v>46</v>
      </c>
      <c r="I48" s="38" t="s">
        <v>47</v>
      </c>
      <c r="K48" s="35"/>
      <c r="L48" s="21" t="s">
        <v>41</v>
      </c>
      <c r="M48" s="21" t="s">
        <v>29</v>
      </c>
      <c r="N48" s="21" t="s">
        <v>42</v>
      </c>
      <c r="O48" s="21" t="s">
        <v>43</v>
      </c>
      <c r="P48" s="21" t="s">
        <v>44</v>
      </c>
      <c r="Q48" s="21" t="s">
        <v>45</v>
      </c>
      <c r="R48" s="21" t="s">
        <v>46</v>
      </c>
      <c r="S48" s="38" t="s">
        <v>47</v>
      </c>
    </row>
    <row r="49" spans="1:19" x14ac:dyDescent="0.3">
      <c r="A49" s="33" t="s">
        <v>35</v>
      </c>
      <c r="B49" s="19">
        <v>1.2357247014913794E-3</v>
      </c>
      <c r="C49" s="19">
        <v>6.8512153246781779E-4</v>
      </c>
      <c r="D49" s="19">
        <v>1.8036576620797202</v>
      </c>
      <c r="E49" s="19">
        <v>9.1403447358439222E-2</v>
      </c>
      <c r="F49" s="19">
        <v>-2.2457727754036688E-4</v>
      </c>
      <c r="G49" s="19">
        <v>2.6960266805231255E-3</v>
      </c>
      <c r="H49" s="19">
        <v>-2.2457727754036688E-4</v>
      </c>
      <c r="I49" s="26">
        <v>2.6960266805231255E-3</v>
      </c>
      <c r="K49" s="33" t="s">
        <v>35</v>
      </c>
      <c r="L49" s="19">
        <v>2.7956774765093007E-3</v>
      </c>
      <c r="M49" s="19">
        <v>7.7775582558197137E-4</v>
      </c>
      <c r="N49" s="19">
        <v>3.5945439231102885</v>
      </c>
      <c r="O49" s="19">
        <v>2.6552046173519235E-3</v>
      </c>
      <c r="P49" s="19">
        <v>1.1379301755161408E-3</v>
      </c>
      <c r="Q49" s="19">
        <v>4.4534247775024609E-3</v>
      </c>
      <c r="R49" s="19">
        <v>1.1379301755161408E-3</v>
      </c>
      <c r="S49" s="26">
        <v>4.4534247775024609E-3</v>
      </c>
    </row>
    <row r="50" spans="1:19" x14ac:dyDescent="0.3">
      <c r="A50" s="36" t="s">
        <v>48</v>
      </c>
      <c r="B50" s="24">
        <v>2.4234739687659943E-3</v>
      </c>
      <c r="C50" s="24">
        <v>3.8773770823404539E-5</v>
      </c>
      <c r="D50" s="24">
        <v>62.50292187994112</v>
      </c>
      <c r="E50" s="24">
        <v>1.5034629513026858E-19</v>
      </c>
      <c r="F50" s="24">
        <v>2.34082963256481E-3</v>
      </c>
      <c r="G50" s="24">
        <v>2.5061183049671786E-3</v>
      </c>
      <c r="H50" s="24">
        <v>2.34082963256481E-3</v>
      </c>
      <c r="I50" s="27">
        <v>2.5061183049671786E-3</v>
      </c>
      <c r="K50" s="36" t="s">
        <v>48</v>
      </c>
      <c r="L50" s="24">
        <v>3.9697520723208576E-3</v>
      </c>
      <c r="M50" s="24">
        <v>4.4016316388508329E-5</v>
      </c>
      <c r="N50" s="24">
        <v>90.188193788912116</v>
      </c>
      <c r="O50" s="24">
        <v>6.2294889044342231E-22</v>
      </c>
      <c r="P50" s="24">
        <v>3.8759335147573563E-3</v>
      </c>
      <c r="Q50" s="24">
        <v>4.0635706298843589E-3</v>
      </c>
      <c r="R50" s="24">
        <v>3.8759335147573563E-3</v>
      </c>
      <c r="S50" s="27">
        <v>4.0635706298843589E-3</v>
      </c>
    </row>
    <row r="51" spans="1:19" x14ac:dyDescent="0.3">
      <c r="G51"/>
    </row>
    <row r="52" spans="1:19" x14ac:dyDescent="0.3">
      <c r="G52"/>
    </row>
    <row r="53" spans="1:19" x14ac:dyDescent="0.3">
      <c r="G53"/>
    </row>
  </sheetData>
  <sortState xmlns:xlrd2="http://schemas.microsoft.com/office/spreadsheetml/2017/richdata2" ref="E10:G24">
    <sortCondition ref="E33:E47"/>
  </sortState>
  <mergeCells count="18">
    <mergeCell ref="K4:K5"/>
    <mergeCell ref="L4:L5"/>
    <mergeCell ref="K7:L7"/>
    <mergeCell ref="K8:L8"/>
    <mergeCell ref="K32:S32"/>
    <mergeCell ref="U31:V31"/>
    <mergeCell ref="F4:F5"/>
    <mergeCell ref="G4:G5"/>
    <mergeCell ref="A31:I31"/>
    <mergeCell ref="M11:N11"/>
    <mergeCell ref="M12:N12"/>
    <mergeCell ref="B25:C25"/>
    <mergeCell ref="E25:F25"/>
    <mergeCell ref="M15:O15"/>
    <mergeCell ref="M14:O14"/>
    <mergeCell ref="H4:H5"/>
    <mergeCell ref="I4:I5"/>
    <mergeCell ref="J4:J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3B8C-1440-4BE0-812E-B38A921DE058}">
  <dimension ref="B1:T48"/>
  <sheetViews>
    <sheetView zoomScale="96" zoomScaleNormal="96" workbookViewId="0">
      <selection activeCell="S26" sqref="S26"/>
    </sheetView>
  </sheetViews>
  <sheetFormatPr defaultRowHeight="14.4" x14ac:dyDescent="0.3"/>
  <cols>
    <col min="3" max="3" width="10.33203125" customWidth="1"/>
    <col min="4" max="6" width="10" customWidth="1"/>
    <col min="7" max="7" width="17.109375" customWidth="1"/>
    <col min="8" max="8" width="17.77734375" customWidth="1"/>
    <col min="9" max="9" width="12.77734375" bestFit="1" customWidth="1"/>
    <col min="10" max="10" width="9.44140625" bestFit="1" customWidth="1"/>
    <col min="17" max="17" width="11.6640625" customWidth="1"/>
    <col min="18" max="18" width="12.44140625" bestFit="1" customWidth="1"/>
    <col min="19" max="19" width="15.44140625" customWidth="1"/>
  </cols>
  <sheetData>
    <row r="1" spans="2:19" x14ac:dyDescent="0.3">
      <c r="E1" s="43"/>
      <c r="F1" s="43"/>
      <c r="G1" s="43"/>
      <c r="H1" s="43"/>
    </row>
    <row r="2" spans="2:19" x14ac:dyDescent="0.3">
      <c r="B2" s="40" t="s">
        <v>54</v>
      </c>
      <c r="C2" s="40" t="s">
        <v>66</v>
      </c>
      <c r="D2" s="40" t="s">
        <v>65</v>
      </c>
      <c r="E2" s="44"/>
      <c r="F2" s="44"/>
      <c r="G2" s="40" t="s">
        <v>61</v>
      </c>
      <c r="H2" s="40" t="s">
        <v>60</v>
      </c>
      <c r="K2" s="5"/>
    </row>
    <row r="3" spans="2:19" x14ac:dyDescent="0.3">
      <c r="B3" s="7" t="s">
        <v>2</v>
      </c>
      <c r="C3" s="7" t="s">
        <v>67</v>
      </c>
      <c r="D3" s="7" t="s">
        <v>64</v>
      </c>
      <c r="E3" s="45" t="s">
        <v>58</v>
      </c>
      <c r="F3" s="45" t="s">
        <v>59</v>
      </c>
      <c r="G3" s="47" t="s">
        <v>62</v>
      </c>
      <c r="H3" s="47" t="s">
        <v>63</v>
      </c>
      <c r="I3" s="41" t="s">
        <v>3</v>
      </c>
      <c r="J3" s="77" t="s">
        <v>14</v>
      </c>
      <c r="K3" s="77" t="s">
        <v>15</v>
      </c>
    </row>
    <row r="4" spans="2:19" x14ac:dyDescent="0.3">
      <c r="B4" s="8" t="s">
        <v>4</v>
      </c>
      <c r="C4" s="8" t="s">
        <v>5</v>
      </c>
      <c r="D4" s="8" t="s">
        <v>6</v>
      </c>
      <c r="E4" s="42" t="s">
        <v>57</v>
      </c>
      <c r="F4" s="42" t="s">
        <v>57</v>
      </c>
      <c r="G4" s="48" t="s">
        <v>6</v>
      </c>
      <c r="H4" s="8" t="s">
        <v>6</v>
      </c>
      <c r="I4" s="42" t="s">
        <v>7</v>
      </c>
      <c r="J4" s="78"/>
      <c r="K4" s="78"/>
    </row>
    <row r="5" spans="2:19" x14ac:dyDescent="0.3">
      <c r="B5" s="15">
        <v>2</v>
      </c>
      <c r="C5" s="9">
        <v>35</v>
      </c>
      <c r="D5" s="9">
        <v>58</v>
      </c>
      <c r="E5" s="54">
        <f>(C5*360)/$F$27</f>
        <v>30.852483502491456</v>
      </c>
      <c r="F5" s="54">
        <f>(D5*360)/$F$27</f>
        <v>51.126972661271559</v>
      </c>
      <c r="G5" s="52">
        <f>$F$25*SIN(RADIANS((E5/2)))*2</f>
        <v>34.579694512540478</v>
      </c>
      <c r="H5" s="53">
        <f>$F$25*SIN(RADIANS((F5/2)))*2</f>
        <v>56.096421924765849</v>
      </c>
      <c r="I5" s="51">
        <f>$C$25/(SQRT(2*$C$28*$C$27*B5*1000))*10^12</f>
        <v>27.423617334631889</v>
      </c>
      <c r="J5" s="55">
        <f>(G5/2)/(4*$F$25)</f>
        <v>6.64994125241163E-2</v>
      </c>
      <c r="K5" s="55">
        <f>(H5/2)/(4*$F$25)</f>
        <v>0.10787773447070356</v>
      </c>
    </row>
    <row r="6" spans="2:19" x14ac:dyDescent="0.3">
      <c r="B6" s="15">
        <v>2.5</v>
      </c>
      <c r="C6" s="9">
        <v>31</v>
      </c>
      <c r="D6" s="9">
        <v>52</v>
      </c>
      <c r="E6" s="54">
        <f t="shared" ref="E6:E21" si="0">(C6*360)/$F$27</f>
        <v>27.326485387921004</v>
      </c>
      <c r="F6" s="54">
        <f t="shared" ref="F6:F21" si="1">(D6*360)/$F$27</f>
        <v>45.837975489415882</v>
      </c>
      <c r="G6" s="52">
        <f t="shared" ref="G6:G21" si="2">$F$25*SIN(RADIANS((E6/2)))*2</f>
        <v>30.707925770656399</v>
      </c>
      <c r="H6" s="53">
        <f t="shared" ref="H6:H21" si="3">$F$25*SIN(RADIANS((F6/2)))*2</f>
        <v>50.625797089181823</v>
      </c>
      <c r="I6" s="51">
        <f t="shared" ref="I6:I21" si="4">$C$25/(SQRT(2*$C$28*$C$27*B6*1000))*10^12</f>
        <v>24.5284290196714</v>
      </c>
      <c r="J6" s="55">
        <f t="shared" ref="J6:J21" si="5">(G6/2)/(4*$F$25)</f>
        <v>5.905370340510846E-2</v>
      </c>
      <c r="K6" s="55">
        <f t="shared" ref="K6:K21" si="6">(H6/2)/(4*$F$25)</f>
        <v>9.7357302094580433E-2</v>
      </c>
    </row>
    <row r="7" spans="2:19" x14ac:dyDescent="0.3">
      <c r="B7" s="15">
        <v>3</v>
      </c>
      <c r="C7" s="9">
        <v>29</v>
      </c>
      <c r="D7" s="9">
        <v>48</v>
      </c>
      <c r="E7" s="54">
        <f t="shared" si="0"/>
        <v>25.563486330635779</v>
      </c>
      <c r="F7" s="54">
        <f t="shared" si="1"/>
        <v>42.311977374845426</v>
      </c>
      <c r="G7" s="52">
        <f t="shared" si="2"/>
        <v>28.760909184500559</v>
      </c>
      <c r="H7" s="53">
        <f t="shared" si="3"/>
        <v>46.918079793626056</v>
      </c>
      <c r="I7" s="51">
        <f t="shared" si="4"/>
        <v>22.391289790397256</v>
      </c>
      <c r="J7" s="55">
        <f t="shared" si="5"/>
        <v>5.5309440739424148E-2</v>
      </c>
      <c r="K7" s="55">
        <f t="shared" si="6"/>
        <v>9.0227076526203959E-2</v>
      </c>
    </row>
    <row r="8" spans="2:19" x14ac:dyDescent="0.3">
      <c r="B8" s="15">
        <v>3.5</v>
      </c>
      <c r="C8" s="9">
        <v>27</v>
      </c>
      <c r="D8" s="9">
        <v>44</v>
      </c>
      <c r="E8" s="54">
        <f t="shared" si="0"/>
        <v>23.800487273350551</v>
      </c>
      <c r="F8" s="54">
        <f t="shared" si="1"/>
        <v>38.785979260274978</v>
      </c>
      <c r="G8" s="52">
        <f t="shared" si="2"/>
        <v>26.807085015294749</v>
      </c>
      <c r="H8" s="53">
        <f t="shared" si="3"/>
        <v>43.165943898836701</v>
      </c>
      <c r="I8" s="51">
        <f t="shared" si="4"/>
        <v>20.7303061477817</v>
      </c>
      <c r="J8" s="55">
        <f t="shared" si="5"/>
        <v>5.1552086567874515E-2</v>
      </c>
      <c r="K8" s="55">
        <f t="shared" si="6"/>
        <v>8.3011430574685963E-2</v>
      </c>
      <c r="Q8" s="39" t="s">
        <v>68</v>
      </c>
      <c r="R8" s="39" t="s">
        <v>69</v>
      </c>
    </row>
    <row r="9" spans="2:19" x14ac:dyDescent="0.3">
      <c r="B9" s="15">
        <v>4</v>
      </c>
      <c r="C9" s="9">
        <v>25</v>
      </c>
      <c r="D9" s="9">
        <v>41</v>
      </c>
      <c r="E9" s="54">
        <f t="shared" si="0"/>
        <v>22.037488216065327</v>
      </c>
      <c r="F9" s="54">
        <f t="shared" si="1"/>
        <v>36.141480674347136</v>
      </c>
      <c r="G9" s="52">
        <f t="shared" si="2"/>
        <v>24.846915724785635</v>
      </c>
      <c r="H9" s="53">
        <f t="shared" si="3"/>
        <v>40.324827684285111</v>
      </c>
      <c r="I9" s="51">
        <f t="shared" si="4"/>
        <v>19.391425781983163</v>
      </c>
      <c r="J9" s="55">
        <f t="shared" si="5"/>
        <v>4.7782530239972372E-2</v>
      </c>
      <c r="K9" s="55">
        <f t="shared" si="6"/>
        <v>7.7547745546702143E-2</v>
      </c>
      <c r="Q9" s="51">
        <f>1/(C48*2)</f>
        <v>210.17920163124532</v>
      </c>
      <c r="R9" s="51">
        <f>1/(2*M48)</f>
        <v>132.67257781945324</v>
      </c>
    </row>
    <row r="10" spans="2:19" x14ac:dyDescent="0.3">
      <c r="B10" s="15">
        <v>4.5</v>
      </c>
      <c r="C10" s="9">
        <v>24</v>
      </c>
      <c r="D10" s="9">
        <v>39</v>
      </c>
      <c r="E10" s="54">
        <f t="shared" si="0"/>
        <v>21.155988687422713</v>
      </c>
      <c r="F10" s="54">
        <f t="shared" si="1"/>
        <v>34.378481617061908</v>
      </c>
      <c r="G10" s="52">
        <f t="shared" si="2"/>
        <v>23.8645965920043</v>
      </c>
      <c r="H10" s="53">
        <f t="shared" si="3"/>
        <v>38.418725734071437</v>
      </c>
      <c r="I10" s="51">
        <f t="shared" si="4"/>
        <v>18.282411556421259</v>
      </c>
      <c r="J10" s="55">
        <f t="shared" si="5"/>
        <v>4.5893454984623654E-2</v>
      </c>
      <c r="K10" s="55">
        <f t="shared" si="6"/>
        <v>7.3882164873214307E-2</v>
      </c>
    </row>
    <row r="11" spans="2:19" x14ac:dyDescent="0.3">
      <c r="B11" s="15">
        <v>5</v>
      </c>
      <c r="C11" s="9">
        <v>23</v>
      </c>
      <c r="D11" s="9">
        <v>37</v>
      </c>
      <c r="E11" s="54">
        <f t="shared" si="0"/>
        <v>20.274489158780099</v>
      </c>
      <c r="F11" s="54">
        <f t="shared" si="1"/>
        <v>32.61548255977668</v>
      </c>
      <c r="G11" s="52">
        <f t="shared" si="2"/>
        <v>22.880865276582686</v>
      </c>
      <c r="H11" s="53">
        <f t="shared" si="3"/>
        <v>36.503530237321009</v>
      </c>
      <c r="I11" s="51">
        <f t="shared" si="4"/>
        <v>17.344218491662545</v>
      </c>
      <c r="J11" s="55">
        <f t="shared" si="5"/>
        <v>4.4001663993428239E-2</v>
      </c>
      <c r="K11" s="55">
        <f t="shared" si="6"/>
        <v>7.0199096610232714E-2</v>
      </c>
      <c r="Q11" s="71" t="s">
        <v>70</v>
      </c>
      <c r="R11" s="71"/>
      <c r="S11" s="18" t="s">
        <v>52</v>
      </c>
    </row>
    <row r="12" spans="2:19" x14ac:dyDescent="0.3">
      <c r="B12" s="15">
        <v>5.5</v>
      </c>
      <c r="C12" s="9">
        <v>22</v>
      </c>
      <c r="D12" s="9">
        <v>36</v>
      </c>
      <c r="E12" s="54">
        <f t="shared" si="0"/>
        <v>19.392989630137489</v>
      </c>
      <c r="F12" s="54">
        <f t="shared" si="1"/>
        <v>31.73398303113407</v>
      </c>
      <c r="G12" s="52">
        <f t="shared" si="2"/>
        <v>21.895779990620909</v>
      </c>
      <c r="H12" s="53">
        <f t="shared" si="3"/>
        <v>35.542663989880168</v>
      </c>
      <c r="I12" s="51">
        <f t="shared" si="4"/>
        <v>16.537063471501853</v>
      </c>
      <c r="J12" s="55">
        <f t="shared" si="5"/>
        <v>4.2107269212732515E-2</v>
      </c>
      <c r="K12" s="55">
        <f t="shared" si="6"/>
        <v>6.8351276903615713E-2</v>
      </c>
      <c r="Q12" s="72">
        <f>Q9/R9</f>
        <v>1.584194752869478</v>
      </c>
      <c r="R12" s="72"/>
      <c r="S12" s="59">
        <f>SQRT(3)</f>
        <v>1.7320508075688772</v>
      </c>
    </row>
    <row r="13" spans="2:19" x14ac:dyDescent="0.3">
      <c r="B13" s="15">
        <v>6</v>
      </c>
      <c r="C13" s="9">
        <v>21</v>
      </c>
      <c r="D13" s="9">
        <v>35</v>
      </c>
      <c r="E13" s="54">
        <f t="shared" si="0"/>
        <v>18.511490101494875</v>
      </c>
      <c r="F13" s="54">
        <f t="shared" si="1"/>
        <v>30.852483502491456</v>
      </c>
      <c r="G13" s="52">
        <f t="shared" si="2"/>
        <v>20.909399026340026</v>
      </c>
      <c r="H13" s="53">
        <f t="shared" si="3"/>
        <v>34.579694512540478</v>
      </c>
      <c r="I13" s="51">
        <f t="shared" si="4"/>
        <v>15.833032850303006</v>
      </c>
      <c r="J13" s="55">
        <f t="shared" si="5"/>
        <v>4.0210382742961591E-2</v>
      </c>
      <c r="K13" s="55">
        <f t="shared" si="6"/>
        <v>6.64994125241163E-2</v>
      </c>
    </row>
    <row r="14" spans="2:19" x14ac:dyDescent="0.3">
      <c r="B14" s="15">
        <v>6.5</v>
      </c>
      <c r="C14" s="9">
        <v>20</v>
      </c>
      <c r="D14" s="9">
        <v>33</v>
      </c>
      <c r="E14" s="54">
        <f t="shared" si="0"/>
        <v>17.629990572852261</v>
      </c>
      <c r="F14" s="54">
        <f t="shared" si="1"/>
        <v>29.089484445206232</v>
      </c>
      <c r="G14" s="52">
        <f t="shared" si="2"/>
        <v>19.921780752632603</v>
      </c>
      <c r="H14" s="53">
        <f t="shared" si="3"/>
        <v>32.647673923341145</v>
      </c>
      <c r="I14" s="51">
        <f t="shared" si="4"/>
        <v>15.211885916725901</v>
      </c>
      <c r="J14" s="55">
        <f t="shared" si="5"/>
        <v>3.8311116831985778E-2</v>
      </c>
      <c r="K14" s="55">
        <f t="shared" si="6"/>
        <v>6.2783988314117592E-2</v>
      </c>
      <c r="Q14" s="71" t="s">
        <v>72</v>
      </c>
      <c r="R14" s="71"/>
      <c r="S14" s="71"/>
    </row>
    <row r="15" spans="2:19" x14ac:dyDescent="0.3">
      <c r="B15" s="15">
        <v>7</v>
      </c>
      <c r="C15" s="9">
        <v>19</v>
      </c>
      <c r="D15" s="9">
        <v>32</v>
      </c>
      <c r="E15" s="54">
        <f t="shared" si="0"/>
        <v>16.748491044209647</v>
      </c>
      <c r="F15" s="54">
        <f t="shared" si="1"/>
        <v>28.207984916563618</v>
      </c>
      <c r="G15" s="52">
        <f t="shared" si="2"/>
        <v>18.932983611608737</v>
      </c>
      <c r="H15" s="53">
        <f t="shared" si="3"/>
        <v>31.678737138406166</v>
      </c>
      <c r="I15" s="51">
        <f t="shared" si="4"/>
        <v>14.658540053169617</v>
      </c>
      <c r="J15" s="55">
        <f t="shared" si="5"/>
        <v>3.640958386847834E-2</v>
      </c>
      <c r="K15" s="55">
        <f t="shared" si="6"/>
        <v>6.092064834308878E-2</v>
      </c>
      <c r="Q15" s="81">
        <f>Q9-(TAN(RADIANS(30))*R9)</f>
        <v>133.58065311310241</v>
      </c>
      <c r="R15" s="81"/>
      <c r="S15" s="81"/>
    </row>
    <row r="16" spans="2:19" x14ac:dyDescent="0.3">
      <c r="B16" s="15">
        <v>7.5</v>
      </c>
      <c r="C16" s="9">
        <v>18</v>
      </c>
      <c r="D16" s="9">
        <v>31</v>
      </c>
      <c r="E16" s="54">
        <f t="shared" si="0"/>
        <v>15.866991515567035</v>
      </c>
      <c r="F16" s="54">
        <f t="shared" si="1"/>
        <v>27.326485387921004</v>
      </c>
      <c r="G16" s="52">
        <f t="shared" si="2"/>
        <v>17.94306611513775</v>
      </c>
      <c r="H16" s="53">
        <f t="shared" si="3"/>
        <v>30.707925770656399</v>
      </c>
      <c r="I16" s="51">
        <f t="shared" si="4"/>
        <v>14.161495097305911</v>
      </c>
      <c r="J16" s="55">
        <f t="shared" si="5"/>
        <v>3.4505896375264904E-2</v>
      </c>
      <c r="K16" s="55">
        <f t="shared" si="6"/>
        <v>5.905370340510846E-2</v>
      </c>
    </row>
    <row r="17" spans="2:20" x14ac:dyDescent="0.3">
      <c r="B17" s="15">
        <v>8</v>
      </c>
      <c r="C17" s="9">
        <v>18</v>
      </c>
      <c r="D17" s="9">
        <v>30</v>
      </c>
      <c r="E17" s="54">
        <f t="shared" si="0"/>
        <v>15.866991515567035</v>
      </c>
      <c r="F17" s="54">
        <f t="shared" si="1"/>
        <v>26.444985859278393</v>
      </c>
      <c r="G17" s="52">
        <f t="shared" si="2"/>
        <v>17.94306611513775</v>
      </c>
      <c r="H17" s="53">
        <f t="shared" si="3"/>
        <v>29.735297267656712</v>
      </c>
      <c r="I17" s="51">
        <f t="shared" si="4"/>
        <v>13.711808667315944</v>
      </c>
      <c r="J17" s="55">
        <f t="shared" si="5"/>
        <v>3.4505896375264904E-2</v>
      </c>
      <c r="K17" s="55">
        <f t="shared" si="6"/>
        <v>5.7183263976262909E-2</v>
      </c>
      <c r="Q17" s="18" t="s">
        <v>71</v>
      </c>
      <c r="R17" s="18" t="s">
        <v>71</v>
      </c>
      <c r="S17" s="49" t="s">
        <v>74</v>
      </c>
    </row>
    <row r="18" spans="2:20" x14ac:dyDescent="0.3">
      <c r="B18" s="15">
        <v>8.5</v>
      </c>
      <c r="C18" s="9">
        <v>17</v>
      </c>
      <c r="D18" s="9">
        <v>29</v>
      </c>
      <c r="E18" s="54">
        <f t="shared" si="0"/>
        <v>14.985491986924423</v>
      </c>
      <c r="F18" s="54">
        <f t="shared" si="1"/>
        <v>25.563486330635779</v>
      </c>
      <c r="G18" s="52">
        <f t="shared" si="2"/>
        <v>16.952086841385775</v>
      </c>
      <c r="H18" s="53">
        <f t="shared" si="3"/>
        <v>28.760909184500559</v>
      </c>
      <c r="I18" s="51">
        <f t="shared" si="4"/>
        <v>13.302408342024322</v>
      </c>
      <c r="J18" s="55">
        <f t="shared" si="5"/>
        <v>3.2600167002664951E-2</v>
      </c>
      <c r="K18" s="55">
        <f t="shared" si="6"/>
        <v>5.5309440739424148E-2</v>
      </c>
      <c r="Q18" s="56">
        <f>D48/(2*(C48^2))</f>
        <v>3.5080417427791093</v>
      </c>
      <c r="R18" s="56">
        <f>N48/(2*(M48^2))</f>
        <v>1.6208091057421725</v>
      </c>
      <c r="S18" s="59">
        <f>SQRT(((Q18^2)/(R9^2))+(((R18^2)*(Q9^2))/(R9^4)))</f>
        <v>3.2767398419666464E-2</v>
      </c>
    </row>
    <row r="19" spans="2:20" x14ac:dyDescent="0.3">
      <c r="B19" s="15">
        <v>9</v>
      </c>
      <c r="C19" s="9">
        <v>17</v>
      </c>
      <c r="D19" s="9">
        <v>28</v>
      </c>
      <c r="E19" s="54">
        <f t="shared" si="0"/>
        <v>14.985491986924423</v>
      </c>
      <c r="F19" s="54">
        <f t="shared" si="1"/>
        <v>24.681986801993165</v>
      </c>
      <c r="G19" s="52">
        <f t="shared" si="2"/>
        <v>16.952086841385775</v>
      </c>
      <c r="H19" s="53">
        <f t="shared" si="3"/>
        <v>27.78481918040421</v>
      </c>
      <c r="I19" s="51">
        <f t="shared" si="4"/>
        <v>12.927617187988776</v>
      </c>
      <c r="J19" s="55">
        <f t="shared" si="5"/>
        <v>3.2600167002664951E-2</v>
      </c>
      <c r="K19" s="55">
        <f t="shared" si="6"/>
        <v>5.3432344577700401E-2</v>
      </c>
    </row>
    <row r="20" spans="2:20" x14ac:dyDescent="0.3">
      <c r="B20" s="15">
        <v>9.5</v>
      </c>
      <c r="C20" s="9">
        <v>16</v>
      </c>
      <c r="D20" s="9">
        <v>27</v>
      </c>
      <c r="E20" s="54">
        <f t="shared" si="0"/>
        <v>14.103992458281809</v>
      </c>
      <c r="F20" s="54">
        <f t="shared" si="1"/>
        <v>23.800487273350551</v>
      </c>
      <c r="G20" s="52">
        <f t="shared" si="2"/>
        <v>15.960104431349389</v>
      </c>
      <c r="H20" s="53">
        <f t="shared" si="3"/>
        <v>26.807085015294749</v>
      </c>
      <c r="I20" s="51">
        <f t="shared" si="4"/>
        <v>12.582818592420066</v>
      </c>
      <c r="J20" s="55">
        <f t="shared" si="5"/>
        <v>3.069250852182575E-2</v>
      </c>
      <c r="K20" s="55">
        <f t="shared" si="6"/>
        <v>5.1552086567874515E-2</v>
      </c>
    </row>
    <row r="21" spans="2:20" x14ac:dyDescent="0.3">
      <c r="B21" s="15">
        <v>10</v>
      </c>
      <c r="C21" s="9">
        <v>16</v>
      </c>
      <c r="D21" s="9">
        <v>26</v>
      </c>
      <c r="E21" s="54">
        <f t="shared" si="0"/>
        <v>14.103992458281809</v>
      </c>
      <c r="F21" s="54">
        <f t="shared" si="1"/>
        <v>22.918987744707941</v>
      </c>
      <c r="G21" s="52">
        <f t="shared" si="2"/>
        <v>15.960104431349389</v>
      </c>
      <c r="H21" s="53">
        <f t="shared" si="3"/>
        <v>25.827764546392164</v>
      </c>
      <c r="I21" s="51">
        <f t="shared" si="4"/>
        <v>12.2642145098357</v>
      </c>
      <c r="J21" s="55">
        <f t="shared" si="5"/>
        <v>3.069250852182575E-2</v>
      </c>
      <c r="K21" s="55">
        <f t="shared" si="6"/>
        <v>4.9668777973831083E-2</v>
      </c>
    </row>
    <row r="24" spans="2:20" x14ac:dyDescent="0.3">
      <c r="B24" s="79" t="s">
        <v>0</v>
      </c>
      <c r="C24" s="80"/>
      <c r="E24" s="71" t="s">
        <v>9</v>
      </c>
      <c r="F24" s="71"/>
    </row>
    <row r="25" spans="2:20" x14ac:dyDescent="0.3">
      <c r="B25" s="6" t="s">
        <v>10</v>
      </c>
      <c r="C25" s="4">
        <v>6.6261000000000003E-34</v>
      </c>
      <c r="E25" s="18" t="s">
        <v>1</v>
      </c>
      <c r="F25" s="46">
        <v>65</v>
      </c>
    </row>
    <row r="26" spans="2:20" x14ac:dyDescent="0.3">
      <c r="B26" s="6" t="s">
        <v>11</v>
      </c>
      <c r="C26" s="4">
        <v>299790000</v>
      </c>
      <c r="E26" s="76" t="s">
        <v>55</v>
      </c>
      <c r="F26" s="76"/>
    </row>
    <row r="27" spans="2:20" x14ac:dyDescent="0.3">
      <c r="B27" s="6" t="s">
        <v>12</v>
      </c>
      <c r="C27" s="4">
        <v>1.6022000000000001E-19</v>
      </c>
      <c r="E27" s="18" t="s">
        <v>56</v>
      </c>
      <c r="F27" s="58">
        <f>2*3.1415*F25</f>
        <v>408.39500000000004</v>
      </c>
    </row>
    <row r="28" spans="2:20" x14ac:dyDescent="0.3">
      <c r="B28" s="6" t="s">
        <v>13</v>
      </c>
      <c r="C28" s="4">
        <v>9.1093999999999993E-31</v>
      </c>
    </row>
    <row r="30" spans="2:20" x14ac:dyDescent="0.3">
      <c r="B30" s="71" t="s">
        <v>16</v>
      </c>
      <c r="C30" s="71"/>
      <c r="D30" s="71"/>
      <c r="E30" s="71"/>
      <c r="F30" s="71"/>
      <c r="G30" s="71"/>
      <c r="H30" s="71"/>
      <c r="I30" s="71"/>
      <c r="J30" s="71"/>
      <c r="L30" s="73" t="s">
        <v>17</v>
      </c>
      <c r="M30" s="74"/>
      <c r="N30" s="74"/>
      <c r="O30" s="74"/>
      <c r="P30" s="74"/>
      <c r="Q30" s="74"/>
      <c r="R30" s="74"/>
      <c r="S30" s="74"/>
      <c r="T30" s="75"/>
    </row>
    <row r="31" spans="2:20" x14ac:dyDescent="0.3">
      <c r="B31" s="31" t="s">
        <v>24</v>
      </c>
      <c r="C31" s="28"/>
      <c r="D31" s="28"/>
      <c r="E31" s="28"/>
      <c r="F31" s="28"/>
      <c r="G31" s="28"/>
      <c r="H31" s="28"/>
      <c r="I31" s="28"/>
      <c r="J31" s="30"/>
      <c r="L31" s="31" t="s">
        <v>24</v>
      </c>
      <c r="M31" s="28"/>
      <c r="N31" s="28"/>
      <c r="O31" s="28"/>
      <c r="P31" s="28"/>
      <c r="Q31" s="28"/>
      <c r="R31" s="28"/>
      <c r="S31" s="28"/>
      <c r="T31" s="30"/>
    </row>
    <row r="32" spans="2:20" ht="15" thickBot="1" x14ac:dyDescent="0.35">
      <c r="B32" s="32"/>
      <c r="C32" s="23"/>
      <c r="D32" s="23"/>
      <c r="E32" s="23"/>
      <c r="F32" s="23"/>
      <c r="G32" s="23"/>
      <c r="H32" s="23"/>
      <c r="I32" s="23"/>
      <c r="J32" s="25"/>
      <c r="L32" s="32"/>
      <c r="M32" s="23"/>
      <c r="N32" s="23"/>
      <c r="O32" s="23"/>
      <c r="P32" s="23"/>
      <c r="Q32" s="23"/>
      <c r="R32" s="23"/>
      <c r="S32" s="23"/>
      <c r="T32" s="25"/>
    </row>
    <row r="33" spans="2:20" x14ac:dyDescent="0.3">
      <c r="B33" s="37" t="s">
        <v>25</v>
      </c>
      <c r="C33" s="22"/>
      <c r="D33" s="23"/>
      <c r="E33" s="23"/>
      <c r="F33" s="23"/>
      <c r="G33" s="23"/>
      <c r="H33" s="23"/>
      <c r="I33" s="23"/>
      <c r="J33" s="25"/>
      <c r="L33" s="37" t="s">
        <v>25</v>
      </c>
      <c r="M33" s="22"/>
      <c r="N33" s="23"/>
      <c r="O33" s="23"/>
      <c r="P33" s="23"/>
      <c r="Q33" s="23"/>
      <c r="R33" s="23"/>
      <c r="S33" s="23"/>
      <c r="T33" s="25"/>
    </row>
    <row r="34" spans="2:20" x14ac:dyDescent="0.3">
      <c r="B34" s="33" t="s">
        <v>26</v>
      </c>
      <c r="C34" s="19">
        <v>0.99791717490281051</v>
      </c>
      <c r="D34" s="23"/>
      <c r="E34" s="23"/>
      <c r="F34" s="23"/>
      <c r="G34" s="23"/>
      <c r="H34" s="23"/>
      <c r="I34" s="23"/>
      <c r="J34" s="25"/>
      <c r="L34" s="33" t="s">
        <v>26</v>
      </c>
      <c r="M34" s="19">
        <v>0.99888253423871076</v>
      </c>
      <c r="N34" s="23"/>
      <c r="O34" s="23"/>
      <c r="P34" s="23"/>
      <c r="Q34" s="23"/>
      <c r="R34" s="23"/>
      <c r="S34" s="23"/>
      <c r="T34" s="25"/>
    </row>
    <row r="35" spans="2:20" x14ac:dyDescent="0.3">
      <c r="B35" s="33" t="s">
        <v>27</v>
      </c>
      <c r="C35" s="19">
        <v>0.9958386879660065</v>
      </c>
      <c r="D35" s="23"/>
      <c r="E35" s="23"/>
      <c r="F35" s="23"/>
      <c r="G35" s="23"/>
      <c r="H35" s="23"/>
      <c r="I35" s="23"/>
      <c r="J35" s="25"/>
      <c r="L35" s="33" t="s">
        <v>27</v>
      </c>
      <c r="M35" s="19">
        <v>0.99776631720714914</v>
      </c>
      <c r="N35" s="23"/>
      <c r="O35" s="23"/>
      <c r="P35" s="23"/>
      <c r="Q35" s="23"/>
      <c r="R35" s="23"/>
      <c r="S35" s="23"/>
      <c r="T35" s="25"/>
    </row>
    <row r="36" spans="2:20" x14ac:dyDescent="0.3">
      <c r="B36" s="33" t="s">
        <v>28</v>
      </c>
      <c r="C36" s="19">
        <v>0.99556126716374027</v>
      </c>
      <c r="D36" s="23"/>
      <c r="E36" s="23"/>
      <c r="F36" s="23"/>
      <c r="G36" s="23"/>
      <c r="H36" s="23"/>
      <c r="I36" s="23"/>
      <c r="J36" s="25"/>
      <c r="L36" s="33" t="s">
        <v>28</v>
      </c>
      <c r="M36" s="19">
        <v>0.99761740502095908</v>
      </c>
      <c r="N36" s="23"/>
      <c r="O36" s="23"/>
      <c r="P36" s="23"/>
      <c r="Q36" s="23"/>
      <c r="R36" s="23"/>
      <c r="S36" s="23"/>
      <c r="T36" s="25"/>
    </row>
    <row r="37" spans="2:20" x14ac:dyDescent="0.3">
      <c r="B37" s="33" t="s">
        <v>29</v>
      </c>
      <c r="C37" s="19">
        <v>7.067281470830416E-4</v>
      </c>
      <c r="D37" s="23"/>
      <c r="E37" s="23"/>
      <c r="F37" s="23"/>
      <c r="G37" s="23"/>
      <c r="H37" s="23"/>
      <c r="I37" s="23"/>
      <c r="J37" s="25"/>
      <c r="L37" s="33" t="s">
        <v>29</v>
      </c>
      <c r="M37" s="19">
        <v>8.1947676601064594E-4</v>
      </c>
      <c r="N37" s="23"/>
      <c r="O37" s="23"/>
      <c r="P37" s="23"/>
      <c r="Q37" s="23"/>
      <c r="R37" s="23"/>
      <c r="S37" s="23"/>
      <c r="T37" s="25"/>
    </row>
    <row r="38" spans="2:20" ht="15" thickBot="1" x14ac:dyDescent="0.35">
      <c r="B38" s="34" t="s">
        <v>30</v>
      </c>
      <c r="C38" s="20">
        <v>17</v>
      </c>
      <c r="D38" s="23"/>
      <c r="E38" s="23"/>
      <c r="F38" s="23"/>
      <c r="G38" s="23"/>
      <c r="H38" s="23"/>
      <c r="I38" s="23"/>
      <c r="J38" s="25"/>
      <c r="L38" s="34" t="s">
        <v>30</v>
      </c>
      <c r="M38" s="20">
        <v>17</v>
      </c>
      <c r="N38" s="23"/>
      <c r="O38" s="23"/>
      <c r="P38" s="23"/>
      <c r="Q38" s="23"/>
      <c r="R38" s="23"/>
      <c r="S38" s="23"/>
      <c r="T38" s="25"/>
    </row>
    <row r="39" spans="2:20" x14ac:dyDescent="0.3">
      <c r="B39" s="32"/>
      <c r="C39" s="23"/>
      <c r="D39" s="23"/>
      <c r="E39" s="23"/>
      <c r="F39" s="23"/>
      <c r="G39" s="23"/>
      <c r="H39" s="23"/>
      <c r="I39" s="23"/>
      <c r="J39" s="25"/>
      <c r="L39" s="32"/>
      <c r="M39" s="23"/>
      <c r="N39" s="23"/>
      <c r="O39" s="23"/>
      <c r="P39" s="23"/>
      <c r="Q39" s="23"/>
      <c r="R39" s="23"/>
      <c r="S39" s="23"/>
      <c r="T39" s="25"/>
    </row>
    <row r="40" spans="2:20" ht="15" thickBot="1" x14ac:dyDescent="0.35">
      <c r="B40" s="32" t="s">
        <v>31</v>
      </c>
      <c r="C40" s="23"/>
      <c r="D40" s="23"/>
      <c r="E40" s="23"/>
      <c r="F40" s="23"/>
      <c r="G40" s="23"/>
      <c r="H40" s="23"/>
      <c r="I40" s="23"/>
      <c r="J40" s="25"/>
      <c r="L40" s="32" t="s">
        <v>31</v>
      </c>
      <c r="M40" s="23"/>
      <c r="N40" s="23"/>
      <c r="O40" s="23"/>
      <c r="P40" s="23"/>
      <c r="Q40" s="23"/>
      <c r="R40" s="23"/>
      <c r="S40" s="23"/>
      <c r="T40" s="25"/>
    </row>
    <row r="41" spans="2:20" x14ac:dyDescent="0.3">
      <c r="B41" s="35"/>
      <c r="C41" s="21" t="s">
        <v>36</v>
      </c>
      <c r="D41" s="21" t="s">
        <v>37</v>
      </c>
      <c r="E41" s="21" t="s">
        <v>38</v>
      </c>
      <c r="F41" s="21" t="s">
        <v>39</v>
      </c>
      <c r="G41" s="21" t="s">
        <v>40</v>
      </c>
      <c r="H41" s="23"/>
      <c r="I41" s="23"/>
      <c r="J41" s="25"/>
      <c r="L41" s="35"/>
      <c r="M41" s="21" t="s">
        <v>36</v>
      </c>
      <c r="N41" s="21" t="s">
        <v>37</v>
      </c>
      <c r="O41" s="21" t="s">
        <v>38</v>
      </c>
      <c r="P41" s="21" t="s">
        <v>39</v>
      </c>
      <c r="Q41" s="21" t="s">
        <v>40</v>
      </c>
      <c r="R41" s="23"/>
      <c r="S41" s="23"/>
      <c r="T41" s="25"/>
    </row>
    <row r="42" spans="2:20" x14ac:dyDescent="0.3">
      <c r="B42" s="33" t="s">
        <v>32</v>
      </c>
      <c r="C42" s="19">
        <v>1</v>
      </c>
      <c r="D42" s="19">
        <v>1.7928945538991155E-3</v>
      </c>
      <c r="E42" s="19">
        <v>1.7928945538991155E-3</v>
      </c>
      <c r="F42" s="19">
        <v>3589.6323557247615</v>
      </c>
      <c r="G42" s="19">
        <v>2.8293550508888268E-19</v>
      </c>
      <c r="H42" s="23"/>
      <c r="I42" s="23"/>
      <c r="J42" s="25"/>
      <c r="L42" s="33" t="s">
        <v>32</v>
      </c>
      <c r="M42" s="19">
        <v>1</v>
      </c>
      <c r="N42" s="19">
        <v>4.4995790806954686E-3</v>
      </c>
      <c r="O42" s="19">
        <v>4.4995790806954686E-3</v>
      </c>
      <c r="P42" s="19">
        <v>6700.3671273331474</v>
      </c>
      <c r="Q42" s="19">
        <v>2.6592010267366464E-21</v>
      </c>
      <c r="R42" s="23"/>
      <c r="S42" s="23"/>
      <c r="T42" s="25"/>
    </row>
    <row r="43" spans="2:20" x14ac:dyDescent="0.3">
      <c r="B43" s="33" t="s">
        <v>33</v>
      </c>
      <c r="C43" s="19">
        <v>15</v>
      </c>
      <c r="D43" s="19">
        <v>7.4919701081914405E-6</v>
      </c>
      <c r="E43" s="19">
        <v>4.9946467387942932E-7</v>
      </c>
      <c r="F43" s="19"/>
      <c r="G43" s="19"/>
      <c r="H43" s="23"/>
      <c r="I43" s="23"/>
      <c r="J43" s="25"/>
      <c r="L43" s="33" t="s">
        <v>33</v>
      </c>
      <c r="M43" s="19">
        <v>15</v>
      </c>
      <c r="N43" s="19">
        <v>1.0073132550469005E-5</v>
      </c>
      <c r="O43" s="19">
        <v>6.7154217003126698E-7</v>
      </c>
      <c r="P43" s="19"/>
      <c r="Q43" s="19"/>
      <c r="R43" s="23"/>
      <c r="S43" s="23"/>
      <c r="T43" s="25"/>
    </row>
    <row r="44" spans="2:20" ht="15" thickBot="1" x14ac:dyDescent="0.35">
      <c r="B44" s="34" t="s">
        <v>34</v>
      </c>
      <c r="C44" s="20">
        <v>16</v>
      </c>
      <c r="D44" s="20">
        <v>1.8003865240073069E-3</v>
      </c>
      <c r="E44" s="20"/>
      <c r="F44" s="20"/>
      <c r="G44" s="20"/>
      <c r="H44" s="23"/>
      <c r="I44" s="23"/>
      <c r="J44" s="25"/>
      <c r="L44" s="34" t="s">
        <v>34</v>
      </c>
      <c r="M44" s="20">
        <v>16</v>
      </c>
      <c r="N44" s="20">
        <v>4.5096522132459377E-3</v>
      </c>
      <c r="O44" s="20"/>
      <c r="P44" s="20"/>
      <c r="Q44" s="20"/>
      <c r="R44" s="23"/>
      <c r="S44" s="23"/>
      <c r="T44" s="25"/>
    </row>
    <row r="45" spans="2:20" ht="15" thickBot="1" x14ac:dyDescent="0.35">
      <c r="B45" s="32"/>
      <c r="C45" s="23"/>
      <c r="D45" s="23"/>
      <c r="E45" s="23"/>
      <c r="F45" s="23"/>
      <c r="G45" s="23"/>
      <c r="H45" s="23"/>
      <c r="I45" s="23"/>
      <c r="J45" s="25"/>
      <c r="L45" s="32"/>
      <c r="M45" s="23"/>
      <c r="N45" s="23"/>
      <c r="O45" s="23"/>
      <c r="P45" s="23"/>
      <c r="Q45" s="23"/>
      <c r="R45" s="23"/>
      <c r="S45" s="23"/>
      <c r="T45" s="25"/>
    </row>
    <row r="46" spans="2:20" x14ac:dyDescent="0.3">
      <c r="B46" s="35"/>
      <c r="C46" s="21" t="s">
        <v>41</v>
      </c>
      <c r="D46" s="21" t="s">
        <v>29</v>
      </c>
      <c r="E46" s="21" t="s">
        <v>42</v>
      </c>
      <c r="F46" s="21" t="s">
        <v>43</v>
      </c>
      <c r="G46" s="21" t="s">
        <v>44</v>
      </c>
      <c r="H46" s="21" t="s">
        <v>45</v>
      </c>
      <c r="I46" s="21" t="s">
        <v>46</v>
      </c>
      <c r="J46" s="38" t="s">
        <v>47</v>
      </c>
      <c r="L46" s="35"/>
      <c r="M46" s="21" t="s">
        <v>41</v>
      </c>
      <c r="N46" s="21" t="s">
        <v>29</v>
      </c>
      <c r="O46" s="21" t="s">
        <v>42</v>
      </c>
      <c r="P46" s="21" t="s">
        <v>43</v>
      </c>
      <c r="Q46" s="21" t="s">
        <v>44</v>
      </c>
      <c r="R46" s="21" t="s">
        <v>45</v>
      </c>
      <c r="S46" s="21" t="s">
        <v>46</v>
      </c>
      <c r="T46" s="38" t="s">
        <v>47</v>
      </c>
    </row>
    <row r="47" spans="2:20" x14ac:dyDescent="0.3">
      <c r="B47" s="33" t="s">
        <v>35</v>
      </c>
      <c r="C47" s="19">
        <v>1.7523025213725466E-3</v>
      </c>
      <c r="D47" s="19">
        <v>7.0159237231351217E-4</v>
      </c>
      <c r="E47" s="19">
        <v>2.4976077142832964</v>
      </c>
      <c r="F47" s="19">
        <v>2.462177624283525E-2</v>
      </c>
      <c r="G47" s="19">
        <v>2.5689377823670707E-4</v>
      </c>
      <c r="H47" s="19">
        <v>3.247711264508386E-3</v>
      </c>
      <c r="I47" s="19">
        <v>2.5689377823670707E-4</v>
      </c>
      <c r="J47" s="26">
        <v>3.247711264508386E-3</v>
      </c>
      <c r="L47" s="33" t="s">
        <v>35</v>
      </c>
      <c r="M47" s="19">
        <v>5.123983934912299E-3</v>
      </c>
      <c r="N47" s="19">
        <v>8.1352165000675707E-4</v>
      </c>
      <c r="O47" s="19">
        <v>6.2985219076465135</v>
      </c>
      <c r="P47" s="19">
        <v>1.427448640964643E-5</v>
      </c>
      <c r="Q47" s="19">
        <v>3.390003583702359E-3</v>
      </c>
      <c r="R47" s="19">
        <v>6.857964286122239E-3</v>
      </c>
      <c r="S47" s="19">
        <v>3.390003583702359E-3</v>
      </c>
      <c r="T47" s="26">
        <v>6.857964286122239E-3</v>
      </c>
    </row>
    <row r="48" spans="2:20" x14ac:dyDescent="0.3">
      <c r="B48" s="36" t="s">
        <v>48</v>
      </c>
      <c r="C48" s="24">
        <v>2.3789223487357173E-3</v>
      </c>
      <c r="D48" s="24">
        <v>3.9705921601304596E-5</v>
      </c>
      <c r="E48" s="24">
        <v>59.913540670909761</v>
      </c>
      <c r="F48" s="24">
        <v>2.829355050888847E-19</v>
      </c>
      <c r="G48" s="24">
        <v>2.2942911801825845E-3</v>
      </c>
      <c r="H48" s="24">
        <v>2.46355351728885E-3</v>
      </c>
      <c r="I48" s="24">
        <v>2.2942911801825845E-3</v>
      </c>
      <c r="J48" s="27">
        <v>2.46355351728885E-3</v>
      </c>
      <c r="L48" s="36" t="s">
        <v>48</v>
      </c>
      <c r="M48" s="24">
        <v>3.7686763023510577E-3</v>
      </c>
      <c r="N48" s="24">
        <v>4.6040447602953711E-5</v>
      </c>
      <c r="O48" s="24">
        <v>81.855770275119554</v>
      </c>
      <c r="P48" s="24">
        <v>2.6592010267366464E-21</v>
      </c>
      <c r="Q48" s="24">
        <v>3.6705434112303736E-3</v>
      </c>
      <c r="R48" s="24">
        <v>3.8668091934717418E-3</v>
      </c>
      <c r="S48" s="24">
        <v>3.6705434112303736E-3</v>
      </c>
      <c r="T48" s="27">
        <v>3.8668091934717418E-3</v>
      </c>
    </row>
  </sheetData>
  <mergeCells count="11">
    <mergeCell ref="B30:J30"/>
    <mergeCell ref="L30:T30"/>
    <mergeCell ref="Q11:R11"/>
    <mergeCell ref="Q12:R12"/>
    <mergeCell ref="Q14:S14"/>
    <mergeCell ref="Q15:S15"/>
    <mergeCell ref="J3:J4"/>
    <mergeCell ref="K3:K4"/>
    <mergeCell ref="B24:C24"/>
    <mergeCell ref="E24:F24"/>
    <mergeCell ref="E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Setup e pormenor dos anéis</vt:lpstr>
      <vt:lpstr>1ª Análise</vt:lpstr>
      <vt:lpstr>2ª 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Luis</cp:lastModifiedBy>
  <dcterms:created xsi:type="dcterms:W3CDTF">2020-05-07T17:31:39Z</dcterms:created>
  <dcterms:modified xsi:type="dcterms:W3CDTF">2021-03-19T00:12:23Z</dcterms:modified>
</cp:coreProperties>
</file>