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versos\5. Trabalhos\LFIS 1º Ano\Difração de Eletrões\"/>
    </mc:Choice>
  </mc:AlternateContent>
  <xr:revisionPtr revIDLastSave="0" documentId="13_ncr:1_{B6A44A24-F838-48A0-8BDF-FBC4A7C3F3A8}" xr6:coauthVersionLast="47" xr6:coauthVersionMax="47" xr10:uidLastSave="{00000000-0000-0000-0000-000000000000}"/>
  <bookViews>
    <workbookView xWindow="-108" yWindow="-108" windowWidth="23256" windowHeight="12576" xr2:uid="{1114022A-9E98-4DEC-BE1E-96DFADC4DF9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4" i="1" l="1"/>
  <c r="R23" i="1"/>
  <c r="R22" i="1"/>
  <c r="R12" i="1"/>
  <c r="R11" i="1"/>
  <c r="B5" i="1"/>
  <c r="C5" i="1"/>
  <c r="D5" i="1"/>
  <c r="G5" i="1"/>
  <c r="H5" i="1"/>
  <c r="D6" i="1"/>
  <c r="H6" i="1" s="1"/>
  <c r="D7" i="1"/>
  <c r="D8" i="1"/>
  <c r="D9" i="1"/>
  <c r="D10" i="1"/>
  <c r="D11" i="1"/>
  <c r="H11" i="1" s="1"/>
  <c r="D12" i="1"/>
  <c r="H12" i="1" s="1"/>
  <c r="D13" i="1"/>
  <c r="H13" i="1" s="1"/>
  <c r="C6" i="1"/>
  <c r="G6" i="1" s="1"/>
  <c r="C7" i="1"/>
  <c r="G7" i="1" s="1"/>
  <c r="C8" i="1"/>
  <c r="G8" i="1" s="1"/>
  <c r="C9" i="1"/>
  <c r="G9" i="1" s="1"/>
  <c r="C10" i="1"/>
  <c r="G10" i="1" s="1"/>
  <c r="C11" i="1"/>
  <c r="G11" i="1" s="1"/>
  <c r="C12" i="1"/>
  <c r="G12" i="1" s="1"/>
  <c r="C13" i="1"/>
  <c r="G13" i="1" s="1"/>
  <c r="D14" i="1"/>
  <c r="H14" i="1" s="1"/>
  <c r="C14" i="1"/>
  <c r="G14" i="1" s="1"/>
  <c r="H7" i="1"/>
  <c r="H10" i="1"/>
  <c r="H8" i="1"/>
  <c r="H9" i="1"/>
  <c r="B7" i="1"/>
  <c r="B10" i="1"/>
  <c r="B12" i="1"/>
  <c r="B6" i="1"/>
  <c r="B8" i="1"/>
  <c r="B9" i="1"/>
  <c r="B14" i="1"/>
  <c r="B11" i="1"/>
  <c r="B13" i="1"/>
  <c r="R15" i="1" l="1" a="1"/>
  <c r="R3" i="1" a="1"/>
  <c r="R3" i="1" l="1"/>
  <c r="R9" i="1"/>
  <c r="R15" i="1"/>
  <c r="R21" i="1"/>
  <c r="R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<sst xmlns="http://schemas.openxmlformats.org/spreadsheetml/2006/main" count="27" uniqueCount="21">
  <si>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Difração dos eletrões</t>
  </si>
  <si>
    <t>m = 1</t>
  </si>
  <si>
    <t>Tensão (V)</t>
  </si>
  <si>
    <t>Comp Onda (m)</t>
  </si>
  <si>
    <t>h</t>
  </si>
  <si>
    <t>m0</t>
  </si>
  <si>
    <t>e</t>
  </si>
  <si>
    <t>rB (m)</t>
  </si>
  <si>
    <t>rA (m)</t>
  </si>
  <si>
    <t>sin a</t>
  </si>
  <si>
    <t>sin b</t>
  </si>
  <si>
    <t>Declive</t>
  </si>
  <si>
    <t>Ordenada na Origem</t>
  </si>
  <si>
    <t xml:space="preserve">  </t>
  </si>
  <si>
    <t>D</t>
  </si>
  <si>
    <t>R (mm)</t>
  </si>
  <si>
    <t>Diam A (mm)</t>
  </si>
  <si>
    <t>Diam B (mm)</t>
  </si>
  <si>
    <t>Incerteza da O.O.</t>
  </si>
  <si>
    <t>Desvio Percentual</t>
  </si>
  <si>
    <t>Incerteza no Declive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</si>
</sst>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Fill="1" applyBorder="1"/>
    <xf numFmtId="1" fontId="0" fillId="0" borderId="0" xfId="0" applyNumberFormat="1"/>
    <xf numFmtId="0" fontId="0" fillId="2" borderId="1" xfId="0" applyFill="1" applyBorder="1"/>
    <xf numFmtId="164" fontId="0" fillId="0" borderId="1" xfId="1" applyNumberFormat="1" applyFont="1" applyBorder="1"/>
    <xf numFmtId="1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right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baseline="0">
                <a:effectLst/>
              </a:rPr>
              <a:t>Sin(b) e função de </a:t>
            </a:r>
            <a:r>
              <a:rPr lang="el-GR" sz="1400" b="0" i="0" baseline="0">
                <a:effectLst/>
              </a:rPr>
              <a:t>λ</a:t>
            </a:r>
            <a:endParaRPr lang="pt-PT" sz="11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rich>
      </c:tx>
      <c:layout>
        <c:manualLayout>
          <c:xMode val="edge"/>
          <c:yMode val="edge"/>
          <c:x val="0.30231802054893891"/>
          <c:y val="3.7036977154036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547003499562554"/>
          <c:y val="0.18456240197901341"/>
          <c:w val="0.69486309500257193"/>
          <c:h val="0.6908772440405934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Folha1!$B$5:$B$14</c:f>
              <c:numCache>
                <c:formatCode>0.00E+00</c:formatCode>
                <c:ptCount val="10"/>
                <c:pt idx="0">
                  <c:v>2.3718561670249506E-11</c:v>
                </c:pt>
                <c:pt idx="1">
                  <c:v>2.1571643834711602E-11</c:v>
                </c:pt>
                <c:pt idx="2">
                  <c:v>1.816342086854298E-11</c:v>
                </c:pt>
                <c:pt idx="3">
                  <c:v>1.6709323464431185E-11</c:v>
                </c:pt>
                <c:pt idx="4">
                  <c:v>1.4868376809581249E-11</c:v>
                </c:pt>
                <c:pt idx="5">
                  <c:v>1.395678106352284E-11</c:v>
                </c:pt>
                <c:pt idx="6">
                  <c:v>1.3187005808647208E-11</c:v>
                </c:pt>
                <c:pt idx="7">
                  <c:v>1.2558182789060151E-11</c:v>
                </c:pt>
                <c:pt idx="8">
                  <c:v>1.220577865416222E-11</c:v>
                </c:pt>
                <c:pt idx="9">
                  <c:v>1.1777170818127391E-11</c:v>
                </c:pt>
              </c:numCache>
            </c:numRef>
          </c:xVal>
          <c:yVal>
            <c:numRef>
              <c:f>Folha1!$H$5:$H$14</c:f>
              <c:numCache>
                <c:formatCode>0.00E+00</c:formatCode>
                <c:ptCount val="10"/>
                <c:pt idx="0">
                  <c:v>0.10576923076923077</c:v>
                </c:pt>
                <c:pt idx="1">
                  <c:v>8.8461538461538466E-2</c:v>
                </c:pt>
                <c:pt idx="2">
                  <c:v>7.1153846153846151E-2</c:v>
                </c:pt>
                <c:pt idx="3">
                  <c:v>6.7307692307692304E-2</c:v>
                </c:pt>
                <c:pt idx="4">
                  <c:v>5.9615384615384619E-2</c:v>
                </c:pt>
                <c:pt idx="5">
                  <c:v>5.5769230769230772E-2</c:v>
                </c:pt>
                <c:pt idx="6">
                  <c:v>5.3846153846153849E-2</c:v>
                </c:pt>
                <c:pt idx="7">
                  <c:v>5.1923076923076926E-2</c:v>
                </c:pt>
                <c:pt idx="8">
                  <c:v>5.1923076923076926E-2</c:v>
                </c:pt>
                <c:pt idx="9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1F-48CD-8DBD-D0FF0FD68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592352"/>
        <c:axId val="1027592768"/>
      </c:scatterChart>
      <c:valAx>
        <c:axId val="102759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7592768"/>
        <c:crosses val="autoZero"/>
        <c:crossBetween val="midCat"/>
      </c:valAx>
      <c:valAx>
        <c:axId val="102759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759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Sin</a:t>
            </a:r>
            <a:r>
              <a:rPr lang="pt-PT" baseline="0"/>
              <a:t>(a) e função de </a:t>
            </a:r>
            <a:r>
              <a:rPr lang="el-GR"/>
              <a:t>λ</a:t>
            </a:r>
            <a:endParaRPr lang="en-US"/>
          </a:p>
        </c:rich>
      </c:tx>
      <c:layout>
        <c:manualLayout>
          <c:xMode val="edge"/>
          <c:yMode val="edge"/>
          <c:x val="0.29195584220314169"/>
          <c:y val="2.7778042896153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0422618341049079"/>
          <c:y val="0.18242424242424243"/>
          <c:w val="0.70323830438280643"/>
          <c:h val="0.6613584665553169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Folha1!$B$5:$B$14</c:f>
              <c:numCache>
                <c:formatCode>0.00E+00</c:formatCode>
                <c:ptCount val="10"/>
                <c:pt idx="0">
                  <c:v>2.3718561670249506E-11</c:v>
                </c:pt>
                <c:pt idx="1">
                  <c:v>2.1571643834711602E-11</c:v>
                </c:pt>
                <c:pt idx="2">
                  <c:v>1.816342086854298E-11</c:v>
                </c:pt>
                <c:pt idx="3">
                  <c:v>1.6709323464431185E-11</c:v>
                </c:pt>
                <c:pt idx="4">
                  <c:v>1.4868376809581249E-11</c:v>
                </c:pt>
                <c:pt idx="5">
                  <c:v>1.395678106352284E-11</c:v>
                </c:pt>
                <c:pt idx="6">
                  <c:v>1.3187005808647208E-11</c:v>
                </c:pt>
                <c:pt idx="7">
                  <c:v>1.2558182789060151E-11</c:v>
                </c:pt>
                <c:pt idx="8">
                  <c:v>1.220577865416222E-11</c:v>
                </c:pt>
                <c:pt idx="9">
                  <c:v>1.1777170818127391E-11</c:v>
                </c:pt>
              </c:numCache>
            </c:numRef>
          </c:xVal>
          <c:yVal>
            <c:numRef>
              <c:f>Folha1!$G$5:$G$14</c:f>
              <c:numCache>
                <c:formatCode>0.00E+00</c:formatCode>
                <c:ptCount val="10"/>
                <c:pt idx="0">
                  <c:v>6.3461538461538458E-2</c:v>
                </c:pt>
                <c:pt idx="1">
                  <c:v>5.3846153846153849E-2</c:v>
                </c:pt>
                <c:pt idx="2">
                  <c:v>4.6153846153846156E-2</c:v>
                </c:pt>
                <c:pt idx="3">
                  <c:v>4.0384615384615387E-2</c:v>
                </c:pt>
                <c:pt idx="4">
                  <c:v>3.4615384615384617E-2</c:v>
                </c:pt>
                <c:pt idx="5">
                  <c:v>3.2692307692307694E-2</c:v>
                </c:pt>
                <c:pt idx="6">
                  <c:v>3.2692307692307694E-2</c:v>
                </c:pt>
                <c:pt idx="7">
                  <c:v>3.0769230769230771E-2</c:v>
                </c:pt>
                <c:pt idx="8">
                  <c:v>3.0769230769230771E-2</c:v>
                </c:pt>
                <c:pt idx="9">
                  <c:v>2.8846153846153848E-2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43-4872-BD15-96C25BB51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788928"/>
        <c:axId val="1079787680"/>
      </c:scatterChart>
      <c:valAx>
        <c:axId val="1079788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79787680"/>
        <c:crosses val="autoZero"/>
        <c:crossBetween val="midCat"/>
      </c:valAx>
      <c:valAx>
        <c:axId val="10797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79788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13</xdr:row>
      <xdr:rowOff>179070</xdr:rowOff>
    </xdr:from>
    <xdr:to>
      <xdr:col>14</xdr:col>
      <xdr:colOff>0</xdr:colOff>
      <xdr:row>24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AA0E6A-E738-4FBA-B120-96382C13E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1</xdr:row>
      <xdr:rowOff>171450</xdr:rowOff>
    </xdr:from>
    <xdr:to>
      <xdr:col>14</xdr:col>
      <xdr:colOff>15240</xdr:colOff>
      <xdr:row>13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C81A872-CBE6-4F6C-8FA0-D7840C6B8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6300E-C163-43E7-8C4F-9DC9285365AD}">
  <dimension ref="A1:U24"/>
  <sheetViews>
    <sheetView tabSelected="1" zoomScaleNormal="100" workbookViewId="0">
      <selection activeCell="O19" sqref="O19"/>
    </sheetView>
  </sheetViews>
  <sheetFormatPr defaultRowHeight="14.4" x14ac:dyDescent="0.3"/>
  <cols>
    <col min="1" max="1" width="9.6640625" customWidth="1"/>
    <col min="2" max="2" width="12" bestFit="1" customWidth="1"/>
    <col min="5" max="5" width="9.44140625" customWidth="1"/>
    <col min="6" max="6" width="10.109375" customWidth="1"/>
    <col min="20" max="20" width="12" bestFit="1" customWidth="1"/>
  </cols>
  <sheetData>
    <row r="1" spans="1:2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3" spans="1:21" x14ac:dyDescent="0.3">
      <c r="A3" s="10" t="s">
        <v>1</v>
      </c>
      <c r="B3" s="10"/>
      <c r="C3" s="10"/>
      <c r="D3" s="10"/>
      <c r="E3" s="10"/>
      <c r="F3" s="10"/>
      <c r="G3" s="10"/>
      <c r="H3" s="10"/>
      <c r="P3" s="8" t="s">
        <v>11</v>
      </c>
      <c r="Q3" s="8"/>
      <c r="R3" s="1" cm="1">
        <f t="array" ref="R3:S7">LINEST(G5:G14,B5:B14,TRUE,TRUE)</f>
        <v>2786479485.9726882</v>
      </c>
      <c r="S3" s="1">
        <v>-4.8028793728687735E-3</v>
      </c>
      <c r="T3" s="9" t="s">
        <v>12</v>
      </c>
      <c r="U3" s="9"/>
    </row>
    <row r="4" spans="1:21" x14ac:dyDescent="0.3">
      <c r="A4" s="1" t="s">
        <v>2</v>
      </c>
      <c r="B4" s="1" t="s">
        <v>3</v>
      </c>
      <c r="C4" s="1" t="s">
        <v>8</v>
      </c>
      <c r="D4" s="1" t="s">
        <v>7</v>
      </c>
      <c r="E4" s="3" t="s">
        <v>16</v>
      </c>
      <c r="F4" s="3" t="s">
        <v>17</v>
      </c>
      <c r="G4" s="3" t="s">
        <v>9</v>
      </c>
      <c r="H4" s="3" t="s">
        <v>10</v>
      </c>
      <c r="P4" s="8" t="s">
        <v>20</v>
      </c>
      <c r="Q4" s="8"/>
      <c r="R4" s="1">
        <v>124159718.88229024</v>
      </c>
      <c r="S4" s="1">
        <v>2.0296091025194117E-3</v>
      </c>
      <c r="T4" s="9" t="s">
        <v>18</v>
      </c>
      <c r="U4" s="9"/>
    </row>
    <row r="5" spans="1:21" x14ac:dyDescent="0.3">
      <c r="A5" s="1">
        <v>2680</v>
      </c>
      <c r="B5" s="2">
        <f t="shared" ref="B5:B14" si="0">$B$16/SQRT(2*$B$17*$B$18*A5)</f>
        <v>2.3718561670249506E-11</v>
      </c>
      <c r="C5" s="1">
        <f t="shared" ref="C5:C13" si="1">E5/2</f>
        <v>16.5</v>
      </c>
      <c r="D5" s="1">
        <f t="shared" ref="D5:D13" si="2">F5/2</f>
        <v>27.5</v>
      </c>
      <c r="E5" s="1">
        <v>33</v>
      </c>
      <c r="F5" s="1">
        <v>55</v>
      </c>
      <c r="G5" s="2">
        <f t="shared" ref="G5:G14" si="3">C5/(4*$B$19)</f>
        <v>6.3461538461538458E-2</v>
      </c>
      <c r="H5" s="2">
        <f t="shared" ref="H5:H14" si="4">D5/(4*$B$19)</f>
        <v>0.10576923076923077</v>
      </c>
      <c r="R5" s="1">
        <v>0.98436507066622969</v>
      </c>
      <c r="S5" s="1">
        <v>1.5361768533706413E-3</v>
      </c>
    </row>
    <row r="6" spans="1:21" x14ac:dyDescent="0.3">
      <c r="A6" s="1">
        <v>3240</v>
      </c>
      <c r="B6" s="2">
        <f t="shared" si="0"/>
        <v>2.1571643834711602E-11</v>
      </c>
      <c r="C6" s="1">
        <f t="shared" si="1"/>
        <v>14</v>
      </c>
      <c r="D6" s="1">
        <f t="shared" si="2"/>
        <v>23</v>
      </c>
      <c r="E6" s="1">
        <v>28</v>
      </c>
      <c r="F6" s="1">
        <v>46</v>
      </c>
      <c r="G6" s="2">
        <f t="shared" si="3"/>
        <v>5.3846153846153849E-2</v>
      </c>
      <c r="H6" s="2">
        <f t="shared" si="4"/>
        <v>8.8461538461538466E-2</v>
      </c>
      <c r="R6" s="1">
        <v>503.67484222142338</v>
      </c>
      <c r="S6" s="1">
        <v>8</v>
      </c>
    </row>
    <row r="7" spans="1:21" x14ac:dyDescent="0.3">
      <c r="A7" s="1">
        <v>4570</v>
      </c>
      <c r="B7" s="2">
        <f t="shared" si="0"/>
        <v>1.816342086854298E-11</v>
      </c>
      <c r="C7" s="1">
        <f t="shared" si="1"/>
        <v>12</v>
      </c>
      <c r="D7" s="1">
        <f t="shared" si="2"/>
        <v>18.5</v>
      </c>
      <c r="E7" s="1">
        <v>24</v>
      </c>
      <c r="F7" s="1">
        <v>37</v>
      </c>
      <c r="G7" s="2">
        <f t="shared" si="3"/>
        <v>4.6153846153846156E-2</v>
      </c>
      <c r="H7" s="2">
        <f t="shared" si="4"/>
        <v>7.1153846153846151E-2</v>
      </c>
      <c r="R7" s="1">
        <v>1.1885916996025292E-3</v>
      </c>
      <c r="S7" s="1">
        <v>1.8878714598653798E-5</v>
      </c>
    </row>
    <row r="8" spans="1:21" x14ac:dyDescent="0.3">
      <c r="A8" s="1">
        <v>5400</v>
      </c>
      <c r="B8" s="2">
        <f t="shared" si="0"/>
        <v>1.6709323464431185E-11</v>
      </c>
      <c r="C8" s="1">
        <f t="shared" si="1"/>
        <v>10.5</v>
      </c>
      <c r="D8" s="1">
        <f t="shared" si="2"/>
        <v>17.5</v>
      </c>
      <c r="E8" s="1">
        <v>21</v>
      </c>
      <c r="F8" s="1">
        <v>35</v>
      </c>
      <c r="G8" s="2">
        <f t="shared" si="3"/>
        <v>4.0384615384615387E-2</v>
      </c>
      <c r="H8" s="2">
        <f t="shared" si="4"/>
        <v>6.7307692307692304E-2</v>
      </c>
    </row>
    <row r="9" spans="1:21" x14ac:dyDescent="0.3">
      <c r="A9" s="1">
        <v>6820</v>
      </c>
      <c r="B9" s="2">
        <f t="shared" si="0"/>
        <v>1.4868376809581249E-11</v>
      </c>
      <c r="C9" s="1">
        <f t="shared" si="1"/>
        <v>9</v>
      </c>
      <c r="D9" s="1">
        <f t="shared" si="2"/>
        <v>15.5</v>
      </c>
      <c r="E9" s="1">
        <v>18</v>
      </c>
      <c r="F9" s="1">
        <v>31</v>
      </c>
      <c r="G9" s="2">
        <f t="shared" si="3"/>
        <v>3.4615384615384617E-2</v>
      </c>
      <c r="H9" s="2">
        <f t="shared" si="4"/>
        <v>5.9615384615384619E-2</v>
      </c>
      <c r="P9" s="8" t="s">
        <v>19</v>
      </c>
      <c r="Q9" s="8"/>
      <c r="R9" s="6">
        <f>R4/R3</f>
        <v>4.4557916003802656E-2</v>
      </c>
    </row>
    <row r="10" spans="1:21" x14ac:dyDescent="0.3">
      <c r="A10" s="1">
        <v>7740</v>
      </c>
      <c r="B10" s="2">
        <f t="shared" si="0"/>
        <v>1.395678106352284E-11</v>
      </c>
      <c r="C10" s="1">
        <f t="shared" si="1"/>
        <v>8.5</v>
      </c>
      <c r="D10" s="1">
        <f t="shared" si="2"/>
        <v>14.5</v>
      </c>
      <c r="E10" s="1">
        <v>17</v>
      </c>
      <c r="F10" s="1">
        <v>29</v>
      </c>
      <c r="G10" s="2">
        <f t="shared" si="3"/>
        <v>3.2692307692307694E-2</v>
      </c>
      <c r="H10" s="2">
        <f t="shared" si="4"/>
        <v>5.5769230769230772E-2</v>
      </c>
      <c r="P10" s="10" t="s">
        <v>14</v>
      </c>
      <c r="Q10" s="10"/>
      <c r="R10" s="1">
        <f>S3/2</f>
        <v>-2.4014396864343868E-3</v>
      </c>
    </row>
    <row r="11" spans="1:21" x14ac:dyDescent="0.3">
      <c r="A11" s="1">
        <v>8670</v>
      </c>
      <c r="B11" s="2">
        <f t="shared" si="0"/>
        <v>1.3187005808647208E-11</v>
      </c>
      <c r="C11" s="1">
        <f t="shared" si="1"/>
        <v>8.5</v>
      </c>
      <c r="D11" s="1">
        <f t="shared" si="2"/>
        <v>14</v>
      </c>
      <c r="E11" s="1">
        <v>17</v>
      </c>
      <c r="F11" s="1">
        <v>28</v>
      </c>
      <c r="G11" s="2">
        <f t="shared" si="3"/>
        <v>3.2692307692307694E-2</v>
      </c>
      <c r="H11" s="2">
        <f t="shared" si="4"/>
        <v>5.3846153846153849E-2</v>
      </c>
      <c r="P11" s="10"/>
      <c r="Q11" s="10"/>
      <c r="R11" s="7">
        <f>0.5*1000000000000/R3</f>
        <v>179.43789018258747</v>
      </c>
    </row>
    <row r="12" spans="1:21" x14ac:dyDescent="0.3">
      <c r="A12" s="1">
        <v>9560</v>
      </c>
      <c r="B12" s="2">
        <f t="shared" si="0"/>
        <v>1.2558182789060151E-11</v>
      </c>
      <c r="C12" s="1">
        <f t="shared" si="1"/>
        <v>8</v>
      </c>
      <c r="D12" s="1">
        <f t="shared" si="2"/>
        <v>13.5</v>
      </c>
      <c r="E12" s="1">
        <v>16</v>
      </c>
      <c r="F12" s="1">
        <v>27</v>
      </c>
      <c r="G12" s="2">
        <f t="shared" si="3"/>
        <v>3.0769230769230771E-2</v>
      </c>
      <c r="H12" s="2">
        <f t="shared" si="4"/>
        <v>5.1923076923076926E-2</v>
      </c>
      <c r="P12" s="10"/>
      <c r="Q12" s="10"/>
      <c r="R12" s="7">
        <f>R9*R11</f>
        <v>7.9953784386552975</v>
      </c>
    </row>
    <row r="13" spans="1:21" x14ac:dyDescent="0.3">
      <c r="A13" s="1">
        <v>10120</v>
      </c>
      <c r="B13" s="2">
        <f t="shared" si="0"/>
        <v>1.220577865416222E-11</v>
      </c>
      <c r="C13" s="1">
        <f t="shared" si="1"/>
        <v>8</v>
      </c>
      <c r="D13" s="1">
        <f t="shared" si="2"/>
        <v>13.5</v>
      </c>
      <c r="E13" s="1">
        <v>16</v>
      </c>
      <c r="F13" s="1">
        <v>27</v>
      </c>
      <c r="G13" s="2">
        <f t="shared" si="3"/>
        <v>3.0769230769230771E-2</v>
      </c>
      <c r="H13" s="2">
        <f t="shared" si="4"/>
        <v>5.1923076923076926E-2</v>
      </c>
      <c r="T13" s="4"/>
    </row>
    <row r="14" spans="1:21" x14ac:dyDescent="0.3">
      <c r="A14" s="1">
        <v>10870</v>
      </c>
      <c r="B14" s="2">
        <f t="shared" si="0"/>
        <v>1.1777170818127391E-11</v>
      </c>
      <c r="C14" s="1">
        <f>E14/2</f>
        <v>7.5</v>
      </c>
      <c r="D14" s="1">
        <f>F14/2</f>
        <v>13</v>
      </c>
      <c r="E14" s="1">
        <v>15</v>
      </c>
      <c r="F14" s="1">
        <v>26</v>
      </c>
      <c r="G14" s="2">
        <f t="shared" si="3"/>
        <v>2.8846153846153848E-2</v>
      </c>
      <c r="H14" s="2">
        <f t="shared" si="4"/>
        <v>0.05</v>
      </c>
    </row>
    <row r="15" spans="1:21" x14ac:dyDescent="0.3">
      <c r="P15" s="8" t="s">
        <v>11</v>
      </c>
      <c r="Q15" s="12"/>
      <c r="R15" s="1" cm="1">
        <f t="array" ref="R15:S19">LINEST(H5:H14,B5:B14,TRUE,TRUE)</f>
        <v>4411962346.3976078</v>
      </c>
      <c r="S15" s="1">
        <v>-4.4480869378289573E-3</v>
      </c>
      <c r="T15" s="11" t="s">
        <v>12</v>
      </c>
      <c r="U15" s="9"/>
    </row>
    <row r="16" spans="1:21" x14ac:dyDescent="0.3">
      <c r="A16" s="5" t="s">
        <v>4</v>
      </c>
      <c r="B16" s="2">
        <v>6.6259999999999998E-34</v>
      </c>
      <c r="G16" t="s">
        <v>13</v>
      </c>
      <c r="P16" s="8" t="s">
        <v>20</v>
      </c>
      <c r="Q16" s="12"/>
      <c r="R16" s="1">
        <v>252824099.92866084</v>
      </c>
      <c r="S16" s="1">
        <v>4.13285483545565E-3</v>
      </c>
      <c r="T16" s="11" t="s">
        <v>18</v>
      </c>
      <c r="U16" s="9"/>
    </row>
    <row r="17" spans="1:19" x14ac:dyDescent="0.3">
      <c r="A17" s="5" t="s">
        <v>5</v>
      </c>
      <c r="B17" s="2">
        <v>9.1000000000000001E-31</v>
      </c>
      <c r="R17" s="1">
        <v>0.97440226051956536</v>
      </c>
      <c r="S17" s="1">
        <v>3.1280880287179228E-3</v>
      </c>
    </row>
    <row r="18" spans="1:19" x14ac:dyDescent="0.3">
      <c r="A18" s="5" t="s">
        <v>6</v>
      </c>
      <c r="B18" s="2">
        <v>1.5999999999999999E-19</v>
      </c>
      <c r="R18" s="1">
        <v>304.5275966698041</v>
      </c>
      <c r="S18" s="1">
        <v>8</v>
      </c>
    </row>
    <row r="19" spans="1:19" x14ac:dyDescent="0.3">
      <c r="A19" s="5" t="s">
        <v>15</v>
      </c>
      <c r="B19" s="2">
        <v>65</v>
      </c>
      <c r="R19" s="1">
        <v>2.9797826524542476E-3</v>
      </c>
      <c r="S19" s="1">
        <v>7.8279477723267046E-5</v>
      </c>
    </row>
    <row r="21" spans="1:19" x14ac:dyDescent="0.3">
      <c r="P21" s="8" t="s">
        <v>19</v>
      </c>
      <c r="Q21" s="8"/>
      <c r="R21" s="6">
        <f>R16/R15</f>
        <v>5.7304228839371932E-2</v>
      </c>
    </row>
    <row r="22" spans="1:19" x14ac:dyDescent="0.3">
      <c r="P22" s="10" t="s">
        <v>14</v>
      </c>
      <c r="Q22" s="10"/>
      <c r="R22" s="1">
        <f>S15/2</f>
        <v>-2.2240434689144786E-3</v>
      </c>
    </row>
    <row r="23" spans="1:19" x14ac:dyDescent="0.3">
      <c r="P23" s="10"/>
      <c r="Q23" s="10"/>
      <c r="R23" s="7">
        <f>0.5*1000000000000/R15</f>
        <v>113.32825639553629</v>
      </c>
    </row>
    <row r="24" spans="1:19" x14ac:dyDescent="0.3">
      <c r="P24" s="10"/>
      <c r="Q24" s="10"/>
      <c r="R24" s="7">
        <f>R21*R23</f>
        <v>6.4941883384568273</v>
      </c>
    </row>
  </sheetData>
  <sortState xmlns:xlrd2="http://schemas.microsoft.com/office/spreadsheetml/2017/richdata2" ref="A5:J14">
    <sortCondition ref="A5:A14"/>
  </sortState>
  <mergeCells count="18">
    <mergeCell ref="P9:Q9"/>
    <mergeCell ref="P4:Q4"/>
    <mergeCell ref="P3:Q3"/>
    <mergeCell ref="T3:U3"/>
    <mergeCell ref="P24:Q24"/>
    <mergeCell ref="A1:U1"/>
    <mergeCell ref="T15:U15"/>
    <mergeCell ref="T16:U16"/>
    <mergeCell ref="P21:Q21"/>
    <mergeCell ref="P22:Q22"/>
    <mergeCell ref="P23:Q23"/>
    <mergeCell ref="P10:Q10"/>
    <mergeCell ref="P11:Q11"/>
    <mergeCell ref="P12:Q12"/>
    <mergeCell ref="P15:Q15"/>
    <mergeCell ref="P16:Q16"/>
    <mergeCell ref="A3:H3"/>
    <mergeCell ref="T4:U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aspiring Astatine</dc:creator>
  <cp:lastModifiedBy>aspiring Astatine</cp:lastModifiedBy>
  <dcterms:created xsi:type="dcterms:W3CDTF">2022-04-05T11:31:23Z</dcterms:created>
  <dcterms:modified xsi:type="dcterms:W3CDTF">2022-06-03T10:44:33Z</dcterms:modified>
</cp:coreProperties>
</file>