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Laboratório de Física Moderna\"/>
    </mc:Choice>
  </mc:AlternateContent>
  <xr:revisionPtr revIDLastSave="0" documentId="13_ncr:1_{8F0FA73A-4EA3-461E-9345-B2BCE624E757}" xr6:coauthVersionLast="47" xr6:coauthVersionMax="47" xr10:uidLastSave="{00000000-0000-0000-0000-000000000000}"/>
  <bookViews>
    <workbookView xWindow="-108" yWindow="-108" windowWidth="23256" windowHeight="12576" xr2:uid="{5E0CD1C7-AC09-471C-8A87-E5E36307558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9" i="1" l="1" a="1"/>
  <c r="Q29" i="1" s="1"/>
  <c r="Q16" i="1" a="1"/>
  <c r="Q16" i="1" s="1"/>
  <c r="B30" i="1"/>
  <c r="B31" i="1"/>
  <c r="B32" i="1"/>
  <c r="B29" i="1"/>
  <c r="B24" i="1"/>
  <c r="B25" i="1"/>
  <c r="B26" i="1"/>
  <c r="B23" i="1"/>
  <c r="C20" i="1"/>
  <c r="C19" i="1"/>
  <c r="C18" i="1"/>
  <c r="C17" i="1"/>
  <c r="B20" i="1"/>
  <c r="B19" i="1"/>
  <c r="B18" i="1"/>
  <c r="B17" i="1"/>
  <c r="B12" i="1"/>
  <c r="Q3" i="1" a="1"/>
  <c r="Q3" i="1" s="1"/>
  <c r="F5" i="1"/>
  <c r="E7" i="1"/>
  <c r="E8" i="1"/>
  <c r="E9" i="1"/>
  <c r="E6" i="1"/>
  <c r="F6" i="1" s="1"/>
  <c r="B8" i="1"/>
  <c r="B7" i="1"/>
  <c r="B6" i="1"/>
  <c r="F7" i="1"/>
  <c r="F8" i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<sst xmlns="http://schemas.openxmlformats.org/spreadsheetml/2006/main" count="44" uniqueCount="35">
  <si>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I (A)</t>
  </si>
  <si>
    <t>Efeito Zeeman</t>
  </si>
  <si>
    <t>Deslocação</t>
  </si>
  <si>
    <t>Fb</t>
  </si>
  <si>
    <r>
      <rPr>
        <sz val="11"/>
        <color theme="1"/>
        <rFont val="Calibri"/>
        <family val="2"/>
      </rPr>
      <t>µb</t>
    </r>
    <r>
      <rPr>
        <sz val="11"/>
        <color theme="1"/>
        <rFont val="Calibri"/>
        <family val="2"/>
        <scheme val="minor"/>
      </rPr>
      <t xml:space="preserve"> real = 9,274 008 99(37)·10-24</t>
    </r>
  </si>
  <si>
    <t>B (T)</t>
  </si>
  <si>
    <r>
      <t>1</t>
    </r>
    <r>
      <rPr>
        <sz val="11"/>
        <color theme="1"/>
        <rFont val="Calibri"/>
        <family val="2"/>
      </rPr>
      <t>÷3</t>
    </r>
  </si>
  <si>
    <t>1÷2</t>
  </si>
  <si>
    <t>2÷3</t>
  </si>
  <si>
    <t>Δv = (µb * B)/n</t>
  </si>
  <si>
    <r>
      <t>Δv</t>
    </r>
    <r>
      <rPr>
        <sz val="11"/>
        <color theme="1"/>
        <rFont val="Calibri"/>
        <family val="2"/>
      </rPr>
      <t>₁</t>
    </r>
  </si>
  <si>
    <r>
      <t>Δv</t>
    </r>
    <r>
      <rPr>
        <sz val="11"/>
        <color theme="1"/>
        <rFont val="Calibri"/>
        <family val="2"/>
      </rPr>
      <t>₂</t>
    </r>
  </si>
  <si>
    <r>
      <t>Δv</t>
    </r>
    <r>
      <rPr>
        <sz val="11"/>
        <color theme="1"/>
        <rFont val="Calibri"/>
        <family val="2"/>
      </rPr>
      <t>₃</t>
    </r>
  </si>
  <si>
    <r>
      <t>Δv</t>
    </r>
    <r>
      <rPr>
        <sz val="11"/>
        <color theme="1"/>
        <rFont val="Calibri"/>
        <family val="2"/>
      </rPr>
      <t>₄</t>
    </r>
  </si>
  <si>
    <t>mín</t>
  </si>
  <si>
    <t>máx</t>
  </si>
  <si>
    <t>µb experimental</t>
  </si>
  <si>
    <t>Méd</t>
  </si>
  <si>
    <t>B</t>
  </si>
  <si>
    <t>Δv</t>
  </si>
  <si>
    <t>Δλ</t>
  </si>
  <si>
    <t>λb = 2t/(n + Fb)</t>
  </si>
  <si>
    <t>λ0</t>
  </si>
  <si>
    <t>Δλ = λ0 - λb</t>
  </si>
  <si>
    <t>λb₂</t>
  </si>
  <si>
    <t>λb₃</t>
  </si>
  <si>
    <t>λb₄</t>
  </si>
  <si>
    <r>
      <t>Δλ</t>
    </r>
    <r>
      <rPr>
        <sz val="11"/>
        <color theme="1"/>
        <rFont val="Calibri"/>
        <family val="2"/>
      </rPr>
      <t>₁</t>
    </r>
  </si>
  <si>
    <r>
      <t>Δλ</t>
    </r>
    <r>
      <rPr>
        <sz val="11"/>
        <color theme="1"/>
        <rFont val="Calibri"/>
        <family val="2"/>
      </rPr>
      <t>₂</t>
    </r>
  </si>
  <si>
    <r>
      <t>Δλ</t>
    </r>
    <r>
      <rPr>
        <sz val="11"/>
        <color theme="1"/>
        <rFont val="Calibri"/>
        <family val="2"/>
      </rPr>
      <t>₃</t>
    </r>
  </si>
  <si>
    <r>
      <t>Δλ</t>
    </r>
    <r>
      <rPr>
        <sz val="11"/>
        <color theme="1"/>
        <rFont val="Calibri"/>
        <family val="2"/>
      </rPr>
      <t>₄</t>
    </r>
  </si>
  <si>
    <t>Incerteza na O.O.</t>
  </si>
  <si>
    <t>Declive</t>
  </si>
  <si>
    <t>Incerteza no Declive</t>
  </si>
  <si>
    <t>Ordenada na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</si>
</sst>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right"/>
    </xf>
    <xf numFmtId="10" fontId="0" fillId="0" borderId="0" xfId="1" applyNumberFormat="1" applyFont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2" borderId="7" xfId="0" applyFill="1" applyBorder="1"/>
    <xf numFmtId="11" fontId="0" fillId="0" borderId="7" xfId="0" applyNumberFormat="1" applyBorder="1"/>
    <xf numFmtId="0" fontId="1" fillId="0" borderId="7" xfId="0" applyFont="1" applyBorder="1" applyAlignment="1">
      <alignment horizontal="left"/>
    </xf>
    <xf numFmtId="0" fontId="1" fillId="0" borderId="0" xfId="0" applyFont="1"/>
    <xf numFmtId="16" fontId="0" fillId="3" borderId="8" xfId="0" applyNumberFormat="1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16" fontId="0" fillId="3" borderId="10" xfId="0" applyNumberFormat="1" applyFill="1" applyBorder="1" applyAlignment="1">
      <alignment horizontal="center"/>
    </xf>
    <xf numFmtId="16" fontId="0" fillId="3" borderId="5" xfId="0" applyNumberFormat="1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2" fontId="0" fillId="0" borderId="7" xfId="0" applyNumberFormat="1" applyBorder="1"/>
    <xf numFmtId="0" fontId="0" fillId="3" borderId="11" xfId="0" applyFill="1" applyBorder="1" applyAlignment="1">
      <alignment horizontal="right"/>
    </xf>
    <xf numFmtId="0" fontId="0" fillId="0" borderId="11" xfId="0" applyBorder="1"/>
    <xf numFmtId="0" fontId="0" fillId="3" borderId="11" xfId="0" applyFill="1" applyBorder="1" applyAlignment="1">
      <alignment horizontal="center"/>
    </xf>
    <xf numFmtId="164" fontId="0" fillId="0" borderId="7" xfId="0" applyNumberFormat="1" applyBorder="1"/>
    <xf numFmtId="164" fontId="0" fillId="0" borderId="11" xfId="0" applyNumberFormat="1" applyBorder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Folha1!$F$4</c:f>
              <c:strCache>
                <c:ptCount val="1"/>
                <c:pt idx="0">
                  <c:v>B 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Folha1!$B$5:$B$8</c:f>
              <c:numCache>
                <c:formatCode>General</c:formatCode>
                <c:ptCount val="4"/>
                <c:pt idx="0" formatCode="0.00">
                  <c:v>0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</c:numCache>
            </c:numRef>
          </c:xVal>
          <c:yVal>
            <c:numRef>
              <c:f>Folha1!$F$5:$F$8</c:f>
              <c:numCache>
                <c:formatCode>General</c:formatCode>
                <c:ptCount val="4"/>
                <c:pt idx="0">
                  <c:v>0</c:v>
                </c:pt>
                <c:pt idx="1">
                  <c:v>0.22695000000000001</c:v>
                </c:pt>
                <c:pt idx="2">
                  <c:v>0.3876</c:v>
                </c:pt>
                <c:pt idx="3">
                  <c:v>0.5151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5-4F13-99A7-6037289E6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486336"/>
        <c:axId val="1122486752"/>
      </c:scatterChart>
      <c:valAx>
        <c:axId val="11224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2486752"/>
        <c:crosses val="autoZero"/>
        <c:crossBetween val="midCat"/>
      </c:valAx>
      <c:valAx>
        <c:axId val="1122486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248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v (B)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Folha1!$G$16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Folha1!$G$17:$G$20</c:f>
              <c:numCache>
                <c:formatCode>General</c:formatCode>
                <c:ptCount val="4"/>
                <c:pt idx="0">
                  <c:v>0</c:v>
                </c:pt>
                <c:pt idx="1">
                  <c:v>0.22600000000000001</c:v>
                </c:pt>
                <c:pt idx="2">
                  <c:v>0.38700000000000001</c:v>
                </c:pt>
                <c:pt idx="3">
                  <c:v>0.51500000000000001</c:v>
                </c:pt>
              </c:numCache>
            </c:numRef>
          </c:xVal>
          <c:yVal>
            <c:numRef>
              <c:f>Folha1!$F$17:$F$20</c:f>
              <c:numCache>
                <c:formatCode>0.00E+00</c:formatCode>
                <c:ptCount val="4"/>
                <c:pt idx="0" formatCode="General">
                  <c:v>0</c:v>
                </c:pt>
                <c:pt idx="1">
                  <c:v>1.0699999999999999E-24</c:v>
                </c:pt>
                <c:pt idx="2">
                  <c:v>1.83E-24</c:v>
                </c:pt>
                <c:pt idx="3">
                  <c:v>2.4400000000000001E-24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A-4D4F-BBCE-61B78EAA6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210512"/>
        <c:axId val="1317209264"/>
      </c:scatterChart>
      <c:valAx>
        <c:axId val="131721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7209264"/>
        <c:crosses val="autoZero"/>
        <c:crossBetween val="midCat"/>
      </c:valAx>
      <c:valAx>
        <c:axId val="13172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721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Δλ</a:t>
            </a:r>
            <a:r>
              <a:rPr lang="pt-PT"/>
              <a:t> (B)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Folha1!$G$28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Folha1!$G$29:$G$32</c:f>
              <c:numCache>
                <c:formatCode>General</c:formatCode>
                <c:ptCount val="4"/>
                <c:pt idx="0">
                  <c:v>0</c:v>
                </c:pt>
                <c:pt idx="1">
                  <c:v>0.22600000000000001</c:v>
                </c:pt>
                <c:pt idx="2">
                  <c:v>0.38700000000000001</c:v>
                </c:pt>
                <c:pt idx="3">
                  <c:v>0.51500000000000001</c:v>
                </c:pt>
              </c:numCache>
            </c:numRef>
          </c:xVal>
          <c:yVal>
            <c:numRef>
              <c:f>Folha1!$F$29:$F$32</c:f>
              <c:numCache>
                <c:formatCode>General</c:formatCode>
                <c:ptCount val="4"/>
                <c:pt idx="0">
                  <c:v>0</c:v>
                </c:pt>
                <c:pt idx="1">
                  <c:v>1.9300000000000001E-3</c:v>
                </c:pt>
                <c:pt idx="2">
                  <c:v>2.7000000000000001E-3</c:v>
                </c:pt>
                <c:pt idx="3">
                  <c:v>3.3800000000000002E-3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0-45C5-A959-B6F5F09BE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71520"/>
        <c:axId val="152873184"/>
      </c:scatterChart>
      <c:valAx>
        <c:axId val="1528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3184"/>
        <c:crosses val="autoZero"/>
        <c:crossBetween val="midCat"/>
      </c:valAx>
      <c:valAx>
        <c:axId val="15287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179070</xdr:rowOff>
    </xdr:from>
    <xdr:to>
      <xdr:col>13</xdr:col>
      <xdr:colOff>594360</xdr:colOff>
      <xdr:row>13</xdr:row>
      <xdr:rowOff>167640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1CF0C9B-0301-42FE-AE05-48664BC54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3561</xdr:colOff>
      <xdr:row>14</xdr:row>
      <xdr:rowOff>177326</xdr:rowOff>
    </xdr:from>
    <xdr:to>
      <xdr:col>13</xdr:col>
      <xdr:colOff>605328</xdr:colOff>
      <xdr:row>25</xdr:row>
      <xdr:rowOff>35608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39C0485-45BD-4A6F-A18C-B2DF11F45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10682</xdr:colOff>
      <xdr:row>26</xdr:row>
      <xdr:rowOff>185158</xdr:rowOff>
    </xdr:from>
    <xdr:to>
      <xdr:col>14</xdr:col>
      <xdr:colOff>28486</xdr:colOff>
      <xdr:row>37</xdr:row>
      <xdr:rowOff>128186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428EF2-8EE3-4CCB-9250-86B24AC7A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40F3-A07B-419C-A6D7-2691DD640FF0}">
  <dimension ref="A1:U33"/>
  <sheetViews>
    <sheetView tabSelected="1" zoomScale="85" zoomScaleNormal="85" workbookViewId="0">
      <selection activeCell="Q13" sqref="Q13"/>
    </sheetView>
  </sheetViews>
  <sheetFormatPr defaultRowHeight="14.4" x14ac:dyDescent="0.3"/>
  <cols>
    <col min="1" max="1" width="15.6640625" customWidth="1"/>
    <col min="2" max="2" width="13.44140625" customWidth="1"/>
    <col min="6" max="6" width="12.6640625" bestFit="1" customWidth="1"/>
    <col min="17" max="17" width="12.33203125" bestFit="1" customWidth="1"/>
    <col min="18" max="18" width="10.77734375" bestFit="1" customWidth="1"/>
  </cols>
  <sheetData>
    <row r="1" spans="1:21" x14ac:dyDescent="0.3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3" spans="1:21" x14ac:dyDescent="0.3">
      <c r="C3" s="19" t="s">
        <v>0</v>
      </c>
      <c r="D3" s="20"/>
      <c r="E3" s="21"/>
      <c r="P3" s="29" t="s">
        <v>32</v>
      </c>
      <c r="Q3" s="30" cm="1">
        <f t="array" ref="Q3:R7">LINEST(F5:F8,B5:B8,1,1)</f>
        <v>0.77855142857142889</v>
      </c>
      <c r="R3" s="30">
        <v>-9.5442857142858384E-3</v>
      </c>
      <c r="S3" s="25" t="s">
        <v>34</v>
      </c>
      <c r="T3" s="25"/>
      <c r="U3" s="25"/>
    </row>
    <row r="4" spans="1:21" x14ac:dyDescent="0.3">
      <c r="A4" s="23" t="s">
        <v>2</v>
      </c>
      <c r="B4" s="22" t="s">
        <v>3</v>
      </c>
      <c r="C4" s="15" t="s">
        <v>14</v>
      </c>
      <c r="D4" s="15" t="s">
        <v>15</v>
      </c>
      <c r="E4" s="15" t="s">
        <v>17</v>
      </c>
      <c r="F4" s="24" t="s">
        <v>5</v>
      </c>
      <c r="O4" s="25" t="s">
        <v>33</v>
      </c>
      <c r="P4" s="25"/>
      <c r="Q4" s="30">
        <v>3.8339198037027809E-2</v>
      </c>
      <c r="R4" s="30">
        <v>1.7205241666896867E-2</v>
      </c>
      <c r="S4" s="25" t="s">
        <v>31</v>
      </c>
      <c r="T4" s="25"/>
      <c r="U4" s="25"/>
    </row>
    <row r="5" spans="1:21" x14ac:dyDescent="0.3">
      <c r="A5" s="3">
        <v>0</v>
      </c>
      <c r="B5" s="8">
        <v>0</v>
      </c>
      <c r="C5" s="11">
        <v>0</v>
      </c>
      <c r="D5" s="11">
        <v>0</v>
      </c>
      <c r="E5" s="11">
        <v>0</v>
      </c>
      <c r="F5" s="10">
        <f>E5*0.17</f>
        <v>0</v>
      </c>
      <c r="Q5" s="9">
        <v>0.99517341235416945</v>
      </c>
      <c r="R5" s="9">
        <v>1.8901479533926058E-2</v>
      </c>
    </row>
    <row r="6" spans="1:21" x14ac:dyDescent="0.3">
      <c r="A6" s="5" t="s">
        <v>6</v>
      </c>
      <c r="B6" s="4">
        <f>1/3</f>
        <v>0.33333333333333331</v>
      </c>
      <c r="C6" s="10">
        <v>1.34</v>
      </c>
      <c r="D6" s="10">
        <v>1.33</v>
      </c>
      <c r="E6" s="10">
        <f>(C6+D6)/2</f>
        <v>1.335</v>
      </c>
      <c r="F6" s="10">
        <f>E6*0.17</f>
        <v>0.22695000000000001</v>
      </c>
      <c r="Q6" s="9">
        <v>412.37142485699758</v>
      </c>
      <c r="R6" s="9">
        <v>2</v>
      </c>
    </row>
    <row r="7" spans="1:21" x14ac:dyDescent="0.3">
      <c r="A7" s="6" t="s">
        <v>7</v>
      </c>
      <c r="B7" s="7">
        <f>1/2</f>
        <v>0.5</v>
      </c>
      <c r="C7" s="10">
        <v>2.0129999999999999</v>
      </c>
      <c r="D7" s="10">
        <v>2.2799999999999998</v>
      </c>
      <c r="E7" s="10">
        <f t="shared" ref="E7:E9" si="0">(C7+D7)/2</f>
        <v>2.1464999999999996</v>
      </c>
      <c r="F7" s="10">
        <f>D7*0.17</f>
        <v>0.3876</v>
      </c>
      <c r="Q7" s="9">
        <v>0.14732626001785715</v>
      </c>
      <c r="R7" s="9">
        <v>7.145318571428514E-4</v>
      </c>
    </row>
    <row r="8" spans="1:21" x14ac:dyDescent="0.3">
      <c r="A8" s="5" t="s">
        <v>8</v>
      </c>
      <c r="B8" s="4">
        <f>2/3</f>
        <v>0.66666666666666663</v>
      </c>
      <c r="C8" s="10">
        <v>3.2549999999999999</v>
      </c>
      <c r="D8" s="10">
        <v>3.03</v>
      </c>
      <c r="E8" s="10">
        <f t="shared" si="0"/>
        <v>3.1425000000000001</v>
      </c>
      <c r="F8" s="10">
        <f>D8*0.17</f>
        <v>0.5151</v>
      </c>
    </row>
    <row r="9" spans="1:21" x14ac:dyDescent="0.3">
      <c r="A9" s="6">
        <v>1</v>
      </c>
      <c r="B9" s="7">
        <v>1</v>
      </c>
      <c r="C9" s="10"/>
      <c r="D9" s="10"/>
      <c r="E9" s="10">
        <f t="shared" si="0"/>
        <v>0</v>
      </c>
      <c r="F9" s="10">
        <f>D9*0.17</f>
        <v>0</v>
      </c>
      <c r="R9" s="12"/>
    </row>
    <row r="11" spans="1:21" x14ac:dyDescent="0.3">
      <c r="D11" s="2"/>
      <c r="E11" s="2"/>
      <c r="F11" s="2"/>
      <c r="G11" s="2"/>
    </row>
    <row r="12" spans="1:21" x14ac:dyDescent="0.3">
      <c r="A12" s="24" t="s">
        <v>16</v>
      </c>
      <c r="B12" s="28">
        <f xml:space="preserve"> (6.63*10^-34)*(3*10^8)/(0.027*Q3)</f>
        <v>9.4620167612868318E-24</v>
      </c>
      <c r="C12" s="28"/>
    </row>
    <row r="13" spans="1:21" x14ac:dyDescent="0.3">
      <c r="D13" s="1"/>
      <c r="E13" s="1"/>
      <c r="F13" s="1"/>
      <c r="G13" s="1"/>
    </row>
    <row r="14" spans="1:21" x14ac:dyDescent="0.3">
      <c r="A14" s="25" t="s">
        <v>4</v>
      </c>
      <c r="B14" s="25"/>
      <c r="C14" s="25"/>
      <c r="D14" s="2"/>
      <c r="E14" s="2"/>
      <c r="G14" s="2"/>
    </row>
    <row r="15" spans="1:21" x14ac:dyDescent="0.3">
      <c r="D15" s="2"/>
      <c r="E15" s="2"/>
      <c r="G15" s="2"/>
    </row>
    <row r="16" spans="1:21" x14ac:dyDescent="0.3">
      <c r="A16" s="26" t="s">
        <v>9</v>
      </c>
      <c r="B16" s="26"/>
      <c r="C16" s="26"/>
      <c r="D16" s="2"/>
      <c r="E16" s="2"/>
      <c r="F16" s="27" t="s">
        <v>19</v>
      </c>
      <c r="G16" s="27" t="s">
        <v>18</v>
      </c>
      <c r="P16" s="31" t="s">
        <v>32</v>
      </c>
      <c r="Q16" s="32" cm="1">
        <f t="array" ref="Q16:R20">LINEST(F17:F20,G17:G20,TRUE,TRUE)</f>
        <v>4.7356292321624062E-24</v>
      </c>
      <c r="R16" s="32">
        <v>-4.4744346979857046E-28</v>
      </c>
      <c r="S16" s="33" t="s">
        <v>34</v>
      </c>
      <c r="T16" s="33"/>
      <c r="U16" s="33"/>
    </row>
    <row r="17" spans="1:21" x14ac:dyDescent="0.3">
      <c r="A17" s="13" t="s">
        <v>10</v>
      </c>
      <c r="B17" s="14">
        <f>(B12 * F5) / 2</f>
        <v>0</v>
      </c>
      <c r="C17" s="14">
        <f>-(B12*F5)/2</f>
        <v>0</v>
      </c>
      <c r="D17" s="2"/>
      <c r="E17" s="2"/>
      <c r="F17" s="9">
        <v>0</v>
      </c>
      <c r="G17" s="10">
        <v>0</v>
      </c>
      <c r="O17" s="25" t="s">
        <v>33</v>
      </c>
      <c r="P17" s="25"/>
      <c r="Q17" s="9">
        <v>5.1389265096450762E-27</v>
      </c>
      <c r="R17" s="9">
        <v>1.7541550816939869E-27</v>
      </c>
      <c r="S17" s="25" t="s">
        <v>31</v>
      </c>
      <c r="T17" s="25"/>
      <c r="U17" s="25"/>
    </row>
    <row r="18" spans="1:21" x14ac:dyDescent="0.3">
      <c r="A18" s="13" t="s">
        <v>11</v>
      </c>
      <c r="B18" s="14">
        <f>(B12 * F6) / 2</f>
        <v>1.0737023519870233E-24</v>
      </c>
      <c r="C18" s="14">
        <f>-(B12*F6)/2</f>
        <v>-1.0737023519870233E-24</v>
      </c>
      <c r="F18" s="16">
        <v>1.0699999999999999E-24</v>
      </c>
      <c r="G18" s="10">
        <v>0.22600000000000001</v>
      </c>
      <c r="Q18" s="9">
        <v>0.99999764485092868</v>
      </c>
      <c r="R18" s="9">
        <v>1.9768108398831218E-27</v>
      </c>
    </row>
    <row r="19" spans="1:21" x14ac:dyDescent="0.3">
      <c r="A19" s="13" t="s">
        <v>12</v>
      </c>
      <c r="B19" s="14">
        <f>(B12 * F7) / 2</f>
        <v>1.8337388483373882E-24</v>
      </c>
      <c r="C19" s="14">
        <f>-(B12*F7)/2</f>
        <v>-1.8337388483373882E-24</v>
      </c>
      <c r="F19" s="16">
        <v>1.83E-24</v>
      </c>
      <c r="G19" s="10">
        <v>0.38700000000000001</v>
      </c>
      <c r="Q19" s="9">
        <v>849201.14569816936</v>
      </c>
      <c r="R19" s="9">
        <v>2</v>
      </c>
    </row>
    <row r="20" spans="1:21" x14ac:dyDescent="0.3">
      <c r="A20" s="9" t="s">
        <v>13</v>
      </c>
      <c r="B20" s="14">
        <f>(B12 * F8) / 2</f>
        <v>2.4369424168694235E-24</v>
      </c>
      <c r="C20" s="14">
        <f>-(B12*F8)/2</f>
        <v>-2.4369424168694235E-24</v>
      </c>
      <c r="F20" s="16">
        <v>2.4400000000000001E-24</v>
      </c>
      <c r="G20" s="10">
        <v>0.51500000000000001</v>
      </c>
      <c r="Q20" s="9">
        <v>3.3184921844378072E-48</v>
      </c>
      <c r="R20" s="9">
        <v>7.8155621933588278E-54</v>
      </c>
    </row>
    <row r="22" spans="1:21" x14ac:dyDescent="0.3">
      <c r="A22" s="26" t="s">
        <v>21</v>
      </c>
      <c r="B22" s="26"/>
      <c r="C22" s="18"/>
    </row>
    <row r="23" spans="1:21" x14ac:dyDescent="0.3">
      <c r="A23" s="17" t="s">
        <v>22</v>
      </c>
      <c r="B23" s="14">
        <f>0.027/(B5+2)</f>
        <v>1.35E-2</v>
      </c>
      <c r="C23" s="2"/>
    </row>
    <row r="24" spans="1:21" x14ac:dyDescent="0.3">
      <c r="A24" s="17" t="s">
        <v>24</v>
      </c>
      <c r="B24" s="14">
        <f>0.027/(B6+2)</f>
        <v>1.1571428571428571E-2</v>
      </c>
      <c r="C24" s="2"/>
    </row>
    <row r="25" spans="1:21" x14ac:dyDescent="0.3">
      <c r="A25" s="17" t="s">
        <v>25</v>
      </c>
      <c r="B25" s="14">
        <f t="shared" ref="B25:B26" si="1">0.027/(B7+2)</f>
        <v>1.0800000000000001E-2</v>
      </c>
      <c r="C25" s="2"/>
    </row>
    <row r="26" spans="1:21" x14ac:dyDescent="0.3">
      <c r="A26" s="17" t="s">
        <v>26</v>
      </c>
      <c r="B26" s="14">
        <f t="shared" si="1"/>
        <v>1.0125E-2</v>
      </c>
      <c r="C26" s="2"/>
    </row>
    <row r="28" spans="1:21" x14ac:dyDescent="0.3">
      <c r="A28" s="25" t="s">
        <v>23</v>
      </c>
      <c r="B28" s="25"/>
      <c r="F28" s="27" t="s">
        <v>20</v>
      </c>
      <c r="G28" s="27" t="s">
        <v>18</v>
      </c>
    </row>
    <row r="29" spans="1:21" x14ac:dyDescent="0.3">
      <c r="A29" s="9" t="s">
        <v>27</v>
      </c>
      <c r="B29" s="9">
        <f>0.0135-B23</f>
        <v>0</v>
      </c>
      <c r="F29" s="9">
        <v>0</v>
      </c>
      <c r="G29" s="10">
        <v>0</v>
      </c>
      <c r="P29" s="31" t="s">
        <v>32</v>
      </c>
      <c r="Q29" s="32" cm="1">
        <f t="array" ref="Q29:R33">LINEST(F29:F32,G29:G32,TRUE,TRUE)</f>
        <v>6.5076297187343706E-3</v>
      </c>
      <c r="R29" s="35">
        <v>1.6734841931690726E-4</v>
      </c>
      <c r="S29" s="33" t="s">
        <v>34</v>
      </c>
      <c r="T29" s="33"/>
      <c r="U29" s="33"/>
    </row>
    <row r="30" spans="1:21" x14ac:dyDescent="0.3">
      <c r="A30" s="9" t="s">
        <v>28</v>
      </c>
      <c r="B30" s="9">
        <f t="shared" ref="B30:B32" si="2">0.0135-B24</f>
        <v>1.9285714285714288E-3</v>
      </c>
      <c r="F30" s="9">
        <v>1.9300000000000001E-3</v>
      </c>
      <c r="G30" s="10">
        <v>0.22600000000000001</v>
      </c>
      <c r="O30" s="25" t="s">
        <v>33</v>
      </c>
      <c r="P30" s="25"/>
      <c r="Q30" s="9">
        <v>6.6958841779683319E-4</v>
      </c>
      <c r="R30" s="34">
        <v>2.2856172850832873E-4</v>
      </c>
      <c r="S30" s="25" t="s">
        <v>31</v>
      </c>
      <c r="T30" s="25"/>
      <c r="U30" s="25"/>
    </row>
    <row r="31" spans="1:21" x14ac:dyDescent="0.3">
      <c r="A31" s="9" t="s">
        <v>29</v>
      </c>
      <c r="B31" s="9">
        <f t="shared" si="2"/>
        <v>2.6999999999999993E-3</v>
      </c>
      <c r="F31" s="9">
        <v>2.7000000000000001E-3</v>
      </c>
      <c r="G31" s="10">
        <v>0.38700000000000001</v>
      </c>
      <c r="Q31" s="9">
        <v>0.97926516893748927</v>
      </c>
      <c r="R31" s="9">
        <v>2.5757317993877816E-4</v>
      </c>
    </row>
    <row r="32" spans="1:21" x14ac:dyDescent="0.3">
      <c r="A32" s="9" t="s">
        <v>30</v>
      </c>
      <c r="B32" s="9">
        <f t="shared" si="2"/>
        <v>3.3749999999999995E-3</v>
      </c>
      <c r="F32" s="9">
        <v>3.3800000000000002E-3</v>
      </c>
      <c r="G32" s="10">
        <v>0.51500000000000001</v>
      </c>
      <c r="Q32" s="9">
        <v>94.456054740473235</v>
      </c>
      <c r="R32" s="9">
        <v>2</v>
      </c>
    </row>
    <row r="33" spans="17:18" x14ac:dyDescent="0.3">
      <c r="Q33" s="9">
        <v>6.2665871139524526E-6</v>
      </c>
      <c r="R33" s="9">
        <v>1.3268788604754839E-7</v>
      </c>
    </row>
  </sheetData>
  <mergeCells count="16">
    <mergeCell ref="O30:P30"/>
    <mergeCell ref="S3:U3"/>
    <mergeCell ref="S16:U16"/>
    <mergeCell ref="S29:U29"/>
    <mergeCell ref="S17:U17"/>
    <mergeCell ref="S30:U30"/>
    <mergeCell ref="B12:C12"/>
    <mergeCell ref="O4:P4"/>
    <mergeCell ref="S4:U4"/>
    <mergeCell ref="O17:P17"/>
    <mergeCell ref="A1:U1"/>
    <mergeCell ref="A22:B22"/>
    <mergeCell ref="A28:B28"/>
    <mergeCell ref="A14:C14"/>
    <mergeCell ref="A16:C16"/>
    <mergeCell ref="C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aspiring Astatine</dc:creator>
  <cp:lastModifiedBy>aspiring Astatine</cp:lastModifiedBy>
  <dcterms:created xsi:type="dcterms:W3CDTF">2022-03-15T10:02:01Z</dcterms:created>
  <dcterms:modified xsi:type="dcterms:W3CDTF">2022-10-16T22:02:49Z</dcterms:modified>
</cp:coreProperties>
</file>