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versos\5. Trabalhos\LFIS 1º Ano\Espectros Atómicos\"/>
    </mc:Choice>
  </mc:AlternateContent>
  <xr:revisionPtr revIDLastSave="0" documentId="13_ncr:1_{1C8E27C7-65B6-4D3C-A92B-4415411F724D}" xr6:coauthVersionLast="47" xr6:coauthVersionMax="47" xr10:uidLastSave="{00000000-0000-0000-0000-000000000000}"/>
  <bookViews>
    <workbookView xWindow="-108" yWindow="-108" windowWidth="23256" windowHeight="12576" xr2:uid="{388EA490-49E0-42C8-A8A3-71B5F639D02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I10" i="1"/>
  <c r="I34" i="1" l="1"/>
  <c r="I32" i="1"/>
  <c r="I30" i="1"/>
  <c r="I28" i="1"/>
  <c r="I25" i="1"/>
  <c r="I23" i="1"/>
  <c r="I21" i="1"/>
  <c r="I19" i="1"/>
  <c r="I16" i="1"/>
  <c r="I12" i="1"/>
  <c r="G30" i="1"/>
  <c r="G34" i="1"/>
  <c r="G32" i="1"/>
  <c r="G28" i="1"/>
  <c r="G25" i="1"/>
  <c r="G23" i="1"/>
  <c r="E23" i="1"/>
  <c r="G21" i="1"/>
  <c r="G19" i="1"/>
  <c r="H14" i="1"/>
  <c r="G14" i="1"/>
  <c r="G12" i="1"/>
  <c r="G10" i="1"/>
  <c r="G16" i="1"/>
  <c r="F7" i="1"/>
  <c r="H10" i="1"/>
  <c r="P28" i="1" l="1"/>
  <c r="R21" i="1"/>
  <c r="R15" i="1"/>
  <c r="R16" i="1"/>
  <c r="R17" i="1"/>
  <c r="R18" i="1"/>
  <c r="R19" i="1"/>
  <c r="R14" i="1"/>
  <c r="R8" i="1"/>
  <c r="R9" i="1"/>
  <c r="R10" i="1"/>
  <c r="R11" i="1"/>
  <c r="T11" i="1" s="1"/>
  <c r="R12" i="1"/>
  <c r="R7" i="1"/>
  <c r="E29" i="1"/>
  <c r="E30" i="1"/>
  <c r="E31" i="1"/>
  <c r="E32" i="1"/>
  <c r="E33" i="1"/>
  <c r="E34" i="1"/>
  <c r="E35" i="1"/>
  <c r="E28" i="1"/>
  <c r="E19" i="1"/>
  <c r="E20" i="1"/>
  <c r="E21" i="1"/>
  <c r="E22" i="1"/>
  <c r="E24" i="1"/>
  <c r="E25" i="1"/>
  <c r="E26" i="1"/>
  <c r="E11" i="1"/>
  <c r="E12" i="1"/>
  <c r="E13" i="1"/>
  <c r="E14" i="1"/>
  <c r="E15" i="1"/>
  <c r="E16" i="1"/>
  <c r="E17" i="1"/>
  <c r="E10" i="1"/>
  <c r="E8" i="1"/>
  <c r="E7" i="1"/>
  <c r="F12" i="1"/>
  <c r="S9" i="1" l="1"/>
  <c r="T9" i="1"/>
  <c r="T7" i="1"/>
  <c r="S7" i="1"/>
  <c r="R26" i="1"/>
  <c r="R25" i="1"/>
  <c r="R24" i="1"/>
  <c r="R23" i="1"/>
  <c r="R22" i="1"/>
  <c r="G7" i="1"/>
  <c r="H12" i="1" l="1"/>
  <c r="H7" i="1"/>
  <c r="T23" i="1"/>
  <c r="T21" i="1"/>
  <c r="F19" i="1" l="1"/>
  <c r="F30" i="1"/>
  <c r="F32" i="1"/>
  <c r="F34" i="1"/>
  <c r="F28" i="1"/>
  <c r="F21" i="1"/>
  <c r="F23" i="1"/>
  <c r="F25" i="1"/>
  <c r="T25" i="1"/>
  <c r="S21" i="1"/>
  <c r="S23" i="1"/>
  <c r="U23" i="1" s="1"/>
  <c r="V23" i="1" s="1"/>
  <c r="S25" i="1"/>
  <c r="S11" i="1"/>
  <c r="U11" i="1" l="1"/>
  <c r="V11" i="1" s="1"/>
  <c r="U9" i="1"/>
  <c r="V9" i="1" s="1"/>
  <c r="U25" i="1"/>
  <c r="V25" i="1" s="1"/>
  <c r="U21" i="1"/>
  <c r="V21" i="1" s="1"/>
  <c r="U7" i="1"/>
  <c r="V7" i="1" s="1"/>
  <c r="F16" i="1" l="1"/>
  <c r="F10" i="1"/>
  <c r="F14" i="1"/>
  <c r="S14" i="1"/>
  <c r="U14" i="1" s="1"/>
  <c r="V14" i="1" s="1"/>
  <c r="T14" i="1"/>
  <c r="T18" i="1"/>
  <c r="S18" i="1"/>
  <c r="U18" i="1" s="1"/>
  <c r="V18" i="1" s="1"/>
  <c r="T16" i="1"/>
  <c r="S16" i="1"/>
  <c r="U16" i="1" s="1"/>
  <c r="V16" i="1" s="1"/>
  <c r="H16" i="1"/>
  <c r="H19" i="1" l="1"/>
  <c r="H25" i="1"/>
  <c r="H23" i="1"/>
  <c r="H21" i="1"/>
  <c r="H28" i="1"/>
  <c r="H34" i="1"/>
  <c r="H32" i="1"/>
  <c r="H30" i="1"/>
</calcChain>
</file>

<file path=xl/sharedStrings.xml><?xml version="1.0" encoding="utf-8"?>
<sst xmlns="http://schemas.openxmlformats.org/spreadsheetml/2006/main" count="91" uniqueCount="58">
  <si>
    <t>m</t>
  </si>
  <si>
    <r>
      <t>α</t>
    </r>
    <r>
      <rPr>
        <vertAlign val="subscript"/>
        <sz val="11"/>
        <color theme="1"/>
        <rFont val="Calibri"/>
        <family val="2"/>
      </rPr>
      <t>p</t>
    </r>
  </si>
  <si>
    <t>α</t>
  </si>
  <si>
    <t>&lt; α &gt;</t>
  </si>
  <si>
    <t>M des &lt; α &gt;</t>
  </si>
  <si>
    <r>
      <t>θ</t>
    </r>
    <r>
      <rPr>
        <vertAlign val="subscript"/>
        <sz val="11"/>
        <color theme="1"/>
        <rFont val="Calibri"/>
        <family val="2"/>
      </rPr>
      <t>m</t>
    </r>
  </si>
  <si>
    <t>Branco</t>
  </si>
  <si>
    <t>Violeta</t>
  </si>
  <si>
    <t>Laranja</t>
  </si>
  <si>
    <t>Verde</t>
  </si>
  <si>
    <t>Cor</t>
  </si>
  <si>
    <t>Mercúrio</t>
  </si>
  <si>
    <t>Amarelo</t>
  </si>
  <si>
    <t>Lamb</t>
  </si>
  <si>
    <t>Sódio</t>
  </si>
  <si>
    <t>Nónio</t>
  </si>
  <si>
    <t>Azul</t>
  </si>
  <si>
    <t>Parâmetro da Rede</t>
  </si>
  <si>
    <t>Número de fendas</t>
  </si>
  <si>
    <t>Valor Tab.</t>
  </si>
  <si>
    <t>Lower L.</t>
  </si>
  <si>
    <t>Upper L.</t>
  </si>
  <si>
    <t>5d10.6s.7s</t>
  </si>
  <si>
    <t>5d10.6s.11p</t>
  </si>
  <si>
    <t>5549.634</t>
  </si>
  <si>
    <t>5460.75</t>
  </si>
  <si>
    <t>5d10.6s.6p</t>
  </si>
  <si>
    <t>5890.2</t>
  </si>
  <si>
    <r>
      <t>5d9.6s2.(2D</t>
    </r>
    <r>
      <rPr>
        <vertAlign val="subscript"/>
        <sz val="11"/>
        <color theme="1"/>
        <rFont val="Calibri"/>
        <family val="2"/>
        <scheme val="minor"/>
      </rPr>
      <t>5/2</t>
    </r>
    <r>
      <rPr>
        <sz val="11"/>
        <color theme="1"/>
        <rFont val="Calibri"/>
        <family val="2"/>
        <scheme val="minor"/>
      </rPr>
      <t>).6p</t>
    </r>
  </si>
  <si>
    <r>
      <t>5d9.6s2.(2D</t>
    </r>
    <r>
      <rPr>
        <vertAlign val="subscript"/>
        <sz val="11"/>
        <color theme="1"/>
        <rFont val="Calibri"/>
        <family val="2"/>
        <scheme val="minor"/>
      </rPr>
      <t>5/2</t>
    </r>
    <r>
      <rPr>
        <sz val="11"/>
        <color theme="1"/>
        <rFont val="Calibri"/>
        <family val="2"/>
        <scheme val="minor"/>
      </rPr>
      <t>).7s</t>
    </r>
  </si>
  <si>
    <t>6234.36</t>
  </si>
  <si>
    <t>5d10.6s.9p</t>
  </si>
  <si>
    <t>6123.27</t>
  </si>
  <si>
    <t>7147.6</t>
  </si>
  <si>
    <t>5d10.6s.7p</t>
  </si>
  <si>
    <t>5d10.6s.19s</t>
  </si>
  <si>
    <t>5769.61</t>
  </si>
  <si>
    <t>5d10.6s.6d</t>
  </si>
  <si>
    <t>5871.975</t>
  </si>
  <si>
    <t>5859.254</t>
  </si>
  <si>
    <t>6811.6</t>
  </si>
  <si>
    <t>5d10.6s.18s</t>
  </si>
  <si>
    <t>4978.5414</t>
  </si>
  <si>
    <t>2p6.3p</t>
  </si>
  <si>
    <t>4982.8134</t>
  </si>
  <si>
    <t>2p6.5d</t>
  </si>
  <si>
    <t>5162.5</t>
  </si>
  <si>
    <t>2p5.(2P°).3s.3p.(3P°)</t>
  </si>
  <si>
    <t>2p5.3s.(3P°).4s</t>
  </si>
  <si>
    <t>5148.8381</t>
  </si>
  <si>
    <t>2p6.6s</t>
  </si>
  <si>
    <t>6154.2253</t>
  </si>
  <si>
    <t>2p6.5s</t>
  </si>
  <si>
    <t>5895.92424</t>
  </si>
  <si>
    <t>2p6.3s</t>
  </si>
  <si>
    <t>Spectral Lines</t>
  </si>
  <si>
    <t>http://umop.net/spectra/lntbl.php</t>
  </si>
  <si>
    <t>Espectros Atómicos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</si>
</sst>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5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6" borderId="7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1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/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3" xfId="0" applyFill="1" applyBorder="1"/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9C637-0B49-48AB-99B1-28C7C4953C84}">
  <dimension ref="A1:Z55"/>
  <sheetViews>
    <sheetView tabSelected="1" zoomScale="68" zoomScaleNormal="68" workbookViewId="0">
      <selection activeCell="P31" sqref="P31:S31"/>
    </sheetView>
  </sheetViews>
  <sheetFormatPr defaultRowHeight="14.4" x14ac:dyDescent="0.3"/>
  <cols>
    <col min="9" max="9" width="12.21875" bestFit="1" customWidth="1"/>
    <col min="10" max="10" width="12.109375" customWidth="1"/>
    <col min="11" max="12" width="17.5546875" bestFit="1" customWidth="1"/>
    <col min="23" max="23" width="11.88671875" bestFit="1" customWidth="1"/>
    <col min="24" max="24" width="19.6640625" bestFit="1" customWidth="1"/>
    <col min="25" max="25" width="14.44140625" bestFit="1" customWidth="1"/>
  </cols>
  <sheetData>
    <row r="1" spans="1:26" x14ac:dyDescent="0.3">
      <c r="A1" s="51" t="s">
        <v>57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3" spans="1:26" x14ac:dyDescent="0.3">
      <c r="A3" s="50" t="s">
        <v>11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N3" s="49" t="s">
        <v>14</v>
      </c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5" spans="1:26" ht="15.6" x14ac:dyDescent="0.35">
      <c r="A5" s="7" t="s">
        <v>10</v>
      </c>
      <c r="B5" s="8" t="s">
        <v>0</v>
      </c>
      <c r="C5" s="8" t="s">
        <v>1</v>
      </c>
      <c r="D5" s="3" t="s">
        <v>15</v>
      </c>
      <c r="E5" s="8" t="s">
        <v>2</v>
      </c>
      <c r="F5" s="8" t="s">
        <v>3</v>
      </c>
      <c r="G5" s="2" t="s">
        <v>4</v>
      </c>
      <c r="H5" s="8" t="s">
        <v>5</v>
      </c>
      <c r="I5" s="8" t="s">
        <v>13</v>
      </c>
      <c r="J5" s="8" t="s">
        <v>19</v>
      </c>
      <c r="K5" s="8" t="s">
        <v>20</v>
      </c>
      <c r="L5" s="8" t="s">
        <v>21</v>
      </c>
      <c r="N5" s="7" t="s">
        <v>10</v>
      </c>
      <c r="O5" s="8" t="s">
        <v>0</v>
      </c>
      <c r="P5" s="8" t="s">
        <v>1</v>
      </c>
      <c r="Q5" s="3" t="s">
        <v>15</v>
      </c>
      <c r="R5" s="8" t="s">
        <v>2</v>
      </c>
      <c r="S5" s="8" t="s">
        <v>3</v>
      </c>
      <c r="T5" s="2" t="s">
        <v>4</v>
      </c>
      <c r="U5" s="8" t="s">
        <v>5</v>
      </c>
      <c r="V5" s="8" t="s">
        <v>13</v>
      </c>
      <c r="W5" s="8" t="s">
        <v>19</v>
      </c>
      <c r="X5" s="8" t="s">
        <v>20</v>
      </c>
      <c r="Y5" s="8" t="s">
        <v>21</v>
      </c>
    </row>
    <row r="6" spans="1:26" x14ac:dyDescent="0.3">
      <c r="W6" s="34"/>
      <c r="X6" s="34"/>
      <c r="Y6" s="34"/>
    </row>
    <row r="7" spans="1:26" x14ac:dyDescent="0.3">
      <c r="A7" s="23" t="s">
        <v>6</v>
      </c>
      <c r="B7" s="18">
        <v>0</v>
      </c>
      <c r="C7" s="1">
        <v>214.5</v>
      </c>
      <c r="D7" s="1">
        <v>23</v>
      </c>
      <c r="E7" s="18">
        <f>C7+D7/60</f>
        <v>214.88333333333333</v>
      </c>
      <c r="F7" s="18">
        <f>(+E7+E8)/2</f>
        <v>215.14999999999998</v>
      </c>
      <c r="G7" s="18">
        <f>(MAX(E7:E8)-MIN(E7:E8))/2</f>
        <v>0.26666666666666572</v>
      </c>
      <c r="H7" s="18">
        <f>F7-$F$7</f>
        <v>0</v>
      </c>
      <c r="I7" s="18"/>
      <c r="J7" s="28"/>
      <c r="K7" s="28"/>
      <c r="L7" s="28"/>
      <c r="N7" s="42" t="s">
        <v>16</v>
      </c>
      <c r="O7" s="18">
        <v>-1</v>
      </c>
      <c r="P7" s="25">
        <v>197.5</v>
      </c>
      <c r="Q7" s="25">
        <v>27</v>
      </c>
      <c r="R7" s="18">
        <f>P7+Q7/60</f>
        <v>197.95</v>
      </c>
      <c r="S7" s="18">
        <f>(R7+R8)/2</f>
        <v>197.76666666666665</v>
      </c>
      <c r="T7" s="18">
        <f>(MAX(R7:R8)-MIN(R7:R8))/2</f>
        <v>0.18333333333332291</v>
      </c>
      <c r="U7" s="24">
        <f>S7-$S$9</f>
        <v>-17.383333333333326</v>
      </c>
      <c r="V7" s="15">
        <f>($P$28*SIN(RADIANS(U7))/O7)/0.0000000001</f>
        <v>4979.3867058065362</v>
      </c>
      <c r="W7" s="31" t="s">
        <v>42</v>
      </c>
      <c r="X7" s="18" t="s">
        <v>43</v>
      </c>
      <c r="Y7" s="26" t="s">
        <v>45</v>
      </c>
      <c r="Z7" s="37"/>
    </row>
    <row r="8" spans="1:26" x14ac:dyDescent="0.3">
      <c r="A8" s="12"/>
      <c r="B8" s="6"/>
      <c r="C8" s="1">
        <v>215</v>
      </c>
      <c r="D8" s="1">
        <v>25</v>
      </c>
      <c r="E8" s="18">
        <f>C8+D8/60</f>
        <v>215.41666666666666</v>
      </c>
      <c r="F8" s="4"/>
      <c r="G8" s="4"/>
      <c r="H8" s="4"/>
      <c r="I8" s="4"/>
      <c r="J8" s="6"/>
      <c r="K8" s="6"/>
      <c r="L8" s="6"/>
      <c r="N8" s="43"/>
      <c r="O8" s="4"/>
      <c r="P8" s="25">
        <v>197.5</v>
      </c>
      <c r="Q8" s="25">
        <v>5</v>
      </c>
      <c r="R8" s="18">
        <f t="shared" ref="R8:R12" si="0">P8+Q8/60</f>
        <v>197.58333333333334</v>
      </c>
      <c r="S8" s="4"/>
      <c r="T8" s="4"/>
      <c r="U8" s="4"/>
      <c r="V8" s="4"/>
      <c r="W8" s="4"/>
      <c r="X8" s="4"/>
      <c r="Y8" s="17"/>
    </row>
    <row r="9" spans="1:26" x14ac:dyDescent="0.3">
      <c r="E9" s="18"/>
      <c r="J9" s="34"/>
      <c r="K9" s="34"/>
      <c r="L9" s="34"/>
      <c r="N9" s="43"/>
      <c r="O9" s="18">
        <v>0</v>
      </c>
      <c r="P9" s="25">
        <v>214.5</v>
      </c>
      <c r="Q9" s="25">
        <v>23</v>
      </c>
      <c r="R9" s="18">
        <f t="shared" si="0"/>
        <v>214.88333333333333</v>
      </c>
      <c r="S9" s="18">
        <f>(R9+R10)/2</f>
        <v>215.14999999999998</v>
      </c>
      <c r="T9" s="18">
        <f>(MAX(R9:R10)-MIN(R9:R10))/2</f>
        <v>0.26666666666666572</v>
      </c>
      <c r="U9" s="24">
        <f>S9-$S$9</f>
        <v>0</v>
      </c>
      <c r="V9" s="18">
        <f>$P$28*SIN(RADIANS(U9)*O9)</f>
        <v>0</v>
      </c>
      <c r="W9" s="31"/>
      <c r="X9" s="26"/>
      <c r="Y9" s="26"/>
      <c r="Z9" s="37"/>
    </row>
    <row r="10" spans="1:26" ht="15.6" x14ac:dyDescent="0.35">
      <c r="A10" s="59" t="s">
        <v>7</v>
      </c>
      <c r="B10" s="18">
        <v>-2</v>
      </c>
      <c r="C10" s="25">
        <v>170.5</v>
      </c>
      <c r="D10" s="25">
        <v>9</v>
      </c>
      <c r="E10" s="18">
        <f>C10+D10/60</f>
        <v>170.65</v>
      </c>
      <c r="F10" s="18">
        <f>(E10+E11)/2</f>
        <v>169.40833333333333</v>
      </c>
      <c r="G10" s="18">
        <f>(MAX(E10:E11)-MIN(E10:E11))/2</f>
        <v>1.2416666666666742</v>
      </c>
      <c r="H10" s="15">
        <f>F10-$F$7</f>
        <v>-45.741666666666646</v>
      </c>
      <c r="I10" s="15">
        <f>($P$28*SIN(RADIANS(H10))/B10)/0.0000000001</f>
        <v>5968.3370528353908</v>
      </c>
      <c r="J10" s="31" t="s">
        <v>27</v>
      </c>
      <c r="K10" s="18" t="s">
        <v>28</v>
      </c>
      <c r="L10" s="18" t="s">
        <v>29</v>
      </c>
      <c r="N10" s="43"/>
      <c r="O10" s="4"/>
      <c r="P10" s="25">
        <v>215</v>
      </c>
      <c r="Q10" s="25">
        <v>25</v>
      </c>
      <c r="R10" s="18">
        <f t="shared" si="0"/>
        <v>215.41666666666666</v>
      </c>
      <c r="S10" s="4"/>
      <c r="T10" s="4"/>
      <c r="U10" s="4"/>
      <c r="V10" s="4"/>
      <c r="W10" s="27"/>
      <c r="X10" s="4"/>
      <c r="Y10" s="17"/>
    </row>
    <row r="11" spans="1:26" x14ac:dyDescent="0.3">
      <c r="A11" s="60"/>
      <c r="B11" s="4"/>
      <c r="C11" s="25">
        <v>168</v>
      </c>
      <c r="D11" s="25">
        <v>10</v>
      </c>
      <c r="E11" s="18">
        <f t="shared" ref="E11:E17" si="1">C11+D11/60</f>
        <v>168.16666666666666</v>
      </c>
      <c r="F11" s="5"/>
      <c r="G11" s="4"/>
      <c r="H11" s="16"/>
      <c r="I11" s="17"/>
      <c r="J11" s="4"/>
      <c r="K11" s="4"/>
      <c r="L11" s="17"/>
      <c r="N11" s="43"/>
      <c r="O11" s="18">
        <v>1</v>
      </c>
      <c r="P11" s="25">
        <v>232.5</v>
      </c>
      <c r="Q11" s="25">
        <v>5</v>
      </c>
      <c r="R11" s="18">
        <f t="shared" si="0"/>
        <v>232.58333333333334</v>
      </c>
      <c r="S11" s="18">
        <f>(R11+R12)/2</f>
        <v>232.57499999999999</v>
      </c>
      <c r="T11" s="18">
        <f>(MAX(R11:R12)-MIN(R11:R12))/2</f>
        <v>8.3333333333399651E-3</v>
      </c>
      <c r="U11" s="24">
        <f>S11-$S$9</f>
        <v>17.425000000000011</v>
      </c>
      <c r="V11" s="15">
        <f>($P$28*SIN(RADIANS(U11))/O11)/0.0000000001</f>
        <v>4990.9521611000046</v>
      </c>
      <c r="W11" s="31" t="s">
        <v>44</v>
      </c>
      <c r="X11" s="26" t="s">
        <v>43</v>
      </c>
      <c r="Y11" s="18" t="s">
        <v>45</v>
      </c>
      <c r="Z11" s="37"/>
    </row>
    <row r="12" spans="1:26" x14ac:dyDescent="0.3">
      <c r="A12" s="60"/>
      <c r="B12" s="18">
        <v>-1</v>
      </c>
      <c r="C12" s="11">
        <v>185.5</v>
      </c>
      <c r="D12" s="25">
        <v>9</v>
      </c>
      <c r="E12" s="18">
        <f t="shared" si="1"/>
        <v>185.65</v>
      </c>
      <c r="F12" s="18">
        <f>(E12+E13)/2</f>
        <v>193.13333333333333</v>
      </c>
      <c r="G12" s="18">
        <f>(MAX(E12:E13)-MIN(E12:E13))/2</f>
        <v>7.4833333333333343</v>
      </c>
      <c r="H12" s="15">
        <f>F12-$F$7</f>
        <v>-22.016666666666652</v>
      </c>
      <c r="I12" s="15">
        <f>($P$28*SIN(RADIANS(H12))/B12)/0.0000000001</f>
        <v>6247.9380735636769</v>
      </c>
      <c r="J12" s="18" t="s">
        <v>30</v>
      </c>
      <c r="K12" s="31" t="s">
        <v>22</v>
      </c>
      <c r="L12" s="18" t="s">
        <v>31</v>
      </c>
      <c r="N12" s="44"/>
      <c r="O12" s="4"/>
      <c r="P12" s="25">
        <v>232.5</v>
      </c>
      <c r="Q12" s="25">
        <v>4</v>
      </c>
      <c r="R12" s="25">
        <f t="shared" si="0"/>
        <v>232.56666666666666</v>
      </c>
      <c r="S12" s="4"/>
      <c r="T12" s="4"/>
      <c r="U12" s="4"/>
      <c r="V12" s="4"/>
      <c r="W12" s="27"/>
      <c r="X12" s="4"/>
      <c r="Y12" s="17"/>
    </row>
    <row r="13" spans="1:26" x14ac:dyDescent="0.3">
      <c r="A13" s="60"/>
      <c r="B13" s="4"/>
      <c r="C13" s="11">
        <v>200.5</v>
      </c>
      <c r="D13" s="25">
        <v>7</v>
      </c>
      <c r="E13" s="18">
        <f t="shared" si="1"/>
        <v>200.61666666666667</v>
      </c>
      <c r="F13" s="4"/>
      <c r="G13" s="4"/>
      <c r="H13" s="17"/>
      <c r="I13" s="17"/>
      <c r="J13" s="27"/>
      <c r="K13" s="4"/>
      <c r="L13" s="17"/>
      <c r="N13" s="20"/>
      <c r="O13" s="10"/>
      <c r="P13" s="10"/>
      <c r="Q13" s="10"/>
      <c r="R13" s="10"/>
      <c r="S13" s="10"/>
      <c r="T13" s="10"/>
      <c r="U13" s="10"/>
      <c r="V13" s="10"/>
      <c r="W13" s="35"/>
      <c r="X13" s="35"/>
      <c r="Y13" s="35"/>
    </row>
    <row r="14" spans="1:26" x14ac:dyDescent="0.3">
      <c r="A14" s="60"/>
      <c r="B14" s="18">
        <v>1</v>
      </c>
      <c r="C14" s="25">
        <v>240.5</v>
      </c>
      <c r="D14" s="25">
        <v>17</v>
      </c>
      <c r="E14" s="18">
        <f t="shared" si="1"/>
        <v>240.78333333333333</v>
      </c>
      <c r="F14" s="18">
        <f>(E14+E15)/2</f>
        <v>240.55833333333334</v>
      </c>
      <c r="G14" s="5">
        <f>(MAX(E14:E15)-MIN(E14:E15))/2</f>
        <v>0.22499999999999432</v>
      </c>
      <c r="H14" s="16">
        <f>F14-$F$7</f>
        <v>25.40833333333336</v>
      </c>
      <c r="I14" s="15">
        <f>($P$28*SIN(RADIANS(H14))/B14)/0.0000000001</f>
        <v>7151.1085609736938</v>
      </c>
      <c r="J14" s="31" t="s">
        <v>33</v>
      </c>
      <c r="K14" s="26" t="s">
        <v>34</v>
      </c>
      <c r="L14" s="26" t="s">
        <v>35</v>
      </c>
      <c r="M14" s="19"/>
      <c r="N14" s="53" t="s">
        <v>12</v>
      </c>
      <c r="O14" s="18">
        <v>-1</v>
      </c>
      <c r="P14" s="25">
        <v>194</v>
      </c>
      <c r="Q14" s="25">
        <v>4</v>
      </c>
      <c r="R14" s="18">
        <f>P14+Q14/60</f>
        <v>194.06666666666666</v>
      </c>
      <c r="S14" s="18">
        <f>(R14+R15)/2</f>
        <v>194.07499999999999</v>
      </c>
      <c r="T14" s="18">
        <f>(MAX(R14:R15)-MIN(R14:R15))/2</f>
        <v>8.3333333333399651E-3</v>
      </c>
      <c r="U14" s="24">
        <f>S14-$S$9</f>
        <v>-21.074999999999989</v>
      </c>
      <c r="V14" s="15">
        <f>($P$28*SIN(RADIANS(U14))/O14)/0.0000000001</f>
        <v>5993.1616015007003</v>
      </c>
      <c r="W14" s="31" t="s">
        <v>51</v>
      </c>
      <c r="X14" s="18" t="s">
        <v>43</v>
      </c>
      <c r="Y14" s="40" t="s">
        <v>52</v>
      </c>
    </row>
    <row r="15" spans="1:26" x14ac:dyDescent="0.3">
      <c r="A15" s="60"/>
      <c r="B15" s="4"/>
      <c r="C15" s="25">
        <v>240</v>
      </c>
      <c r="D15" s="25">
        <v>20</v>
      </c>
      <c r="E15" s="18">
        <f t="shared" si="1"/>
        <v>240.33333333333334</v>
      </c>
      <c r="F15" s="4"/>
      <c r="G15" s="4"/>
      <c r="H15" s="17"/>
      <c r="I15" s="17"/>
      <c r="J15" s="27"/>
      <c r="K15" s="4"/>
      <c r="L15" s="17"/>
      <c r="N15" s="54"/>
      <c r="O15" s="4"/>
      <c r="P15" s="25">
        <v>194</v>
      </c>
      <c r="Q15" s="25">
        <v>5</v>
      </c>
      <c r="R15" s="18">
        <f t="shared" ref="R15:R19" si="2">P15+Q15/60</f>
        <v>194.08333333333334</v>
      </c>
      <c r="S15" s="4"/>
      <c r="T15" s="4"/>
      <c r="U15" s="4"/>
      <c r="V15" s="4"/>
      <c r="W15" s="4"/>
      <c r="X15" s="4"/>
      <c r="Y15" s="17"/>
    </row>
    <row r="16" spans="1:26" ht="15.6" x14ac:dyDescent="0.35">
      <c r="A16" s="60"/>
      <c r="B16" s="18">
        <v>2</v>
      </c>
      <c r="C16" s="25">
        <v>263.5</v>
      </c>
      <c r="D16" s="25">
        <v>10</v>
      </c>
      <c r="E16" s="18">
        <f t="shared" si="1"/>
        <v>263.66666666666669</v>
      </c>
      <c r="F16" s="18">
        <f>(E16+E17)/2</f>
        <v>263.1583333333333</v>
      </c>
      <c r="G16" s="18">
        <f>(MAX(E16:E17)-MIN(E16:E17))/2</f>
        <v>0.50833333333335418</v>
      </c>
      <c r="H16" s="15">
        <f>F16-$F$7</f>
        <v>48.008333333333326</v>
      </c>
      <c r="I16" s="15">
        <f>($P$28*SIN(RADIANS(H16))/B16)/0.0000000001</f>
        <v>6193.6844893211364</v>
      </c>
      <c r="J16" s="31" t="s">
        <v>32</v>
      </c>
      <c r="K16" s="18" t="s">
        <v>22</v>
      </c>
      <c r="L16" s="26" t="s">
        <v>28</v>
      </c>
      <c r="M16" s="19"/>
      <c r="N16" s="54"/>
      <c r="O16" s="18">
        <v>0</v>
      </c>
      <c r="P16" s="25">
        <v>214.5</v>
      </c>
      <c r="Q16" s="25">
        <v>23</v>
      </c>
      <c r="R16" s="18">
        <f t="shared" si="2"/>
        <v>214.88333333333333</v>
      </c>
      <c r="S16" s="18">
        <f>(R16+R17)/2</f>
        <v>215.14999999999998</v>
      </c>
      <c r="T16" s="18">
        <f>(MAX(R16:R17)-MIN(R16:R17))/2</f>
        <v>0.26666666666666572</v>
      </c>
      <c r="U16" s="24">
        <f>S16-$S$9</f>
        <v>0</v>
      </c>
      <c r="V16" s="18">
        <f>$P$28*SIN(RADIANS(U16)*O16)</f>
        <v>0</v>
      </c>
      <c r="W16" s="26"/>
      <c r="X16" s="18"/>
      <c r="Y16" s="15"/>
    </row>
    <row r="17" spans="1:26" x14ac:dyDescent="0.3">
      <c r="A17" s="61"/>
      <c r="B17" s="5"/>
      <c r="C17" s="18">
        <v>262.5</v>
      </c>
      <c r="D17" s="18">
        <v>9</v>
      </c>
      <c r="E17" s="18">
        <f t="shared" si="1"/>
        <v>262.64999999999998</v>
      </c>
      <c r="F17" s="4"/>
      <c r="G17" s="4"/>
      <c r="H17" s="17"/>
      <c r="I17" s="5"/>
      <c r="J17" s="27"/>
      <c r="K17" s="4"/>
      <c r="L17" s="17"/>
      <c r="N17" s="54"/>
      <c r="O17" s="4"/>
      <c r="P17" s="25">
        <v>215</v>
      </c>
      <c r="Q17" s="25">
        <v>25</v>
      </c>
      <c r="R17" s="18">
        <f t="shared" si="2"/>
        <v>215.41666666666666</v>
      </c>
      <c r="S17" s="4"/>
      <c r="T17" s="4"/>
      <c r="U17" s="4"/>
      <c r="V17" s="4"/>
      <c r="W17" s="27"/>
      <c r="X17" s="4"/>
      <c r="Y17" s="17"/>
    </row>
    <row r="18" spans="1:26" x14ac:dyDescent="0.3">
      <c r="A18" s="22"/>
      <c r="B18" s="14"/>
      <c r="C18" s="14"/>
      <c r="D18" s="14"/>
      <c r="E18" s="14"/>
      <c r="F18" s="14"/>
      <c r="G18" s="14"/>
      <c r="H18" s="14"/>
      <c r="I18" s="14"/>
      <c r="J18" s="35"/>
      <c r="K18" s="35"/>
      <c r="L18" s="35"/>
      <c r="N18" s="54"/>
      <c r="O18" s="18">
        <v>1</v>
      </c>
      <c r="P18" s="25">
        <v>236</v>
      </c>
      <c r="Q18" s="25">
        <v>15</v>
      </c>
      <c r="R18" s="18">
        <f t="shared" si="2"/>
        <v>236.25</v>
      </c>
      <c r="S18" s="18">
        <f>(R18+R19)/2</f>
        <v>236</v>
      </c>
      <c r="T18" s="18">
        <f>(MAX(R18:R19)-MIN(R18:R19))/2</f>
        <v>0.25</v>
      </c>
      <c r="U18" s="24">
        <f>S18-$S$9</f>
        <v>20.850000000000023</v>
      </c>
      <c r="V18" s="15">
        <f>($P$28*SIN(RADIANS(U18))/O18)/0.0000000001</f>
        <v>5932.043606485985</v>
      </c>
      <c r="W18" s="31" t="s">
        <v>53</v>
      </c>
      <c r="X18" s="26" t="s">
        <v>54</v>
      </c>
      <c r="Y18" s="18" t="s">
        <v>43</v>
      </c>
    </row>
    <row r="19" spans="1:26" x14ac:dyDescent="0.3">
      <c r="A19" s="62" t="s">
        <v>9</v>
      </c>
      <c r="B19" s="18">
        <v>-2</v>
      </c>
      <c r="C19" s="25">
        <v>173.5</v>
      </c>
      <c r="D19" s="25">
        <v>15</v>
      </c>
      <c r="E19" s="18">
        <f>C19+D19/60</f>
        <v>173.75</v>
      </c>
      <c r="F19" s="18">
        <f>(E19+E20)/2</f>
        <v>173.99166666666667</v>
      </c>
      <c r="G19" s="18">
        <f>(MAX(E19:E20)-MIN(E19:E20))/2</f>
        <v>0.24166666666666003</v>
      </c>
      <c r="H19" s="15">
        <f>F19-$F$7</f>
        <v>-41.158333333333303</v>
      </c>
      <c r="I19" s="15">
        <f>($P$28*SIN(RADIANS(H19))/B19)/0.0000000001</f>
        <v>5484.5176202541979</v>
      </c>
      <c r="J19" s="31" t="s">
        <v>25</v>
      </c>
      <c r="K19" s="18" t="s">
        <v>26</v>
      </c>
      <c r="L19" s="18" t="s">
        <v>22</v>
      </c>
      <c r="N19" s="55"/>
      <c r="O19" s="4"/>
      <c r="P19" s="25">
        <v>235.5</v>
      </c>
      <c r="Q19" s="25">
        <v>15</v>
      </c>
      <c r="R19" s="25">
        <f t="shared" si="2"/>
        <v>235.75</v>
      </c>
      <c r="S19" s="4"/>
      <c r="T19" s="4"/>
      <c r="U19" s="4"/>
      <c r="V19" s="4"/>
      <c r="W19" s="27"/>
      <c r="X19" s="4"/>
      <c r="Y19" s="17"/>
    </row>
    <row r="20" spans="1:26" x14ac:dyDescent="0.3">
      <c r="A20" s="63"/>
      <c r="B20" s="4"/>
      <c r="C20" s="25">
        <v>174</v>
      </c>
      <c r="D20" s="25">
        <v>14</v>
      </c>
      <c r="E20" s="18">
        <f t="shared" ref="E20:E26" si="3">C20+D20/60</f>
        <v>174.23333333333332</v>
      </c>
      <c r="F20" s="5"/>
      <c r="G20" s="4"/>
      <c r="H20" s="16"/>
      <c r="I20" s="17"/>
      <c r="J20" s="27"/>
      <c r="K20" s="4"/>
      <c r="L20" s="17"/>
      <c r="O20" s="31"/>
      <c r="P20" s="31"/>
      <c r="Q20" s="31"/>
      <c r="R20" s="31"/>
      <c r="S20" s="31"/>
      <c r="T20" s="31"/>
      <c r="U20" s="31"/>
      <c r="V20" s="31"/>
      <c r="W20" s="35"/>
      <c r="X20" s="35"/>
      <c r="Y20" s="35"/>
    </row>
    <row r="21" spans="1:26" x14ac:dyDescent="0.3">
      <c r="A21" s="63"/>
      <c r="B21" s="18">
        <v>-1</v>
      </c>
      <c r="C21" s="11">
        <v>195.5</v>
      </c>
      <c r="D21" s="25">
        <v>5</v>
      </c>
      <c r="E21" s="18">
        <f t="shared" si="3"/>
        <v>195.58333333333334</v>
      </c>
      <c r="F21" s="18">
        <f>(E21+E22)/2</f>
        <v>195.57499999999999</v>
      </c>
      <c r="G21" s="18">
        <f>(MAX(E21:E22)-MIN(E21:E22))/2</f>
        <v>8.3333333333399651E-3</v>
      </c>
      <c r="H21" s="15">
        <f>F21-$F$7</f>
        <v>-19.574999999999989</v>
      </c>
      <c r="I21" s="15">
        <f>($P$28*SIN(RADIANS(H21))/B21)/0.0000000001</f>
        <v>5584.0081287220619</v>
      </c>
      <c r="J21" s="31" t="s">
        <v>24</v>
      </c>
      <c r="K21" s="26" t="s">
        <v>22</v>
      </c>
      <c r="L21" s="26" t="s">
        <v>23</v>
      </c>
      <c r="M21" s="19"/>
      <c r="N21" s="56" t="s">
        <v>9</v>
      </c>
      <c r="O21" s="18">
        <v>-1</v>
      </c>
      <c r="P21" s="25">
        <v>197</v>
      </c>
      <c r="Q21" s="25">
        <v>20</v>
      </c>
      <c r="R21" s="25">
        <f>P21+Q21/60</f>
        <v>197.33333333333334</v>
      </c>
      <c r="S21" s="18">
        <f>(R21+R22)/2</f>
        <v>197.07499999999999</v>
      </c>
      <c r="T21" s="18">
        <f>(MAX(R21:R22)-MIN(R21:R22))/2</f>
        <v>0.25833333333333997</v>
      </c>
      <c r="U21" s="24">
        <f>S21-$S$9</f>
        <v>-18.074999999999989</v>
      </c>
      <c r="V21" s="15">
        <f>($P$28*SIN(RADIANS(U21))/O21)/0.0000000001</f>
        <v>5171.0276556994268</v>
      </c>
      <c r="W21" s="18" t="s">
        <v>46</v>
      </c>
      <c r="X21" s="31" t="s">
        <v>47</v>
      </c>
      <c r="Y21" s="18" t="s">
        <v>48</v>
      </c>
      <c r="Z21" s="37"/>
    </row>
    <row r="22" spans="1:26" x14ac:dyDescent="0.3">
      <c r="A22" s="63"/>
      <c r="B22" s="4"/>
      <c r="C22" s="11">
        <v>195.5</v>
      </c>
      <c r="D22" s="25">
        <v>4</v>
      </c>
      <c r="E22" s="18">
        <f t="shared" si="3"/>
        <v>195.56666666666666</v>
      </c>
      <c r="F22" s="4"/>
      <c r="G22" s="4"/>
      <c r="H22" s="17"/>
      <c r="I22" s="17"/>
      <c r="J22" s="27"/>
      <c r="K22" s="4"/>
      <c r="L22" s="17"/>
      <c r="N22" s="57"/>
      <c r="O22" s="4"/>
      <c r="P22" s="25">
        <v>196.5</v>
      </c>
      <c r="Q22" s="25">
        <v>19</v>
      </c>
      <c r="R22" s="25">
        <f t="shared" ref="R22:R26" si="4">P22+Q22/60</f>
        <v>196.81666666666666</v>
      </c>
      <c r="S22" s="4"/>
      <c r="T22" s="4"/>
      <c r="U22" s="31"/>
      <c r="V22" s="4"/>
      <c r="W22" s="4"/>
      <c r="X22" s="4"/>
      <c r="Y22" s="17"/>
    </row>
    <row r="23" spans="1:26" x14ac:dyDescent="0.3">
      <c r="A23" s="63"/>
      <c r="B23" s="18">
        <v>1</v>
      </c>
      <c r="C23" s="25">
        <v>234.5</v>
      </c>
      <c r="D23" s="25">
        <v>11</v>
      </c>
      <c r="E23" s="18">
        <f>C23+D23/60</f>
        <v>234.68333333333334</v>
      </c>
      <c r="F23" s="18">
        <f>(E23+E24)/2</f>
        <v>234.67500000000001</v>
      </c>
      <c r="G23" s="5">
        <f>(MAX(E23:E24)-MIN(E23:E24))/2</f>
        <v>8.3333333333399651E-3</v>
      </c>
      <c r="H23" s="16">
        <f>F23-$F$7</f>
        <v>19.525000000000034</v>
      </c>
      <c r="I23" s="15">
        <f>($P$28*SIN(RADIANS(H23))/B23)/0.0000000001</f>
        <v>5570.3022064466677</v>
      </c>
      <c r="J23" s="31" t="s">
        <v>24</v>
      </c>
      <c r="K23" s="18" t="s">
        <v>22</v>
      </c>
      <c r="L23" s="36" t="s">
        <v>23</v>
      </c>
      <c r="M23" s="19"/>
      <c r="N23" s="57"/>
      <c r="O23" s="18">
        <v>0</v>
      </c>
      <c r="P23" s="25">
        <v>214.5</v>
      </c>
      <c r="Q23" s="25">
        <v>23</v>
      </c>
      <c r="R23" s="25">
        <f t="shared" si="4"/>
        <v>214.88333333333333</v>
      </c>
      <c r="S23" s="18">
        <f>(R23+R24)/2</f>
        <v>215.14999999999998</v>
      </c>
      <c r="T23" s="18">
        <f>(MAX(R23:R24)-MIN(R23:R24))/2</f>
        <v>0.26666666666666572</v>
      </c>
      <c r="U23" s="24">
        <f>S23-$F$7</f>
        <v>0</v>
      </c>
      <c r="V23" s="15">
        <f>$P$28*SIN(RADIANS(U23)*O23)</f>
        <v>0</v>
      </c>
      <c r="W23" s="26"/>
      <c r="X23" s="18"/>
      <c r="Y23" s="15"/>
    </row>
    <row r="24" spans="1:26" x14ac:dyDescent="0.3">
      <c r="A24" s="63"/>
      <c r="B24" s="4"/>
      <c r="C24" s="25">
        <v>234.5</v>
      </c>
      <c r="D24" s="25">
        <v>10</v>
      </c>
      <c r="E24" s="18">
        <f t="shared" si="3"/>
        <v>234.66666666666666</v>
      </c>
      <c r="F24" s="4"/>
      <c r="G24" s="4"/>
      <c r="H24" s="17"/>
      <c r="I24" s="17"/>
      <c r="J24" s="32"/>
      <c r="K24" s="4"/>
      <c r="L24" s="17"/>
      <c r="N24" s="57"/>
      <c r="O24" s="4"/>
      <c r="P24" s="25">
        <v>215</v>
      </c>
      <c r="Q24" s="25">
        <v>25</v>
      </c>
      <c r="R24" s="25">
        <f t="shared" si="4"/>
        <v>215.41666666666666</v>
      </c>
      <c r="S24" s="4"/>
      <c r="T24" s="4"/>
      <c r="U24" s="4"/>
      <c r="V24" s="4"/>
      <c r="W24" s="27"/>
      <c r="X24" s="4"/>
      <c r="Y24" s="17"/>
    </row>
    <row r="25" spans="1:26" x14ac:dyDescent="0.3">
      <c r="A25" s="63"/>
      <c r="B25" s="18">
        <v>2</v>
      </c>
      <c r="C25" s="25">
        <v>250.5</v>
      </c>
      <c r="D25" s="25">
        <v>4</v>
      </c>
      <c r="E25" s="18">
        <f t="shared" si="3"/>
        <v>250.56666666666666</v>
      </c>
      <c r="F25" s="18">
        <f>(E25+E26)/2</f>
        <v>253.54166666666666</v>
      </c>
      <c r="G25" s="18">
        <f>(MAX(E25:E26)-MIN(E25:E26))/2</f>
        <v>2.9749999999999943</v>
      </c>
      <c r="H25" s="15">
        <f>F25-$F$7</f>
        <v>38.39166666666668</v>
      </c>
      <c r="I25" s="15">
        <f>($P$28*SIN(RADIANS(H25))/B25)/0.0000000001</f>
        <v>5175.2815842988657</v>
      </c>
      <c r="J25" s="33">
        <v>5139.9260000000004</v>
      </c>
      <c r="K25" s="18" t="s">
        <v>22</v>
      </c>
      <c r="L25" s="18" t="s">
        <v>23</v>
      </c>
      <c r="N25" s="57"/>
      <c r="O25" s="18">
        <v>1</v>
      </c>
      <c r="P25" s="25">
        <v>233</v>
      </c>
      <c r="Q25" s="25">
        <v>5</v>
      </c>
      <c r="R25" s="25">
        <f t="shared" si="4"/>
        <v>233.08333333333334</v>
      </c>
      <c r="S25" s="18">
        <f>(R25+R26)/2</f>
        <v>233.09166666666667</v>
      </c>
      <c r="T25" s="18">
        <f>(MAX(R25:R26)-MIN(R25:R26))/2</f>
        <v>8.3333333333257542E-3</v>
      </c>
      <c r="U25" s="24">
        <f>S25-$S$9</f>
        <v>17.941666666666691</v>
      </c>
      <c r="V25" s="15">
        <f>($P$28*SIN(RADIANS(U25))/O25)/0.0000000001</f>
        <v>5134.142590748198</v>
      </c>
      <c r="W25" s="31" t="s">
        <v>49</v>
      </c>
      <c r="X25" s="18" t="s">
        <v>43</v>
      </c>
      <c r="Y25" s="31" t="s">
        <v>50</v>
      </c>
      <c r="Z25" s="37"/>
    </row>
    <row r="26" spans="1:26" x14ac:dyDescent="0.3">
      <c r="A26" s="64"/>
      <c r="B26" s="4"/>
      <c r="C26" s="25">
        <v>256.5</v>
      </c>
      <c r="D26" s="25">
        <v>1</v>
      </c>
      <c r="E26" s="25">
        <f t="shared" si="3"/>
        <v>256.51666666666665</v>
      </c>
      <c r="F26" s="4"/>
      <c r="G26" s="4"/>
      <c r="H26" s="17"/>
      <c r="I26" s="4"/>
      <c r="J26" s="32"/>
      <c r="K26" s="4"/>
      <c r="L26" s="17"/>
      <c r="N26" s="58"/>
      <c r="O26" s="4"/>
      <c r="P26" s="25">
        <v>233</v>
      </c>
      <c r="Q26" s="25">
        <v>6</v>
      </c>
      <c r="R26" s="25">
        <f t="shared" si="4"/>
        <v>233.1</v>
      </c>
      <c r="S26" s="4"/>
      <c r="T26" s="4"/>
      <c r="U26" s="4"/>
      <c r="V26" s="4"/>
      <c r="W26" s="27"/>
      <c r="X26" s="4"/>
      <c r="Y26" s="17"/>
    </row>
    <row r="27" spans="1:26" x14ac:dyDescent="0.3">
      <c r="A27" s="20"/>
      <c r="B27" s="21"/>
      <c r="C27" s="21"/>
      <c r="D27" s="21"/>
      <c r="E27" s="21"/>
      <c r="F27" s="21"/>
      <c r="G27" s="21"/>
      <c r="H27" s="21"/>
      <c r="I27" s="21"/>
      <c r="J27" s="39"/>
      <c r="K27" s="35"/>
      <c r="L27" s="35"/>
      <c r="N27" s="20"/>
      <c r="O27" s="21"/>
      <c r="P27" s="21"/>
      <c r="Q27" s="21"/>
      <c r="R27" s="21"/>
      <c r="S27" s="21"/>
      <c r="T27" s="21"/>
      <c r="U27" s="21"/>
      <c r="V27" s="21"/>
    </row>
    <row r="28" spans="1:26" x14ac:dyDescent="0.3">
      <c r="A28" s="45" t="s">
        <v>8</v>
      </c>
      <c r="B28" s="18">
        <v>-2</v>
      </c>
      <c r="C28" s="25">
        <v>171</v>
      </c>
      <c r="D28" s="25">
        <v>19</v>
      </c>
      <c r="E28" s="18">
        <f>C28+D28/60</f>
        <v>171.31666666666666</v>
      </c>
      <c r="F28" s="18">
        <f>(E28+E29)/2</f>
        <v>171.3</v>
      </c>
      <c r="G28" s="18">
        <f>(MAX(E28:E29)-MIN(E28:E29))/2</f>
        <v>1.6666666666665719E-2</v>
      </c>
      <c r="H28" s="15">
        <f>F28-$F$7</f>
        <v>-43.849999999999966</v>
      </c>
      <c r="I28" s="15">
        <f>($P$28*SIN(RADIANS(H28))/B28)/0.0000000001</f>
        <v>5773.1063738450657</v>
      </c>
      <c r="J28" s="31" t="s">
        <v>36</v>
      </c>
      <c r="K28" s="26" t="s">
        <v>26</v>
      </c>
      <c r="L28" s="26" t="s">
        <v>37</v>
      </c>
      <c r="M28" s="19"/>
      <c r="N28" s="48" t="s">
        <v>17</v>
      </c>
      <c r="O28" s="48"/>
      <c r="P28" s="66">
        <f>1/600000</f>
        <v>1.6666666666666667E-6</v>
      </c>
      <c r="Q28" s="21"/>
      <c r="R28" s="21"/>
      <c r="S28" s="21"/>
      <c r="T28" s="21"/>
      <c r="U28" s="21"/>
      <c r="V28" s="21"/>
    </row>
    <row r="29" spans="1:26" x14ac:dyDescent="0.3">
      <c r="A29" s="46"/>
      <c r="B29" s="6"/>
      <c r="C29" s="25">
        <v>171</v>
      </c>
      <c r="D29" s="25">
        <v>17</v>
      </c>
      <c r="E29" s="18">
        <f t="shared" ref="E29:E35" si="5">C29+D29/60</f>
        <v>171.28333333333333</v>
      </c>
      <c r="F29" s="5"/>
      <c r="G29" s="4"/>
      <c r="H29" s="16"/>
      <c r="I29" s="17"/>
      <c r="J29" s="32"/>
      <c r="K29" s="4"/>
      <c r="L29" s="17"/>
      <c r="N29" s="48" t="s">
        <v>18</v>
      </c>
      <c r="O29" s="65"/>
      <c r="P29" s="66">
        <v>600</v>
      </c>
      <c r="Q29" s="41"/>
      <c r="R29" s="21"/>
      <c r="S29" s="20"/>
      <c r="T29" s="20"/>
      <c r="U29" s="20"/>
      <c r="V29" s="20"/>
    </row>
    <row r="30" spans="1:26" x14ac:dyDescent="0.3">
      <c r="A30" s="46"/>
      <c r="B30" s="18">
        <v>-1</v>
      </c>
      <c r="C30" s="11">
        <v>194.5</v>
      </c>
      <c r="D30" s="25">
        <v>1</v>
      </c>
      <c r="E30" s="18">
        <f t="shared" si="5"/>
        <v>194.51666666666668</v>
      </c>
      <c r="F30" s="18">
        <f>(E30+E31)/2</f>
        <v>194.51666666666668</v>
      </c>
      <c r="G30" s="18">
        <f>(MAX(E30:E31)-MIN(E30:E31))/2</f>
        <v>0</v>
      </c>
      <c r="H30" s="15">
        <f>F30-$F$7</f>
        <v>-20.633333333333297</v>
      </c>
      <c r="I30" s="15">
        <f>($P$28*SIN(RADIANS(H30))/B30)/0.0000000001</f>
        <v>5873.1027699043916</v>
      </c>
      <c r="J30" s="31" t="s">
        <v>38</v>
      </c>
      <c r="K30" s="18" t="s">
        <v>22</v>
      </c>
      <c r="L30" s="18" t="s">
        <v>31</v>
      </c>
      <c r="M30" s="21"/>
      <c r="O30" s="13"/>
      <c r="P30" s="13"/>
      <c r="Q30" s="9"/>
      <c r="R30" s="9"/>
      <c r="S30" s="9"/>
      <c r="T30" s="9"/>
      <c r="U30" s="9"/>
    </row>
    <row r="31" spans="1:26" x14ac:dyDescent="0.3">
      <c r="A31" s="46"/>
      <c r="B31" s="6"/>
      <c r="C31" s="11">
        <v>194.5</v>
      </c>
      <c r="D31" s="25">
        <v>1</v>
      </c>
      <c r="E31" s="18">
        <f t="shared" si="5"/>
        <v>194.51666666666668</v>
      </c>
      <c r="F31" s="4"/>
      <c r="G31" s="4"/>
      <c r="H31" s="17"/>
      <c r="I31" s="17"/>
      <c r="J31" s="32"/>
      <c r="K31" s="30"/>
      <c r="L31" s="29"/>
      <c r="M31" s="21"/>
      <c r="N31" s="48" t="s">
        <v>55</v>
      </c>
      <c r="O31" s="48"/>
      <c r="P31" s="67" t="s">
        <v>56</v>
      </c>
      <c r="Q31" s="67"/>
      <c r="R31" s="67"/>
      <c r="S31" s="67"/>
      <c r="T31" s="9"/>
    </row>
    <row r="32" spans="1:26" x14ac:dyDescent="0.3">
      <c r="A32" s="46"/>
      <c r="B32" s="18">
        <v>1</v>
      </c>
      <c r="C32" s="25">
        <v>235.5</v>
      </c>
      <c r="D32" s="25">
        <v>12</v>
      </c>
      <c r="E32" s="18">
        <f t="shared" si="5"/>
        <v>235.7</v>
      </c>
      <c r="F32" s="18">
        <f>(E32+E33)/2</f>
        <v>235.68333333333334</v>
      </c>
      <c r="G32" s="18">
        <f>(MAX(E32:E33)-MIN(E32:E33))/2</f>
        <v>1.6666666666665719E-2</v>
      </c>
      <c r="H32" s="16">
        <f>F32-$F$7</f>
        <v>20.53333333333336</v>
      </c>
      <c r="I32" s="15">
        <f>($P$28*SIN(RADIANS(H32))/B32)/0.0000000001</f>
        <v>5845.8709292157328</v>
      </c>
      <c r="J32" s="18" t="s">
        <v>39</v>
      </c>
      <c r="K32" s="31" t="s">
        <v>22</v>
      </c>
      <c r="L32" s="26" t="s">
        <v>31</v>
      </c>
      <c r="M32" s="38"/>
      <c r="N32" s="21"/>
      <c r="O32" s="21"/>
      <c r="P32" s="21"/>
      <c r="Q32" s="21"/>
      <c r="R32" s="21"/>
      <c r="S32" s="20"/>
    </row>
    <row r="33" spans="1:20" x14ac:dyDescent="0.3">
      <c r="A33" s="46"/>
      <c r="B33" s="6"/>
      <c r="C33" s="25">
        <v>235.5</v>
      </c>
      <c r="D33" s="25">
        <v>10</v>
      </c>
      <c r="E33" s="18">
        <f t="shared" si="5"/>
        <v>235.66666666666666</v>
      </c>
      <c r="F33" s="4"/>
      <c r="G33" s="4"/>
      <c r="H33" s="17"/>
      <c r="I33" s="17"/>
      <c r="J33" s="32"/>
      <c r="K33" s="30"/>
      <c r="L33" s="29"/>
      <c r="M33" s="21"/>
      <c r="N33" s="21"/>
      <c r="O33" s="21"/>
      <c r="P33" s="21"/>
      <c r="Q33" s="21"/>
      <c r="R33" s="21"/>
      <c r="S33" s="21"/>
    </row>
    <row r="34" spans="1:20" ht="15.6" x14ac:dyDescent="0.35">
      <c r="A34" s="46"/>
      <c r="B34" s="18">
        <v>2</v>
      </c>
      <c r="C34" s="25">
        <v>260</v>
      </c>
      <c r="D34" s="25">
        <v>7</v>
      </c>
      <c r="E34" s="18">
        <f t="shared" si="5"/>
        <v>260.11666666666667</v>
      </c>
      <c r="F34" s="18">
        <f>(E34+E35)/2</f>
        <v>269.85833333333335</v>
      </c>
      <c r="G34" s="18">
        <f>(MAX(E34:E35)-MIN(E34:E35))/2</f>
        <v>9.7416666666666742</v>
      </c>
      <c r="H34" s="15">
        <f>F34-$F$7</f>
        <v>54.708333333333371</v>
      </c>
      <c r="I34" s="15">
        <f>($P$28*SIN(RADIANS(H34))/B34)/0.0000000001</f>
        <v>6801.8468952682706</v>
      </c>
      <c r="J34" s="31" t="s">
        <v>40</v>
      </c>
      <c r="K34" s="18" t="s">
        <v>28</v>
      </c>
      <c r="L34" s="26" t="s">
        <v>41</v>
      </c>
      <c r="M34" s="38"/>
      <c r="N34" s="21"/>
      <c r="O34" s="21"/>
      <c r="P34" s="21"/>
      <c r="Q34" s="21"/>
      <c r="R34" s="21"/>
      <c r="S34" s="21"/>
    </row>
    <row r="35" spans="1:20" x14ac:dyDescent="0.3">
      <c r="A35" s="47"/>
      <c r="B35" s="6"/>
      <c r="C35" s="25">
        <v>279.5</v>
      </c>
      <c r="D35" s="25">
        <v>6</v>
      </c>
      <c r="E35" s="25">
        <f t="shared" si="5"/>
        <v>279.60000000000002</v>
      </c>
      <c r="F35" s="4"/>
      <c r="G35" s="4"/>
      <c r="H35" s="17"/>
      <c r="I35" s="4"/>
      <c r="J35" s="32"/>
      <c r="K35" s="30"/>
      <c r="L35" s="29"/>
      <c r="M35" s="21"/>
      <c r="N35" s="21"/>
      <c r="O35" s="21"/>
      <c r="P35" s="21"/>
      <c r="Q35" s="21"/>
      <c r="R35" s="21"/>
      <c r="S35" s="20"/>
    </row>
    <row r="36" spans="1:20" x14ac:dyDescent="0.3">
      <c r="J36" s="20"/>
    </row>
    <row r="37" spans="1:20" x14ac:dyDescent="0.3">
      <c r="A37" s="52"/>
      <c r="B37" s="21"/>
      <c r="C37" s="21"/>
      <c r="D37" s="21"/>
      <c r="E37" s="21"/>
      <c r="F37" s="21"/>
      <c r="G37" s="21"/>
      <c r="H37" s="21"/>
      <c r="I37" s="21"/>
      <c r="J37" s="20"/>
      <c r="K37" s="20"/>
      <c r="L37" s="21"/>
      <c r="M37" s="21"/>
      <c r="N37" s="21"/>
      <c r="O37" s="21"/>
      <c r="P37" s="21"/>
      <c r="Q37" s="21"/>
      <c r="R37" s="21"/>
      <c r="S37" s="21"/>
      <c r="T37" s="20"/>
    </row>
    <row r="38" spans="1:20" x14ac:dyDescent="0.3">
      <c r="A38" s="52"/>
      <c r="B38" s="20"/>
      <c r="C38" s="21"/>
      <c r="D38" s="21"/>
      <c r="E38" s="21"/>
      <c r="F38" s="20"/>
      <c r="G38" s="20"/>
      <c r="H38" s="20"/>
      <c r="I38" s="21"/>
      <c r="J38" s="20"/>
      <c r="K38" s="20"/>
      <c r="L38" s="21"/>
      <c r="M38" s="21"/>
      <c r="N38" s="21"/>
      <c r="O38" s="21"/>
      <c r="P38" s="21"/>
      <c r="Q38" s="21"/>
      <c r="R38" s="21"/>
      <c r="S38" s="21"/>
      <c r="T38" s="20"/>
    </row>
    <row r="39" spans="1:20" x14ac:dyDescent="0.3">
      <c r="A39" s="52"/>
      <c r="B39" s="21"/>
      <c r="C39" s="20"/>
      <c r="M39" s="20"/>
      <c r="N39" s="20"/>
      <c r="O39" s="21"/>
      <c r="P39" s="20"/>
      <c r="Q39" s="20"/>
      <c r="R39" s="20"/>
      <c r="S39" s="20"/>
      <c r="T39" s="20"/>
    </row>
    <row r="40" spans="1:20" x14ac:dyDescent="0.3">
      <c r="A40" s="52"/>
      <c r="B40" s="20"/>
      <c r="C40" s="21"/>
      <c r="M40" s="21"/>
      <c r="N40" s="21"/>
      <c r="O40" s="21"/>
      <c r="P40" s="21"/>
      <c r="Q40" s="21"/>
      <c r="R40" s="21"/>
      <c r="S40" s="21"/>
      <c r="T40" s="20"/>
    </row>
    <row r="41" spans="1:20" x14ac:dyDescent="0.3">
      <c r="A41" s="52"/>
      <c r="B41" s="21"/>
      <c r="C41" s="21"/>
      <c r="M41" s="21"/>
      <c r="N41" s="21"/>
      <c r="O41" s="21"/>
      <c r="P41" s="21"/>
      <c r="Q41" s="21"/>
      <c r="R41" s="21"/>
      <c r="S41" s="21"/>
      <c r="T41" s="20"/>
    </row>
    <row r="42" spans="1:20" x14ac:dyDescent="0.3">
      <c r="A42" s="52"/>
      <c r="B42" s="20"/>
      <c r="C42" s="21"/>
      <c r="M42" s="21"/>
      <c r="N42" s="21"/>
      <c r="O42" s="21"/>
      <c r="P42" s="21"/>
      <c r="Q42" s="21"/>
      <c r="R42" s="21"/>
      <c r="S42" s="20"/>
      <c r="T42" s="20"/>
    </row>
    <row r="43" spans="1:20" x14ac:dyDescent="0.3">
      <c r="A43" s="52"/>
      <c r="B43" s="21"/>
      <c r="C43" s="21"/>
      <c r="M43" s="21"/>
      <c r="N43" s="21"/>
      <c r="O43" s="21"/>
      <c r="P43" s="21"/>
      <c r="Q43" s="21"/>
      <c r="R43" s="21"/>
      <c r="S43" s="21"/>
      <c r="T43" s="20"/>
    </row>
    <row r="44" spans="1:20" x14ac:dyDescent="0.3">
      <c r="A44" s="52"/>
      <c r="B44" s="20"/>
      <c r="C44" s="21"/>
      <c r="M44" s="21"/>
      <c r="N44" s="21"/>
      <c r="O44" s="21"/>
      <c r="P44" s="21"/>
      <c r="Q44" s="21"/>
      <c r="R44" s="21"/>
      <c r="S44" s="21"/>
      <c r="T44" s="20"/>
    </row>
    <row r="45" spans="1:20" x14ac:dyDescent="0.3">
      <c r="A45" s="22"/>
      <c r="B45" s="20"/>
      <c r="C45" s="21"/>
      <c r="M45" s="21"/>
      <c r="N45" s="21"/>
      <c r="O45" s="21"/>
      <c r="P45" s="21"/>
      <c r="Q45" s="21"/>
      <c r="R45" s="21"/>
      <c r="S45" s="20"/>
      <c r="T45" s="20"/>
    </row>
    <row r="46" spans="1:20" x14ac:dyDescent="0.3">
      <c r="A46" s="20"/>
      <c r="B46" s="21"/>
      <c r="C46" s="21"/>
    </row>
    <row r="47" spans="1:20" x14ac:dyDescent="0.3">
      <c r="A47" s="20"/>
      <c r="B47" s="21"/>
      <c r="C47" s="21"/>
    </row>
    <row r="48" spans="1:20" x14ac:dyDescent="0.3">
      <c r="A48" s="20"/>
      <c r="B48" s="20"/>
      <c r="C48" s="20"/>
    </row>
    <row r="49" spans="1:3" x14ac:dyDescent="0.3">
      <c r="A49" s="20"/>
      <c r="B49" s="20"/>
      <c r="C49" s="20"/>
    </row>
    <row r="50" spans="1:3" x14ac:dyDescent="0.3">
      <c r="A50" s="20"/>
      <c r="B50" s="20"/>
      <c r="C50" s="20"/>
    </row>
    <row r="51" spans="1:3" x14ac:dyDescent="0.3">
      <c r="A51" s="20"/>
      <c r="B51" s="20"/>
      <c r="C51" s="20"/>
    </row>
    <row r="52" spans="1:3" x14ac:dyDescent="0.3">
      <c r="A52" s="20"/>
      <c r="B52" s="20"/>
      <c r="C52" s="20"/>
    </row>
    <row r="53" spans="1:3" x14ac:dyDescent="0.3">
      <c r="A53" s="20"/>
      <c r="B53" s="20"/>
      <c r="C53" s="20"/>
    </row>
    <row r="54" spans="1:3" x14ac:dyDescent="0.3">
      <c r="A54" s="20"/>
      <c r="B54" s="20"/>
      <c r="C54" s="20"/>
    </row>
    <row r="55" spans="1:3" x14ac:dyDescent="0.3">
      <c r="A55" s="20"/>
      <c r="B55" s="20"/>
      <c r="C55" s="20"/>
    </row>
  </sheetData>
  <mergeCells count="14">
    <mergeCell ref="A1:Y1"/>
    <mergeCell ref="A37:A44"/>
    <mergeCell ref="N14:N19"/>
    <mergeCell ref="N21:N26"/>
    <mergeCell ref="A10:A17"/>
    <mergeCell ref="A19:A26"/>
    <mergeCell ref="N28:O28"/>
    <mergeCell ref="N29:O29"/>
    <mergeCell ref="N7:N12"/>
    <mergeCell ref="A28:A35"/>
    <mergeCell ref="N31:O31"/>
    <mergeCell ref="P31:S31"/>
    <mergeCell ref="A3:L3"/>
    <mergeCell ref="N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aspiring Astatine</dc:creator>
  <cp:lastModifiedBy>aspiring Astatine</cp:lastModifiedBy>
  <dcterms:created xsi:type="dcterms:W3CDTF">2022-04-27T13:23:40Z</dcterms:created>
  <dcterms:modified xsi:type="dcterms:W3CDTF">2022-06-04T12:19:57Z</dcterms:modified>
</cp:coreProperties>
</file>