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versos\5. Trabalhos\LFIS 1º Ano\Raios Catódicos\"/>
    </mc:Choice>
  </mc:AlternateContent>
  <xr:revisionPtr revIDLastSave="0" documentId="13_ncr:1_{FA44713C-C7D6-4E13-9BB5-4E1963EE6E57}" xr6:coauthVersionLast="47" xr6:coauthVersionMax="47" xr10:uidLastSave="{00000000-0000-0000-0000-000000000000}"/>
  <bookViews>
    <workbookView xWindow="-108" yWindow="-108" windowWidth="23256" windowHeight="12576" xr2:uid="{22721B6F-99AC-4EA9-A8E9-17F4FE112BB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4" i="1" l="1"/>
  <c r="O43" i="1"/>
  <c r="O32" i="1"/>
  <c r="O21" i="1"/>
  <c r="O10" i="1"/>
  <c r="D54" i="1"/>
  <c r="E21" i="1"/>
  <c r="E22" i="1"/>
  <c r="E10" i="1"/>
  <c r="E11" i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50" i="1"/>
  <c r="E50" i="1" s="1"/>
  <c r="D51" i="1"/>
  <c r="E51" i="1" s="1"/>
  <c r="D52" i="1"/>
  <c r="E52" i="1" s="1"/>
  <c r="D53" i="1"/>
  <c r="E53" i="1" s="1"/>
  <c r="E54" i="1"/>
  <c r="D55" i="1"/>
  <c r="E55" i="1" s="1"/>
  <c r="D56" i="1"/>
  <c r="E56" i="1" s="1"/>
  <c r="D49" i="1"/>
  <c r="E49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38" i="1"/>
  <c r="E38" i="1" s="1"/>
  <c r="O36" i="1" s="1" a="1"/>
  <c r="O36" i="1" s="1"/>
  <c r="D27" i="1"/>
  <c r="E27" i="1" s="1"/>
  <c r="D17" i="1"/>
  <c r="E17" i="1" s="1"/>
  <c r="D18" i="1"/>
  <c r="E18" i="1" s="1"/>
  <c r="D19" i="1"/>
  <c r="E19" i="1" s="1"/>
  <c r="D20" i="1"/>
  <c r="E20" i="1" s="1"/>
  <c r="D21" i="1"/>
  <c r="D22" i="1"/>
  <c r="D23" i="1"/>
  <c r="E23" i="1" s="1"/>
  <c r="D16" i="1"/>
  <c r="E16" i="1" s="1"/>
  <c r="D6" i="1"/>
  <c r="E6" i="1" s="1"/>
  <c r="D7" i="1"/>
  <c r="E7" i="1" s="1"/>
  <c r="D8" i="1"/>
  <c r="E8" i="1" s="1"/>
  <c r="D9" i="1"/>
  <c r="E9" i="1" s="1"/>
  <c r="D10" i="1"/>
  <c r="D11" i="1"/>
  <c r="D12" i="1"/>
  <c r="E12" i="1" s="1"/>
  <c r="D5" i="1"/>
  <c r="E5" i="1" s="1"/>
  <c r="O47" i="1" l="1" a="1"/>
  <c r="O47" i="1" s="1"/>
  <c r="O3" i="1" a="1"/>
  <c r="O3" i="1" s="1"/>
  <c r="O14" i="1" a="1"/>
  <c r="O14" i="1" s="1"/>
  <c r="O25" i="1" a="1"/>
  <c r="O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<sst xmlns="http://schemas.openxmlformats.org/spreadsheetml/2006/main" count="64" uniqueCount="24">
  <si>
    <t>Tubo de Raios Catódicos</t>
  </si>
  <si>
    <t>7 cm (r)</t>
  </si>
  <si>
    <t>N</t>
  </si>
  <si>
    <t>I (A)</t>
  </si>
  <si>
    <t>V (V)</t>
  </si>
  <si>
    <t>8 cm</t>
  </si>
  <si>
    <t>9 cm</t>
  </si>
  <si>
    <t>10 cm</t>
  </si>
  <si>
    <t>11 cm</t>
  </si>
  <si>
    <r>
      <t>(r</t>
    </r>
    <r>
      <rPr>
        <sz val="11"/>
        <color theme="1"/>
        <rFont val="Calibri"/>
        <family val="2"/>
      </rPr>
      <t>² x B²)/2</t>
    </r>
  </si>
  <si>
    <t>Tabela de Constantes</t>
  </si>
  <si>
    <t>Permeabilidade</t>
  </si>
  <si>
    <t>nº de espiras</t>
  </si>
  <si>
    <t xml:space="preserve">Diâmetro </t>
  </si>
  <si>
    <t xml:space="preserve">Raio </t>
  </si>
  <si>
    <t>Intensidade</t>
  </si>
  <si>
    <t>Valor padrão de e/m</t>
  </si>
  <si>
    <t>Incerteza associada</t>
  </si>
  <si>
    <t>B (T)</t>
  </si>
  <si>
    <t>Declive</t>
  </si>
  <si>
    <t>Incerteza no Declive</t>
  </si>
  <si>
    <t>Ordenada na Origem</t>
  </si>
  <si>
    <t>Incerteza da O.O.</t>
  </si>
  <si>
    <t>Diferença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</si>
</sst>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11" fontId="0" fillId="0" borderId="3" xfId="0" applyNumberFormat="1" applyBorder="1"/>
    <xf numFmtId="0" fontId="2" fillId="0" borderId="0" xfId="2" applyFill="1" applyBorder="1" applyAlignment="1"/>
    <xf numFmtId="9" fontId="0" fillId="0" borderId="1" xfId="1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2" borderId="4" xfId="0" applyFont="1" applyFill="1" applyBorder="1" applyAlignment="1">
      <alignment horizontal="left"/>
    </xf>
    <xf numFmtId="0" fontId="1" fillId="3" borderId="1" xfId="3" applyFill="1" applyBorder="1" applyAlignment="1">
      <alignment horizontal="right"/>
    </xf>
    <xf numFmtId="0" fontId="0" fillId="2" borderId="1" xfId="2" applyFont="1" applyFill="1" applyBorder="1" applyAlignment="1">
      <alignment horizontal="center"/>
    </xf>
    <xf numFmtId="0" fontId="0" fillId="0" borderId="0" xfId="0" applyFill="1" applyBorder="1" applyAlignment="1"/>
  </cellXfs>
  <cellStyles count="4">
    <cellStyle name="20% - Cor1" xfId="3" builtinId="30"/>
    <cellStyle name="Cor1" xfId="2" builtinId="29"/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Raio é 7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Folha1!$E$5:$E$12</c:f>
              <c:numCache>
                <c:formatCode>General</c:formatCode>
                <c:ptCount val="8"/>
                <c:pt idx="0">
                  <c:v>3.574148798014411E-9</c:v>
                </c:pt>
                <c:pt idx="1">
                  <c:v>2.0260536659226002E-9</c:v>
                </c:pt>
                <c:pt idx="2">
                  <c:v>2.1422577603083245E-9</c:v>
                </c:pt>
                <c:pt idx="3">
                  <c:v>2.5180469634414098E-9</c:v>
                </c:pt>
                <c:pt idx="4">
                  <c:v>2.7922247155018713E-9</c:v>
                </c:pt>
                <c:pt idx="5">
                  <c:v>2.9618513627852858E-9</c:v>
                </c:pt>
                <c:pt idx="6">
                  <c:v>3.8657993399323858E-9</c:v>
                </c:pt>
                <c:pt idx="7">
                  <c:v>1.9743047519001521E-9</c:v>
                </c:pt>
              </c:numCache>
            </c:numRef>
          </c:xVal>
          <c:yVal>
            <c:numRef>
              <c:f>Folha1!$C$5:$C$12</c:f>
              <c:numCache>
                <c:formatCode>General</c:formatCode>
                <c:ptCount val="8"/>
                <c:pt idx="0">
                  <c:v>244.5</c:v>
                </c:pt>
                <c:pt idx="1">
                  <c:v>153.80000000000001</c:v>
                </c:pt>
                <c:pt idx="2">
                  <c:v>175</c:v>
                </c:pt>
                <c:pt idx="3">
                  <c:v>187</c:v>
                </c:pt>
                <c:pt idx="4">
                  <c:v>197.4</c:v>
                </c:pt>
                <c:pt idx="5">
                  <c:v>231.8</c:v>
                </c:pt>
                <c:pt idx="6">
                  <c:v>276.5</c:v>
                </c:pt>
                <c:pt idx="7">
                  <c:v>166.3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403-4E27-8A11-A6C462520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91552"/>
        <c:axId val="759491968"/>
      </c:scatterChart>
      <c:valAx>
        <c:axId val="75949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491968"/>
        <c:crosses val="autoZero"/>
        <c:crossBetween val="midCat"/>
      </c:valAx>
      <c:valAx>
        <c:axId val="7594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4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Raio é 8 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Folha1!$E$16:$E$23</c:f>
              <c:numCache>
                <c:formatCode>General</c:formatCode>
                <c:ptCount val="8"/>
                <c:pt idx="0">
                  <c:v>1.7499496428040244E-9</c:v>
                </c:pt>
                <c:pt idx="1">
                  <c:v>2.1381792124272479E-9</c:v>
                </c:pt>
                <c:pt idx="2">
                  <c:v>2.4987294516236293E-9</c:v>
                </c:pt>
                <c:pt idx="3">
                  <c:v>2.8495836670341274E-9</c:v>
                </c:pt>
                <c:pt idx="4">
                  <c:v>2.9636508775204223E-9</c:v>
                </c:pt>
                <c:pt idx="5">
                  <c:v>3.1143006611163071E-9</c:v>
                </c:pt>
                <c:pt idx="6">
                  <c:v>3.3243643363556835E-9</c:v>
                </c:pt>
                <c:pt idx="7">
                  <c:v>3.868540555474659E-9</c:v>
                </c:pt>
              </c:numCache>
            </c:numRef>
          </c:xVal>
          <c:yVal>
            <c:numRef>
              <c:f>Folha1!$C$16:$C$23</c:f>
              <c:numCache>
                <c:formatCode>General</c:formatCode>
                <c:ptCount val="8"/>
                <c:pt idx="0">
                  <c:v>151</c:v>
                </c:pt>
                <c:pt idx="1">
                  <c:v>165.1</c:v>
                </c:pt>
                <c:pt idx="2">
                  <c:v>182.3</c:v>
                </c:pt>
                <c:pt idx="3">
                  <c:v>197.5</c:v>
                </c:pt>
                <c:pt idx="4">
                  <c:v>209</c:v>
                </c:pt>
                <c:pt idx="5">
                  <c:v>221</c:v>
                </c:pt>
                <c:pt idx="6">
                  <c:v>238.8</c:v>
                </c:pt>
                <c:pt idx="7">
                  <c:v>255.1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C-4836-BB52-C8D864519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91552"/>
        <c:axId val="759491968"/>
      </c:scatterChart>
      <c:valAx>
        <c:axId val="75949155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9491968"/>
        <c:crosses val="autoZero"/>
        <c:crossBetween val="midCat"/>
      </c:valAx>
      <c:valAx>
        <c:axId val="7594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4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Raio é 9 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Folha1!$E$27:$E$34</c:f>
              <c:numCache>
                <c:formatCode>General</c:formatCode>
                <c:ptCount val="8"/>
                <c:pt idx="0">
                  <c:v>1.4618638530177254E-9</c:v>
                </c:pt>
                <c:pt idx="1">
                  <c:v>1.7269756285292894E-9</c:v>
                </c:pt>
                <c:pt idx="2">
                  <c:v>2.0544262851243362E-9</c:v>
                </c:pt>
                <c:pt idx="3">
                  <c:v>2.2806085372798895E-9</c:v>
                </c:pt>
                <c:pt idx="4">
                  <c:v>2.3234359314204406E-9</c:v>
                </c:pt>
                <c:pt idx="5">
                  <c:v>2.7061330657282353E-9</c:v>
                </c:pt>
                <c:pt idx="6">
                  <c:v>3.0628558711866178E-9</c:v>
                </c:pt>
                <c:pt idx="7">
                  <c:v>3.5708554106766906E-9</c:v>
                </c:pt>
              </c:numCache>
            </c:numRef>
          </c:xVal>
          <c:yVal>
            <c:numRef>
              <c:f>Folha1!$C$27:$C$33</c:f>
              <c:numCache>
                <c:formatCode>General</c:formatCode>
                <c:ptCount val="7"/>
                <c:pt idx="0">
                  <c:v>144.19999999999999</c:v>
                </c:pt>
                <c:pt idx="1">
                  <c:v>155.5</c:v>
                </c:pt>
                <c:pt idx="2">
                  <c:v>168.6</c:v>
                </c:pt>
                <c:pt idx="3">
                  <c:v>177.7</c:v>
                </c:pt>
                <c:pt idx="4">
                  <c:v>184.7</c:v>
                </c:pt>
                <c:pt idx="5">
                  <c:v>197.9</c:v>
                </c:pt>
                <c:pt idx="6">
                  <c:v>212.2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51-40C5-AF71-70051CEE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91552"/>
        <c:axId val="759491968"/>
      </c:scatterChart>
      <c:valAx>
        <c:axId val="75949155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9491968"/>
        <c:crosses val="autoZero"/>
        <c:crossBetween val="midCat"/>
      </c:valAx>
      <c:valAx>
        <c:axId val="7594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4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Raio é 10 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Folha1!$E$38:$E$45</c:f>
              <c:numCache>
                <c:formatCode>General</c:formatCode>
                <c:ptCount val="8"/>
                <c:pt idx="0">
                  <c:v>1.631252168053145E-7</c:v>
                </c:pt>
                <c:pt idx="1">
                  <c:v>1.767511420154389E-7</c:v>
                </c:pt>
                <c:pt idx="2">
                  <c:v>1.9968933055098526E-7</c:v>
                </c:pt>
                <c:pt idx="3">
                  <c:v>2.1320686771966538E-7</c:v>
                </c:pt>
                <c:pt idx="4">
                  <c:v>2.1678367308732303E-7</c:v>
                </c:pt>
                <c:pt idx="5">
                  <c:v>2.4428569646597509E-7</c:v>
                </c:pt>
                <c:pt idx="6">
                  <c:v>2.833135888007759E-7</c:v>
                </c:pt>
                <c:pt idx="7">
                  <c:v>3.3920568883882018E-7</c:v>
                </c:pt>
              </c:numCache>
            </c:numRef>
          </c:xVal>
          <c:yVal>
            <c:numRef>
              <c:f>Folha1!$C$38:$C$45</c:f>
              <c:numCache>
                <c:formatCode>General</c:formatCode>
                <c:ptCount val="8"/>
                <c:pt idx="0">
                  <c:v>147.80000000000001</c:v>
                </c:pt>
                <c:pt idx="1">
                  <c:v>156.6</c:v>
                </c:pt>
                <c:pt idx="2">
                  <c:v>169.1</c:v>
                </c:pt>
                <c:pt idx="3">
                  <c:v>179.6</c:v>
                </c:pt>
                <c:pt idx="4">
                  <c:v>184.8</c:v>
                </c:pt>
                <c:pt idx="5">
                  <c:v>197.3</c:v>
                </c:pt>
                <c:pt idx="6">
                  <c:v>211.5</c:v>
                </c:pt>
                <c:pt idx="7">
                  <c:v>235.3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E-4CC6-8397-F0F93E22B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91552"/>
        <c:axId val="759491968"/>
      </c:scatterChart>
      <c:valAx>
        <c:axId val="75949155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9491968"/>
        <c:crosses val="autoZero"/>
        <c:crossBetween val="midCat"/>
      </c:valAx>
      <c:valAx>
        <c:axId val="7594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4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Raio é 11 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Folha1!$E$49:$E$56</c:f>
              <c:numCache>
                <c:formatCode>General</c:formatCode>
                <c:ptCount val="8"/>
                <c:pt idx="0">
                  <c:v>2.5552336860290692E-7</c:v>
                </c:pt>
                <c:pt idx="1">
                  <c:v>3.0488445156722547E-7</c:v>
                </c:pt>
                <c:pt idx="2">
                  <c:v>3.1364795868674182E-7</c:v>
                </c:pt>
                <c:pt idx="3">
                  <c:v>3.5570397608528458E-7</c:v>
                </c:pt>
                <c:pt idx="4">
                  <c:v>3.7996223077499418E-7</c:v>
                </c:pt>
                <c:pt idx="5">
                  <c:v>4.0347914162202189E-7</c:v>
                </c:pt>
                <c:pt idx="6">
                  <c:v>4.1121586180382936E-7</c:v>
                </c:pt>
                <c:pt idx="7">
                  <c:v>4.4209110623307885E-7</c:v>
                </c:pt>
              </c:numCache>
            </c:numRef>
          </c:xVal>
          <c:yVal>
            <c:numRef>
              <c:f>Folha1!$C$49:$C$56</c:f>
              <c:numCache>
                <c:formatCode>General</c:formatCode>
                <c:ptCount val="8"/>
                <c:pt idx="0">
                  <c:v>190.9</c:v>
                </c:pt>
                <c:pt idx="1">
                  <c:v>208.3</c:v>
                </c:pt>
                <c:pt idx="2">
                  <c:v>221.1</c:v>
                </c:pt>
                <c:pt idx="3">
                  <c:v>237.4</c:v>
                </c:pt>
                <c:pt idx="4">
                  <c:v>247.4</c:v>
                </c:pt>
                <c:pt idx="5">
                  <c:v>258.5</c:v>
                </c:pt>
                <c:pt idx="6">
                  <c:v>265.3</c:v>
                </c:pt>
                <c:pt idx="7">
                  <c:v>277.8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3-40DB-A89E-A1B4603F7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91552"/>
        <c:axId val="759491968"/>
      </c:scatterChart>
      <c:valAx>
        <c:axId val="75949155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9491968"/>
        <c:crosses val="autoZero"/>
        <c:crossBetween val="midCat"/>
      </c:valAx>
      <c:valAx>
        <c:axId val="7594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4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3810</xdr:rowOff>
    </xdr:from>
    <xdr:to>
      <xdr:col>11</xdr:col>
      <xdr:colOff>7620</xdr:colOff>
      <xdr:row>12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5AE2AE-71B3-61E5-8CFD-068BF4E07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13</xdr:row>
      <xdr:rowOff>7620</xdr:rowOff>
    </xdr:from>
    <xdr:to>
      <xdr:col>11</xdr:col>
      <xdr:colOff>0</xdr:colOff>
      <xdr:row>23</xdr:row>
      <xdr:rowOff>15240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72357E-BC5C-49D4-8F7C-8A10D0213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601980</xdr:colOff>
      <xdr:row>23</xdr:row>
      <xdr:rowOff>175260</xdr:rowOff>
    </xdr:from>
    <xdr:to>
      <xdr:col>11</xdr:col>
      <xdr:colOff>7620</xdr:colOff>
      <xdr:row>33</xdr:row>
      <xdr:rowOff>175260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14E6809-835F-4066-B7FD-B84BD63CA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35</xdr:row>
      <xdr:rowOff>0</xdr:rowOff>
    </xdr:from>
    <xdr:to>
      <xdr:col>11</xdr:col>
      <xdr:colOff>15240</xdr:colOff>
      <xdr:row>45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C1F6C21-1AD5-4F7F-BA8B-F40F7CDF2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46</xdr:row>
      <xdr:rowOff>0</xdr:rowOff>
    </xdr:from>
    <xdr:to>
      <xdr:col>11</xdr:col>
      <xdr:colOff>15240</xdr:colOff>
      <xdr:row>56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8A116D2-D524-4AB1-B5D1-4DA3E2392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7C07-7978-423B-A6E1-8B6E11403838}">
  <dimension ref="A1:S65"/>
  <sheetViews>
    <sheetView tabSelected="1" workbookViewId="0">
      <selection sqref="A1:R1"/>
    </sheetView>
  </sheetViews>
  <sheetFormatPr defaultRowHeight="14.4" x14ac:dyDescent="0.3"/>
  <cols>
    <col min="5" max="5" width="12" bestFit="1" customWidth="1"/>
    <col min="19" max="19" width="12" bestFit="1" customWidth="1"/>
  </cols>
  <sheetData>
    <row r="1" spans="1:19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7"/>
    </row>
    <row r="3" spans="1:19" x14ac:dyDescent="0.3">
      <c r="A3" s="8" t="s">
        <v>1</v>
      </c>
      <c r="B3" s="8"/>
      <c r="C3" s="8"/>
      <c r="D3" s="8"/>
      <c r="E3" s="8"/>
      <c r="M3" s="9" t="s">
        <v>19</v>
      </c>
      <c r="N3" s="10"/>
      <c r="O3" s="1" cm="1">
        <f t="array" ref="O3:P7">LINEST(C5:C12,E5:E12,TRUE,TRUE)</f>
        <v>58865796082.62278</v>
      </c>
      <c r="P3" s="1">
        <v>43.2258038182365</v>
      </c>
      <c r="Q3" s="11" t="s">
        <v>21</v>
      </c>
      <c r="R3" s="12"/>
    </row>
    <row r="4" spans="1:19" x14ac:dyDescent="0.3">
      <c r="A4" s="3" t="s">
        <v>2</v>
      </c>
      <c r="B4" s="3" t="s">
        <v>3</v>
      </c>
      <c r="C4" s="3" t="s">
        <v>4</v>
      </c>
      <c r="D4" s="2" t="s">
        <v>18</v>
      </c>
      <c r="E4" s="2" t="s">
        <v>9</v>
      </c>
      <c r="M4" s="10" t="s">
        <v>20</v>
      </c>
      <c r="N4" s="13"/>
      <c r="O4" s="1">
        <v>5316347189.3909092</v>
      </c>
      <c r="P4" s="1">
        <v>14.945062814101377</v>
      </c>
      <c r="Q4" s="14" t="s">
        <v>22</v>
      </c>
      <c r="R4" s="11"/>
    </row>
    <row r="5" spans="1:19" x14ac:dyDescent="0.3">
      <c r="A5" s="1">
        <v>1</v>
      </c>
      <c r="B5" s="1">
        <v>1.55</v>
      </c>
      <c r="C5" s="1">
        <v>244.5</v>
      </c>
      <c r="D5" s="1">
        <f t="shared" ref="D5:D12" si="0">0.7155*$C$59*(($C$60*B5)/$C$62)</f>
        <v>1.2078229357350002E-3</v>
      </c>
      <c r="E5" s="1">
        <f>(((7/100)^2)*D5^2)/2</f>
        <v>3.574148798014411E-9</v>
      </c>
      <c r="O5" s="1">
        <v>0.95334461318250829</v>
      </c>
      <c r="P5" s="1">
        <v>9.9703951020063997</v>
      </c>
    </row>
    <row r="6" spans="1:19" x14ac:dyDescent="0.3">
      <c r="A6" s="1">
        <v>2</v>
      </c>
      <c r="B6" s="1">
        <v>1.167</v>
      </c>
      <c r="C6" s="1">
        <v>153.80000000000001</v>
      </c>
      <c r="D6" s="1">
        <f t="shared" si="0"/>
        <v>9.0937378451790007E-4</v>
      </c>
      <c r="E6" s="1">
        <f t="shared" ref="E6:E12" si="1">(((7/100)^2)*D6^2)/2</f>
        <v>2.0260536659226002E-9</v>
      </c>
      <c r="O6" s="1">
        <v>122.60251322041405</v>
      </c>
      <c r="P6" s="1">
        <v>6</v>
      </c>
    </row>
    <row r="7" spans="1:19" x14ac:dyDescent="0.3">
      <c r="A7" s="1">
        <v>3</v>
      </c>
      <c r="B7" s="1">
        <v>1.2</v>
      </c>
      <c r="C7" s="1">
        <v>175</v>
      </c>
      <c r="D7" s="1">
        <f t="shared" si="0"/>
        <v>9.3508872444E-4</v>
      </c>
      <c r="E7" s="1">
        <f t="shared" si="1"/>
        <v>2.1422577603083245E-9</v>
      </c>
      <c r="O7" s="1">
        <v>12187.766079059316</v>
      </c>
      <c r="P7" s="1">
        <v>596.45267094067924</v>
      </c>
    </row>
    <row r="8" spans="1:19" x14ac:dyDescent="0.3">
      <c r="A8" s="1">
        <v>4</v>
      </c>
      <c r="B8" s="1">
        <v>1.3009999999999999</v>
      </c>
      <c r="C8" s="1">
        <v>187</v>
      </c>
      <c r="D8" s="1">
        <f t="shared" si="0"/>
        <v>1.0137920254136999E-3</v>
      </c>
      <c r="E8" s="1">
        <f t="shared" si="1"/>
        <v>2.5180469634414098E-9</v>
      </c>
    </row>
    <row r="9" spans="1:19" x14ac:dyDescent="0.3">
      <c r="A9" s="1">
        <v>5</v>
      </c>
      <c r="B9" s="1">
        <v>1.37</v>
      </c>
      <c r="C9" s="1">
        <v>197.4</v>
      </c>
      <c r="D9" s="1">
        <f t="shared" si="0"/>
        <v>1.0675596270690001E-3</v>
      </c>
      <c r="E9" s="1">
        <f t="shared" si="1"/>
        <v>2.7922247155018713E-9</v>
      </c>
    </row>
    <row r="10" spans="1:19" x14ac:dyDescent="0.3">
      <c r="A10" s="1">
        <v>6</v>
      </c>
      <c r="B10" s="1">
        <v>1.411</v>
      </c>
      <c r="C10" s="1">
        <v>231.8</v>
      </c>
      <c r="D10" s="1">
        <f t="shared" si="0"/>
        <v>1.0995084918207002E-3</v>
      </c>
      <c r="E10" s="1">
        <f t="shared" si="1"/>
        <v>2.9618513627852858E-9</v>
      </c>
      <c r="M10" s="8" t="s">
        <v>23</v>
      </c>
      <c r="N10" s="8"/>
      <c r="O10" s="7">
        <f>O4/O3</f>
        <v>9.0313009305590594E-2</v>
      </c>
    </row>
    <row r="11" spans="1:19" x14ac:dyDescent="0.3">
      <c r="A11" s="1">
        <v>7</v>
      </c>
      <c r="B11" s="1">
        <v>1.6120000000000001</v>
      </c>
      <c r="C11" s="1">
        <v>276.5</v>
      </c>
      <c r="D11" s="1">
        <f t="shared" si="0"/>
        <v>1.2561358531644E-3</v>
      </c>
      <c r="E11" s="1">
        <f t="shared" si="1"/>
        <v>3.8657993399323858E-9</v>
      </c>
    </row>
    <row r="12" spans="1:19" x14ac:dyDescent="0.3">
      <c r="A12" s="1">
        <v>8</v>
      </c>
      <c r="B12" s="1">
        <v>1.1519999999999999</v>
      </c>
      <c r="C12" s="1">
        <v>166.3</v>
      </c>
      <c r="D12" s="1">
        <f t="shared" si="0"/>
        <v>8.9768517546239999E-4</v>
      </c>
      <c r="E12" s="1">
        <f t="shared" si="1"/>
        <v>1.9743047519001521E-9</v>
      </c>
    </row>
    <row r="14" spans="1:19" x14ac:dyDescent="0.3">
      <c r="A14" s="8" t="s">
        <v>5</v>
      </c>
      <c r="B14" s="8"/>
      <c r="C14" s="8"/>
      <c r="D14" s="8"/>
      <c r="E14" s="8"/>
      <c r="M14" s="9" t="s">
        <v>19</v>
      </c>
      <c r="N14" s="10"/>
      <c r="O14" s="1" cm="1">
        <f t="array" ref="O14:P18">LINEST(C16:C23,E16:E23,TRUE,TRUE)</f>
        <v>52536652376.829895</v>
      </c>
      <c r="P14" s="1">
        <v>54.667735973595654</v>
      </c>
      <c r="Q14" s="11" t="s">
        <v>21</v>
      </c>
      <c r="R14" s="12"/>
    </row>
    <row r="15" spans="1:19" x14ac:dyDescent="0.3">
      <c r="A15" s="3" t="s">
        <v>2</v>
      </c>
      <c r="B15" s="3" t="s">
        <v>3</v>
      </c>
      <c r="C15" s="3" t="s">
        <v>4</v>
      </c>
      <c r="D15" s="2" t="s">
        <v>18</v>
      </c>
      <c r="E15" s="2" t="s">
        <v>9</v>
      </c>
      <c r="M15" s="9" t="s">
        <v>20</v>
      </c>
      <c r="N15" s="10"/>
      <c r="O15" s="1">
        <v>3162494344.3458624</v>
      </c>
      <c r="P15" s="1">
        <v>9.1177109733932831</v>
      </c>
      <c r="Q15" s="11" t="s">
        <v>22</v>
      </c>
      <c r="R15" s="12"/>
    </row>
    <row r="16" spans="1:19" x14ac:dyDescent="0.3">
      <c r="A16" s="1">
        <v>1</v>
      </c>
      <c r="B16" s="1">
        <v>0.94899999999999995</v>
      </c>
      <c r="C16" s="1">
        <v>151</v>
      </c>
      <c r="D16" s="1">
        <f t="shared" ref="D16:D23" si="2">0.7155*$C$59*(($C$60*B16)/$C$62)</f>
        <v>7.3949933291129989E-4</v>
      </c>
      <c r="E16" s="1">
        <f>(((8/100)^2)*D16^2)/2</f>
        <v>1.7499496428040244E-9</v>
      </c>
      <c r="O16" s="1">
        <v>0.9787213037701753</v>
      </c>
      <c r="P16" s="1">
        <v>5.6348330491704273</v>
      </c>
    </row>
    <row r="17" spans="1:18" x14ac:dyDescent="0.3">
      <c r="A17" s="1">
        <v>2</v>
      </c>
      <c r="B17" s="1">
        <v>1.0489999999999999</v>
      </c>
      <c r="C17" s="1">
        <v>165.1</v>
      </c>
      <c r="D17" s="1">
        <f t="shared" si="2"/>
        <v>8.1742339328130006E-4</v>
      </c>
      <c r="E17" s="1">
        <f t="shared" ref="E17:E23" si="3">(((8/100)^2)*D17^2)/2</f>
        <v>2.1381792124272479E-9</v>
      </c>
      <c r="O17" s="1">
        <v>275.97216291805756</v>
      </c>
      <c r="P17" s="1">
        <v>6</v>
      </c>
    </row>
    <row r="18" spans="1:18" x14ac:dyDescent="0.3">
      <c r="A18" s="1">
        <v>3</v>
      </c>
      <c r="B18" s="1">
        <v>1.1339999999999999</v>
      </c>
      <c r="C18" s="1">
        <v>182.3</v>
      </c>
      <c r="D18" s="1">
        <f t="shared" si="2"/>
        <v>8.8365884459579993E-4</v>
      </c>
      <c r="E18" s="1">
        <f t="shared" si="3"/>
        <v>2.4987294516236293E-9</v>
      </c>
      <c r="O18" s="1">
        <v>8762.4869390478598</v>
      </c>
      <c r="P18" s="1">
        <v>190.50806095213977</v>
      </c>
    </row>
    <row r="19" spans="1:18" x14ac:dyDescent="0.3">
      <c r="A19" s="1">
        <v>4</v>
      </c>
      <c r="B19" s="1">
        <v>1.2110000000000001</v>
      </c>
      <c r="C19" s="1">
        <v>197.5</v>
      </c>
      <c r="D19" s="1">
        <f t="shared" si="2"/>
        <v>9.4366037108070016E-4</v>
      </c>
      <c r="E19" s="1">
        <f t="shared" si="3"/>
        <v>2.8495836670341274E-9</v>
      </c>
    </row>
    <row r="20" spans="1:18" x14ac:dyDescent="0.3">
      <c r="A20" s="1">
        <v>5</v>
      </c>
      <c r="B20" s="1">
        <v>1.2350000000000001</v>
      </c>
      <c r="C20" s="1">
        <v>209</v>
      </c>
      <c r="D20" s="1">
        <f t="shared" si="2"/>
        <v>9.6236214556950017E-4</v>
      </c>
      <c r="E20" s="1">
        <f t="shared" si="3"/>
        <v>2.9636508775204223E-9</v>
      </c>
    </row>
    <row r="21" spans="1:18" x14ac:dyDescent="0.3">
      <c r="A21" s="1">
        <v>6</v>
      </c>
      <c r="B21" s="1">
        <v>1.266</v>
      </c>
      <c r="C21" s="1">
        <v>221</v>
      </c>
      <c r="D21" s="1">
        <f t="shared" si="2"/>
        <v>9.8651860428419997E-4</v>
      </c>
      <c r="E21" s="1">
        <f t="shared" si="3"/>
        <v>3.1143006611163071E-9</v>
      </c>
      <c r="M21" s="8" t="s">
        <v>23</v>
      </c>
      <c r="N21" s="8"/>
      <c r="O21" s="7">
        <f>O15/O14</f>
        <v>6.0195962271486658E-2</v>
      </c>
    </row>
    <row r="22" spans="1:18" x14ac:dyDescent="0.3">
      <c r="A22" s="1">
        <v>7</v>
      </c>
      <c r="B22" s="1">
        <v>1.3080000000000001</v>
      </c>
      <c r="C22" s="1">
        <v>238.8</v>
      </c>
      <c r="D22" s="1">
        <f t="shared" si="2"/>
        <v>1.0192467096396E-3</v>
      </c>
      <c r="E22" s="1">
        <f t="shared" si="3"/>
        <v>3.3243643363556835E-9</v>
      </c>
    </row>
    <row r="23" spans="1:18" x14ac:dyDescent="0.3">
      <c r="A23" s="1">
        <v>8</v>
      </c>
      <c r="B23" s="1">
        <v>1.411</v>
      </c>
      <c r="C23" s="1">
        <v>255.1</v>
      </c>
      <c r="D23" s="1">
        <f t="shared" si="2"/>
        <v>1.0995084918207002E-3</v>
      </c>
      <c r="E23" s="1">
        <f t="shared" si="3"/>
        <v>3.868540555474659E-9</v>
      </c>
    </row>
    <row r="25" spans="1:18" x14ac:dyDescent="0.3">
      <c r="A25" s="8" t="s">
        <v>6</v>
      </c>
      <c r="B25" s="8"/>
      <c r="C25" s="8"/>
      <c r="D25" s="8"/>
      <c r="E25" s="8"/>
      <c r="J25" s="6"/>
      <c r="M25" s="9" t="s">
        <v>19</v>
      </c>
      <c r="N25" s="10"/>
      <c r="O25" s="1" cm="1">
        <f t="array" ref="O25:P29">LINEST(C27:C34,E27:E34,TRUE,TRUE)</f>
        <v>43733386649.175537</v>
      </c>
      <c r="P25" s="1">
        <v>79.847593740721123</v>
      </c>
      <c r="Q25" s="11" t="s">
        <v>21</v>
      </c>
      <c r="R25" s="12"/>
    </row>
    <row r="26" spans="1:18" x14ac:dyDescent="0.3">
      <c r="A26" s="3" t="s">
        <v>2</v>
      </c>
      <c r="B26" s="3" t="s">
        <v>3</v>
      </c>
      <c r="C26" s="3" t="s">
        <v>4</v>
      </c>
      <c r="D26" s="2" t="s">
        <v>18</v>
      </c>
      <c r="E26" s="2" t="s">
        <v>9</v>
      </c>
      <c r="M26" s="9" t="s">
        <v>20</v>
      </c>
      <c r="N26" s="10"/>
      <c r="O26" s="1">
        <v>975246103.43173671</v>
      </c>
      <c r="P26" s="1">
        <v>2.4233182614742761</v>
      </c>
      <c r="Q26" s="11" t="s">
        <v>22</v>
      </c>
      <c r="R26" s="12"/>
    </row>
    <row r="27" spans="1:18" x14ac:dyDescent="0.3">
      <c r="A27" s="1">
        <v>1</v>
      </c>
      <c r="B27" s="1">
        <v>0.77100000000000002</v>
      </c>
      <c r="C27" s="1">
        <v>144.19999999999999</v>
      </c>
      <c r="D27" s="1">
        <f t="shared" ref="D27:D34" si="4">0.7155*$C$59*(($C$60*B27)/$C$62)</f>
        <v>6.0079450545270007E-4</v>
      </c>
      <c r="E27" s="1">
        <f>(((9/100)^2)*D27^2)/2</f>
        <v>1.4618638530177254E-9</v>
      </c>
      <c r="O27" s="1">
        <v>0.99702518742782553</v>
      </c>
      <c r="P27" s="1">
        <v>1.7920597435973458</v>
      </c>
    </row>
    <row r="28" spans="1:18" x14ac:dyDescent="0.3">
      <c r="A28" s="1">
        <v>2</v>
      </c>
      <c r="B28" s="1">
        <v>0.83799999999999997</v>
      </c>
      <c r="C28" s="1">
        <v>155.5</v>
      </c>
      <c r="D28" s="1">
        <f t="shared" si="4"/>
        <v>6.5300362590059999E-4</v>
      </c>
      <c r="E28" s="1">
        <f t="shared" ref="E28:E34" si="5">(((9/100)^2)*D28^2)/2</f>
        <v>1.7269756285292894E-9</v>
      </c>
      <c r="O28" s="1">
        <v>2010.9337914335097</v>
      </c>
      <c r="P28" s="1">
        <v>6</v>
      </c>
    </row>
    <row r="29" spans="1:18" x14ac:dyDescent="0.3">
      <c r="A29" s="1">
        <v>3</v>
      </c>
      <c r="B29" s="1">
        <v>0.91400000000000003</v>
      </c>
      <c r="C29" s="1">
        <v>168.6</v>
      </c>
      <c r="D29" s="1">
        <f t="shared" si="4"/>
        <v>7.1222591178180005E-4</v>
      </c>
      <c r="E29" s="1">
        <f t="shared" si="5"/>
        <v>2.0544262851243362E-9</v>
      </c>
      <c r="O29" s="1">
        <v>6458.0698812522669</v>
      </c>
      <c r="P29" s="1">
        <v>19.268868747733109</v>
      </c>
    </row>
    <row r="30" spans="1:18" x14ac:dyDescent="0.3">
      <c r="A30" s="1">
        <v>4</v>
      </c>
      <c r="B30" s="1">
        <v>0.96299999999999997</v>
      </c>
      <c r="C30" s="1">
        <v>177.7</v>
      </c>
      <c r="D30" s="1">
        <f t="shared" si="4"/>
        <v>7.5040870136310002E-4</v>
      </c>
      <c r="E30" s="1">
        <f t="shared" si="5"/>
        <v>2.2806085372798895E-9</v>
      </c>
    </row>
    <row r="31" spans="1:18" x14ac:dyDescent="0.3">
      <c r="A31" s="1">
        <v>5</v>
      </c>
      <c r="B31" s="1">
        <v>0.97199999999999998</v>
      </c>
      <c r="C31" s="1">
        <v>184.7</v>
      </c>
      <c r="D31" s="1">
        <f t="shared" si="4"/>
        <v>7.5742186679639994E-4</v>
      </c>
      <c r="E31" s="1">
        <f t="shared" si="5"/>
        <v>2.3234359314204406E-9</v>
      </c>
    </row>
    <row r="32" spans="1:18" x14ac:dyDescent="0.3">
      <c r="A32" s="1">
        <v>6</v>
      </c>
      <c r="B32" s="1">
        <v>1.0489999999999999</v>
      </c>
      <c r="C32" s="1">
        <v>197.9</v>
      </c>
      <c r="D32" s="1">
        <f t="shared" si="4"/>
        <v>8.1742339328130006E-4</v>
      </c>
      <c r="E32" s="1">
        <f t="shared" si="5"/>
        <v>2.7061330657282353E-9</v>
      </c>
      <c r="M32" s="8" t="s">
        <v>23</v>
      </c>
      <c r="N32" s="8"/>
      <c r="O32" s="7">
        <f>O26/O25</f>
        <v>2.2299807496159736E-2</v>
      </c>
    </row>
    <row r="33" spans="1:18" x14ac:dyDescent="0.3">
      <c r="A33" s="1">
        <v>7</v>
      </c>
      <c r="B33" s="1">
        <v>1.1160000000000001</v>
      </c>
      <c r="C33" s="1">
        <v>212.2</v>
      </c>
      <c r="D33" s="1">
        <f t="shared" si="4"/>
        <v>8.6963251372920009E-4</v>
      </c>
      <c r="E33" s="1">
        <f t="shared" si="5"/>
        <v>3.0628558711866178E-9</v>
      </c>
    </row>
    <row r="34" spans="1:18" x14ac:dyDescent="0.3">
      <c r="A34" s="1">
        <v>8</v>
      </c>
      <c r="B34" s="1">
        <v>1.2050000000000001</v>
      </c>
      <c r="C34" s="1">
        <v>237.1</v>
      </c>
      <c r="D34" s="1">
        <f t="shared" si="4"/>
        <v>9.389849274585001E-4</v>
      </c>
      <c r="E34" s="1">
        <f t="shared" si="5"/>
        <v>3.5708554106766906E-9</v>
      </c>
    </row>
    <row r="36" spans="1:18" x14ac:dyDescent="0.3">
      <c r="A36" s="8" t="s">
        <v>7</v>
      </c>
      <c r="B36" s="8"/>
      <c r="C36" s="8"/>
      <c r="D36" s="8"/>
      <c r="E36" s="8"/>
      <c r="M36" s="9" t="s">
        <v>19</v>
      </c>
      <c r="N36" s="10"/>
      <c r="O36" s="1" cm="1">
        <f t="array" ref="O36:P40">LINEST(C38:C45,E38:E45,TRUE,TRUE)</f>
        <v>492850363.08013803</v>
      </c>
      <c r="P36" s="1">
        <v>72.118589215275506</v>
      </c>
      <c r="Q36" s="11" t="s">
        <v>21</v>
      </c>
      <c r="R36" s="12"/>
    </row>
    <row r="37" spans="1:18" x14ac:dyDescent="0.3">
      <c r="A37" s="3" t="s">
        <v>2</v>
      </c>
      <c r="B37" s="3" t="s">
        <v>3</v>
      </c>
      <c r="C37" s="3" t="s">
        <v>4</v>
      </c>
      <c r="D37" s="2" t="s">
        <v>18</v>
      </c>
      <c r="E37" s="2" t="s">
        <v>9</v>
      </c>
      <c r="M37" s="9" t="s">
        <v>20</v>
      </c>
      <c r="N37" s="10"/>
      <c r="O37" s="1">
        <v>27841497.773693852</v>
      </c>
      <c r="P37" s="1">
        <v>6.5677434612783072</v>
      </c>
      <c r="Q37" s="11" t="s">
        <v>22</v>
      </c>
      <c r="R37" s="12"/>
    </row>
    <row r="38" spans="1:18" x14ac:dyDescent="0.3">
      <c r="A38" s="1">
        <v>1</v>
      </c>
      <c r="B38" s="1">
        <v>0.73299999999999998</v>
      </c>
      <c r="C38" s="1">
        <v>147.80000000000001</v>
      </c>
      <c r="D38" s="1">
        <f t="shared" ref="D38:D45" si="6">0.7155*$C$59*(($C$60*B38)/$C$62)</f>
        <v>5.7118336251209994E-4</v>
      </c>
      <c r="E38" s="1">
        <f>(((10/10)^2)*D38^2)/2</f>
        <v>1.631252168053145E-7</v>
      </c>
      <c r="O38" s="1">
        <v>0.98121248482716861</v>
      </c>
      <c r="P38" s="1">
        <v>4.2819591815569877</v>
      </c>
    </row>
    <row r="39" spans="1:18" x14ac:dyDescent="0.3">
      <c r="A39" s="1">
        <v>2</v>
      </c>
      <c r="B39" s="1">
        <v>0.76300000000000001</v>
      </c>
      <c r="C39" s="1">
        <v>156.6</v>
      </c>
      <c r="D39" s="1">
        <f t="shared" si="6"/>
        <v>5.945605806231E-4</v>
      </c>
      <c r="E39" s="1">
        <f t="shared" ref="E39:E45" si="7">(((10/10)^2)*D39^2)/2</f>
        <v>1.767511420154389E-7</v>
      </c>
      <c r="O39" s="1">
        <v>313.36101952836179</v>
      </c>
      <c r="P39" s="1">
        <v>6</v>
      </c>
    </row>
    <row r="40" spans="1:18" x14ac:dyDescent="0.3">
      <c r="A40" s="1">
        <v>3</v>
      </c>
      <c r="B40" s="1">
        <v>0.81100000000000005</v>
      </c>
      <c r="C40" s="1">
        <v>169.1</v>
      </c>
      <c r="D40" s="1">
        <f t="shared" si="6"/>
        <v>6.3196412960070012E-4</v>
      </c>
      <c r="E40" s="1">
        <f t="shared" si="7"/>
        <v>1.9968933055098526E-7</v>
      </c>
      <c r="O40" s="1">
        <v>5745.5289534048798</v>
      </c>
      <c r="P40" s="1">
        <v>110.01104659512114</v>
      </c>
    </row>
    <row r="41" spans="1:18" x14ac:dyDescent="0.3">
      <c r="A41" s="1">
        <v>4</v>
      </c>
      <c r="B41" s="1">
        <v>0.83799999999999997</v>
      </c>
      <c r="C41" s="1">
        <v>179.6</v>
      </c>
      <c r="D41" s="1">
        <f t="shared" si="6"/>
        <v>6.5300362590059999E-4</v>
      </c>
      <c r="E41" s="1">
        <f t="shared" si="7"/>
        <v>2.1320686771966538E-7</v>
      </c>
    </row>
    <row r="42" spans="1:18" x14ac:dyDescent="0.3">
      <c r="A42" s="1">
        <v>5</v>
      </c>
      <c r="B42" s="1">
        <v>0.84499999999999997</v>
      </c>
      <c r="C42" s="1">
        <v>184.8</v>
      </c>
      <c r="D42" s="1">
        <f t="shared" si="6"/>
        <v>6.584583101265E-4</v>
      </c>
      <c r="E42" s="1">
        <f t="shared" si="7"/>
        <v>2.1678367308732303E-7</v>
      </c>
    </row>
    <row r="43" spans="1:18" x14ac:dyDescent="0.3">
      <c r="A43" s="1">
        <v>6</v>
      </c>
      <c r="B43" s="1">
        <v>0.89700000000000002</v>
      </c>
      <c r="C43" s="1">
        <v>197.3</v>
      </c>
      <c r="D43" s="1">
        <f t="shared" si="6"/>
        <v>6.9897882151889995E-4</v>
      </c>
      <c r="E43" s="1">
        <f t="shared" si="7"/>
        <v>2.4428569646597509E-7</v>
      </c>
      <c r="M43" s="8" t="s">
        <v>23</v>
      </c>
      <c r="N43" s="8"/>
      <c r="O43" s="7">
        <f>O37/O36</f>
        <v>5.6490772573838589E-2</v>
      </c>
    </row>
    <row r="44" spans="1:18" x14ac:dyDescent="0.3">
      <c r="A44" s="1">
        <v>7</v>
      </c>
      <c r="B44" s="1">
        <v>0.96599999999999997</v>
      </c>
      <c r="C44" s="1">
        <v>211.5</v>
      </c>
      <c r="D44" s="1">
        <f t="shared" si="6"/>
        <v>7.5274642317419999E-4</v>
      </c>
      <c r="E44" s="1">
        <f t="shared" si="7"/>
        <v>2.833135888007759E-7</v>
      </c>
    </row>
    <row r="45" spans="1:18" x14ac:dyDescent="0.3">
      <c r="A45" s="1">
        <v>8</v>
      </c>
      <c r="B45" s="1">
        <v>1.0569999999999999</v>
      </c>
      <c r="C45" s="1">
        <v>235.3</v>
      </c>
      <c r="D45" s="1">
        <f t="shared" si="6"/>
        <v>8.2365731811090003E-4</v>
      </c>
      <c r="E45" s="1">
        <f t="shared" si="7"/>
        <v>3.3920568883882018E-7</v>
      </c>
    </row>
    <row r="47" spans="1:18" x14ac:dyDescent="0.3">
      <c r="A47" s="8" t="s">
        <v>8</v>
      </c>
      <c r="B47" s="8"/>
      <c r="C47" s="8"/>
      <c r="D47" s="8"/>
      <c r="E47" s="8"/>
      <c r="M47" s="9" t="s">
        <v>19</v>
      </c>
      <c r="N47" s="10"/>
      <c r="O47" s="1" cm="1">
        <f t="array" ref="O47:P51">LINEST(C49:C56,E49:E56,TRUE,TRUE)</f>
        <v>471836991.79451591</v>
      </c>
      <c r="P47" s="1">
        <v>69.271930415390187</v>
      </c>
      <c r="Q47" s="11" t="s">
        <v>21</v>
      </c>
      <c r="R47" s="12"/>
    </row>
    <row r="48" spans="1:18" x14ac:dyDescent="0.3">
      <c r="A48" s="3" t="s">
        <v>2</v>
      </c>
      <c r="B48" s="3" t="s">
        <v>3</v>
      </c>
      <c r="C48" s="3" t="s">
        <v>4</v>
      </c>
      <c r="D48" s="2" t="s">
        <v>18</v>
      </c>
      <c r="E48" s="2" t="s">
        <v>9</v>
      </c>
      <c r="M48" s="9" t="s">
        <v>20</v>
      </c>
      <c r="N48" s="10"/>
      <c r="O48" s="1">
        <v>16604554.479608506</v>
      </c>
      <c r="P48" s="1">
        <v>6.0294679771189879</v>
      </c>
      <c r="Q48" s="11" t="s">
        <v>22</v>
      </c>
      <c r="R48" s="12"/>
    </row>
    <row r="49" spans="1:16" x14ac:dyDescent="0.3">
      <c r="A49" s="1">
        <v>1</v>
      </c>
      <c r="B49" s="1">
        <v>0.83399999999999996</v>
      </c>
      <c r="C49" s="1">
        <v>190.9</v>
      </c>
      <c r="D49" s="1">
        <f t="shared" ref="D49:D56" si="8">0.7155*$C$59*(($C$60*B49)/$C$62)</f>
        <v>6.4988666348580006E-4</v>
      </c>
      <c r="E49" s="1">
        <f>(((11/10)^2)*D49^2)/2</f>
        <v>2.5552336860290692E-7</v>
      </c>
      <c r="O49" s="1">
        <v>0.99262424282721606</v>
      </c>
      <c r="P49" s="1">
        <v>2.7659541917490524</v>
      </c>
    </row>
    <row r="50" spans="1:16" x14ac:dyDescent="0.3">
      <c r="A50" s="1">
        <v>2</v>
      </c>
      <c r="B50" s="1">
        <v>0.91100000000000003</v>
      </c>
      <c r="C50" s="1">
        <v>208.3</v>
      </c>
      <c r="D50" s="1">
        <f t="shared" si="8"/>
        <v>7.0988818997070008E-4</v>
      </c>
      <c r="E50" s="1">
        <f t="shared" ref="E50:E56" si="9">(((11/10)^2)*D50^2)/2</f>
        <v>3.0488445156722547E-7</v>
      </c>
      <c r="O50" s="1">
        <v>807.47580450987959</v>
      </c>
      <c r="P50" s="1">
        <v>6</v>
      </c>
    </row>
    <row r="51" spans="1:16" x14ac:dyDescent="0.3">
      <c r="A51" s="1">
        <v>3</v>
      </c>
      <c r="B51" s="1">
        <v>0.92400000000000004</v>
      </c>
      <c r="C51" s="1">
        <v>221.1</v>
      </c>
      <c r="D51" s="1">
        <f t="shared" si="8"/>
        <v>7.2001831781880004E-4</v>
      </c>
      <c r="E51" s="1">
        <f t="shared" si="9"/>
        <v>3.1364795868674182E-7</v>
      </c>
      <c r="O51" s="1">
        <v>6177.595734454876</v>
      </c>
      <c r="P51" s="1">
        <v>45.903015545124923</v>
      </c>
    </row>
    <row r="52" spans="1:16" x14ac:dyDescent="0.3">
      <c r="A52" s="1">
        <v>4</v>
      </c>
      <c r="B52" s="1">
        <v>0.98399999999999999</v>
      </c>
      <c r="C52" s="1">
        <v>237.4</v>
      </c>
      <c r="D52" s="1">
        <f t="shared" si="8"/>
        <v>7.6677275404080005E-4</v>
      </c>
      <c r="E52" s="1">
        <f t="shared" si="9"/>
        <v>3.5570397608528458E-7</v>
      </c>
    </row>
    <row r="53" spans="1:16" x14ac:dyDescent="0.3">
      <c r="A53" s="1">
        <v>5</v>
      </c>
      <c r="B53" s="1">
        <v>1.0169999999999999</v>
      </c>
      <c r="C53" s="1">
        <v>247.4</v>
      </c>
      <c r="D53" s="1">
        <f t="shared" si="8"/>
        <v>7.9248769396289987E-4</v>
      </c>
      <c r="E53" s="1">
        <f t="shared" si="9"/>
        <v>3.7996223077499418E-7</v>
      </c>
    </row>
    <row r="54" spans="1:16" x14ac:dyDescent="0.3">
      <c r="A54" s="1">
        <v>6</v>
      </c>
      <c r="B54" s="1">
        <v>1.048</v>
      </c>
      <c r="C54" s="1">
        <v>258.5</v>
      </c>
      <c r="D54" s="1">
        <f t="shared" si="8"/>
        <v>8.1664415267760011E-4</v>
      </c>
      <c r="E54" s="1">
        <f t="shared" si="9"/>
        <v>4.0347914162202189E-7</v>
      </c>
      <c r="M54" s="8" t="s">
        <v>23</v>
      </c>
      <c r="N54" s="8"/>
      <c r="O54" s="7">
        <f>O48/O47</f>
        <v>3.5191294384226149E-2</v>
      </c>
    </row>
    <row r="55" spans="1:16" x14ac:dyDescent="0.3">
      <c r="A55" s="1">
        <v>7</v>
      </c>
      <c r="B55" s="1">
        <v>1.0580000000000001</v>
      </c>
      <c r="C55" s="1">
        <v>265.3</v>
      </c>
      <c r="D55" s="1">
        <f t="shared" si="8"/>
        <v>8.244365587146002E-4</v>
      </c>
      <c r="E55" s="1">
        <f t="shared" si="9"/>
        <v>4.1121586180382936E-7</v>
      </c>
    </row>
    <row r="56" spans="1:16" x14ac:dyDescent="0.3">
      <c r="A56" s="1">
        <v>8</v>
      </c>
      <c r="B56" s="1">
        <v>1.097</v>
      </c>
      <c r="C56" s="1">
        <v>277.8</v>
      </c>
      <c r="D56" s="1">
        <f t="shared" si="8"/>
        <v>8.5482694225889986E-4</v>
      </c>
      <c r="E56" s="1">
        <f t="shared" si="9"/>
        <v>4.4209110623307885E-7</v>
      </c>
    </row>
    <row r="58" spans="1:16" x14ac:dyDescent="0.3">
      <c r="A58" s="16" t="s">
        <v>10</v>
      </c>
      <c r="B58" s="16"/>
      <c r="C58" s="16"/>
    </row>
    <row r="59" spans="1:16" x14ac:dyDescent="0.3">
      <c r="A59" s="15" t="s">
        <v>11</v>
      </c>
      <c r="B59" s="15"/>
      <c r="C59" s="4">
        <v>1.2566369999999999E-6</v>
      </c>
    </row>
    <row r="60" spans="1:16" x14ac:dyDescent="0.3">
      <c r="A60" s="15" t="s">
        <v>12</v>
      </c>
      <c r="B60" s="15"/>
      <c r="C60" s="4">
        <v>130</v>
      </c>
    </row>
    <row r="61" spans="1:16" x14ac:dyDescent="0.3">
      <c r="A61" s="15" t="s">
        <v>13</v>
      </c>
      <c r="B61" s="15"/>
      <c r="C61" s="4">
        <v>0.3</v>
      </c>
    </row>
    <row r="62" spans="1:16" x14ac:dyDescent="0.3">
      <c r="A62" s="15" t="s">
        <v>14</v>
      </c>
      <c r="B62" s="15"/>
      <c r="C62" s="4">
        <v>0.15</v>
      </c>
    </row>
    <row r="63" spans="1:16" x14ac:dyDescent="0.3">
      <c r="A63" s="15" t="s">
        <v>15</v>
      </c>
      <c r="B63" s="15"/>
      <c r="C63" s="4">
        <v>2</v>
      </c>
    </row>
    <row r="64" spans="1:16" x14ac:dyDescent="0.3">
      <c r="A64" s="15" t="s">
        <v>16</v>
      </c>
      <c r="B64" s="15"/>
      <c r="C64" s="5">
        <v>175882015000</v>
      </c>
    </row>
    <row r="65" spans="1:3" x14ac:dyDescent="0.3">
      <c r="A65" s="15" t="s">
        <v>17</v>
      </c>
      <c r="B65" s="15"/>
      <c r="C65" s="5">
        <v>4.3999999999999997E-19</v>
      </c>
    </row>
  </sheetData>
  <mergeCells count="39">
    <mergeCell ref="A1:R1"/>
    <mergeCell ref="A64:B64"/>
    <mergeCell ref="A65:B65"/>
    <mergeCell ref="A58:C58"/>
    <mergeCell ref="A3:E3"/>
    <mergeCell ref="A36:E36"/>
    <mergeCell ref="A47:E47"/>
    <mergeCell ref="A14:E14"/>
    <mergeCell ref="A25:E25"/>
    <mergeCell ref="A59:B59"/>
    <mergeCell ref="A60:B60"/>
    <mergeCell ref="A61:B61"/>
    <mergeCell ref="A62:B62"/>
    <mergeCell ref="A63:B63"/>
    <mergeCell ref="M4:N4"/>
    <mergeCell ref="Q3:R3"/>
    <mergeCell ref="Q4:R4"/>
    <mergeCell ref="M3:N3"/>
    <mergeCell ref="M14:N14"/>
    <mergeCell ref="M10:N10"/>
    <mergeCell ref="Q14:R14"/>
    <mergeCell ref="Q15:R15"/>
    <mergeCell ref="Q25:R25"/>
    <mergeCell ref="Q26:R26"/>
    <mergeCell ref="M25:N25"/>
    <mergeCell ref="M26:N26"/>
    <mergeCell ref="M21:N21"/>
    <mergeCell ref="Q36:R36"/>
    <mergeCell ref="Q37:R37"/>
    <mergeCell ref="Q47:R47"/>
    <mergeCell ref="Q48:R48"/>
    <mergeCell ref="M15:N15"/>
    <mergeCell ref="M32:N32"/>
    <mergeCell ref="M43:N43"/>
    <mergeCell ref="M54:N54"/>
    <mergeCell ref="M36:N36"/>
    <mergeCell ref="M37:N37"/>
    <mergeCell ref="M47:N47"/>
    <mergeCell ref="M48:N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aspiring Astatine</dc:creator>
  <cp:lastModifiedBy>aspiring Astatine</cp:lastModifiedBy>
  <dcterms:created xsi:type="dcterms:W3CDTF">2022-04-20T12:10:47Z</dcterms:created>
  <dcterms:modified xsi:type="dcterms:W3CDTF">2022-06-02T21:52:15Z</dcterms:modified>
</cp:coreProperties>
</file>