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9D35B80D-AB1F-469B-84BE-D2C57A8CF7E3}" xr6:coauthVersionLast="47" xr6:coauthVersionMax="47" xr10:uidLastSave="{00000000-0000-0000-0000-000000000000}"/>
  <bookViews>
    <workbookView xWindow="-23148" yWindow="-108" windowWidth="23256" windowHeight="12576" activeTab="3" xr2:uid="{AF9D530B-FD06-48BB-8C52-B5F8321BD756}"/>
  </bookViews>
  <sheets>
    <sheet name="threhsold values" sheetId="1" r:id="rId1"/>
    <sheet name="regressionAnalysisWeights" sheetId="5" r:id="rId2"/>
    <sheet name="factorAnalysis" sheetId="4" r:id="rId3"/>
    <sheet name="population values" sheetId="2" r:id="rId4"/>
    <sheet name="sourc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H11" i="2"/>
  <c r="H7" i="2"/>
  <c r="J7" i="2"/>
  <c r="J8" i="2"/>
  <c r="H8" i="2"/>
  <c r="D14" i="4"/>
  <c r="D15" i="4"/>
  <c r="D13" i="4"/>
  <c r="D12" i="4"/>
  <c r="D11" i="4"/>
  <c r="D10" i="4"/>
  <c r="D9" i="4"/>
  <c r="D7" i="4"/>
  <c r="D8" i="4"/>
  <c r="D6" i="4"/>
  <c r="D3" i="4"/>
  <c r="D4" i="4"/>
  <c r="D5" i="4"/>
  <c r="D2" i="4"/>
  <c r="E14" i="2"/>
  <c r="J14" i="2" s="1"/>
  <c r="E15" i="2"/>
  <c r="J15" i="2" s="1"/>
  <c r="E16" i="2"/>
  <c r="J16" i="2" s="1"/>
  <c r="C16" i="2"/>
  <c r="H16" i="2" s="1"/>
  <c r="C15" i="2"/>
  <c r="H15" i="2" s="1"/>
  <c r="C14" i="2"/>
  <c r="H14" i="2" s="1"/>
  <c r="J9" i="2"/>
  <c r="H9" i="2"/>
  <c r="J13" i="2"/>
  <c r="H13" i="2"/>
  <c r="J12" i="2"/>
  <c r="H12" i="2"/>
  <c r="J18" i="2"/>
  <c r="H18" i="2"/>
  <c r="E10" i="2"/>
  <c r="J10" i="2" s="1"/>
  <c r="C10" i="2"/>
  <c r="H10" i="2" s="1"/>
  <c r="E17" i="2"/>
  <c r="J17" i="2" s="1"/>
  <c r="C17" i="2"/>
  <c r="H17" i="2" s="1"/>
  <c r="E6" i="2"/>
  <c r="J6" i="2" s="1"/>
  <c r="C6" i="2"/>
  <c r="H6" i="2" s="1"/>
  <c r="E5" i="2"/>
  <c r="J5" i="2" s="1"/>
  <c r="C5" i="2"/>
  <c r="H5" i="2" s="1"/>
  <c r="E4" i="2"/>
  <c r="J4" i="2" s="1"/>
  <c r="C4" i="2"/>
  <c r="H4" i="2" s="1"/>
  <c r="E3" i="2"/>
  <c r="J3" i="2" s="1"/>
  <c r="C3" i="2"/>
  <c r="H3" i="2" s="1"/>
  <c r="J2" i="2"/>
  <c r="H2" i="2"/>
  <c r="C19" i="5"/>
  <c r="C18" i="5"/>
  <c r="C2" i="5"/>
  <c r="I33" i="1"/>
  <c r="K33" i="1"/>
  <c r="I34" i="1"/>
  <c r="K34" i="1"/>
  <c r="I35" i="1"/>
  <c r="K35" i="1"/>
  <c r="I36" i="1"/>
  <c r="K36" i="1"/>
  <c r="I37" i="1"/>
  <c r="K37" i="1"/>
  <c r="I24" i="1"/>
  <c r="K24" i="1"/>
  <c r="F28" i="1"/>
  <c r="K28" i="1" s="1"/>
  <c r="F27" i="1"/>
  <c r="K27" i="1" s="1"/>
  <c r="F26" i="1"/>
  <c r="K26" i="1" s="1"/>
  <c r="D29" i="1"/>
  <c r="I29" i="1" s="1"/>
  <c r="D28" i="1"/>
  <c r="I28" i="1" s="1"/>
  <c r="D27" i="1"/>
  <c r="I27" i="1" s="1"/>
  <c r="D26" i="1"/>
  <c r="I26" i="1" s="1"/>
  <c r="F29" i="1"/>
  <c r="K29" i="1" s="1"/>
  <c r="F31" i="1"/>
  <c r="K31" i="1" s="1"/>
  <c r="D32" i="1"/>
  <c r="I32" i="1" s="1"/>
  <c r="D31" i="1"/>
  <c r="I31" i="1" s="1"/>
  <c r="F32" i="1"/>
  <c r="K32" i="1" s="1"/>
</calcChain>
</file>

<file path=xl/sharedStrings.xml><?xml version="1.0" encoding="utf-8"?>
<sst xmlns="http://schemas.openxmlformats.org/spreadsheetml/2006/main" count="208" uniqueCount="101">
  <si>
    <t>Parameter</t>
  </si>
  <si>
    <t>knowledge</t>
  </si>
  <si>
    <t>CEE_Awareness</t>
  </si>
  <si>
    <t>EC_Awareness</t>
  </si>
  <si>
    <t>pers_norms</t>
  </si>
  <si>
    <t>subj_norms</t>
  </si>
  <si>
    <t>pbc</t>
  </si>
  <si>
    <t>Action</t>
  </si>
  <si>
    <t>environmental_attitude</t>
  </si>
  <si>
    <t>awareness_of_consequences</t>
  </si>
  <si>
    <t>responsibility</t>
  </si>
  <si>
    <t>utility</t>
  </si>
  <si>
    <t>invest_money</t>
  </si>
  <si>
    <t>invest_time</t>
  </si>
  <si>
    <t>low</t>
  </si>
  <si>
    <t>medium</t>
  </si>
  <si>
    <t>high</t>
  </si>
  <si>
    <t>sources</t>
  </si>
  <si>
    <t>Trust, awareness, and independence: Insights from a socio-psychological factor analysis of citizen knowledge and participation in community energy systems</t>
  </si>
  <si>
    <t>id</t>
  </si>
  <si>
    <t>authors</t>
  </si>
  <si>
    <t>title</t>
  </si>
  <si>
    <t>doi</t>
  </si>
  <si>
    <t>10.1016/j.erss.2018.01.009</t>
  </si>
  <si>
    <t>Koirala et al.</t>
  </si>
  <si>
    <t>sense_of_community</t>
  </si>
  <si>
    <t>community_trust</t>
  </si>
  <si>
    <t>sd</t>
  </si>
  <si>
    <t>acceptance_sight_pv</t>
  </si>
  <si>
    <t>acceptance_sight_wind</t>
  </si>
  <si>
    <t>acceptance_noise_wind</t>
  </si>
  <si>
    <t>environment</t>
  </si>
  <si>
    <t>good_for_env</t>
  </si>
  <si>
    <t>climate_change</t>
  </si>
  <si>
    <t>less_ff_consumption</t>
  </si>
  <si>
    <t>emission_reduction</t>
  </si>
  <si>
    <t>socio-economic</t>
  </si>
  <si>
    <t>economic_benefits</t>
  </si>
  <si>
    <t>scale</t>
  </si>
  <si>
    <t>low_norm</t>
  </si>
  <si>
    <t>medium_norm</t>
  </si>
  <si>
    <t>high_norm</t>
  </si>
  <si>
    <t>sd_norm</t>
  </si>
  <si>
    <t>democratic_dm</t>
  </si>
  <si>
    <t>independence_grid</t>
  </si>
  <si>
    <t>independence_suppl</t>
  </si>
  <si>
    <t>time</t>
  </si>
  <si>
    <t>awareness_of_EC</t>
  </si>
  <si>
    <t>willingness_to_participate</t>
  </si>
  <si>
    <t>environmental_concern</t>
  </si>
  <si>
    <t>sign.</t>
  </si>
  <si>
    <t>acceptance_renewables</t>
  </si>
  <si>
    <t>independence</t>
  </si>
  <si>
    <t>n. sign.</t>
  </si>
  <si>
    <t>Beta</t>
  </si>
  <si>
    <t>Std. Beta</t>
  </si>
  <si>
    <t>community_resitance</t>
  </si>
  <si>
    <t>Age</t>
  </si>
  <si>
    <t>Gender</t>
  </si>
  <si>
    <t>Education</t>
  </si>
  <si>
    <t>Income</t>
  </si>
  <si>
    <t>Type_of_community</t>
  </si>
  <si>
    <t>Energy_education</t>
  </si>
  <si>
    <t>PV_ownership</t>
  </si>
  <si>
    <t>House_ownership</t>
  </si>
  <si>
    <t>Awareness</t>
  </si>
  <si>
    <t>Economic_incentives</t>
  </si>
  <si>
    <t>Lack of time biggest perceived barrier</t>
  </si>
  <si>
    <t>awareness_of_consequence</t>
  </si>
  <si>
    <t>ascription of responsibility</t>
  </si>
  <si>
    <t>pers_norm</t>
  </si>
  <si>
    <t>intention</t>
  </si>
  <si>
    <t>attitudes</t>
  </si>
  <si>
    <t>subjective_norm</t>
  </si>
  <si>
    <t>PBC</t>
  </si>
  <si>
    <t>95%CI</t>
  </si>
  <si>
    <t>not very strong</t>
  </si>
  <si>
    <t>Integrating Norm Activation Model and Theory of Planned Behavior to Understand Sustainable Transport Behavior: Evidence from China</t>
  </si>
  <si>
    <t>Liu et al</t>
  </si>
  <si>
    <t>10.3390/ijerph14121593</t>
  </si>
  <si>
    <t>Bauwens</t>
  </si>
  <si>
    <t>Analyzing the determinants of the size of investments by community renewable energy members: Findings and policy implications from Flanders</t>
  </si>
  <si>
    <t>10.1016/j.enpol.2019.02.067</t>
  </si>
  <si>
    <t>WtP_constant</t>
  </si>
  <si>
    <t>WtP_standardDeviation</t>
  </si>
  <si>
    <t>n.a.</t>
  </si>
  <si>
    <t>WtP_mean</t>
  </si>
  <si>
    <t>Factors</t>
  </si>
  <si>
    <t>familiarity_with_CES</t>
  </si>
  <si>
    <t>community_resistance</t>
  </si>
  <si>
    <t>energy_independence</t>
  </si>
  <si>
    <t>ff_reduction</t>
  </si>
  <si>
    <t>sense_of_belongingness_to_community</t>
  </si>
  <si>
    <t>trust_in_community</t>
  </si>
  <si>
    <t>driver</t>
  </si>
  <si>
    <t>factor</t>
  </si>
  <si>
    <t>weight</t>
  </si>
  <si>
    <t>renewable_acceptance</t>
  </si>
  <si>
    <t>weight_norm</t>
  </si>
  <si>
    <t>update is now demcr. Decision making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</si>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</sst>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473A-0912-4922-9AB3-5C53EE3ED6DC}">
  <dimension ref="A1:L53"/>
  <sheetViews>
    <sheetView topLeftCell="A19" workbookViewId="0">
      <selection activeCell="L44" sqref="L44"/>
    </sheetView>
  </sheetViews>
  <sheetFormatPr defaultRowHeight="15" x14ac:dyDescent="0.25"/>
  <cols>
    <col min="1" max="1" width="20.140625" customWidth="1"/>
    <col min="2" max="2" width="14.140625" customWidth="1"/>
  </cols>
  <sheetData>
    <row r="1" spans="1:12" x14ac:dyDescent="0.25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27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17</v>
      </c>
    </row>
    <row r="2" spans="1:12" x14ac:dyDescent="0.25">
      <c r="A2" t="s">
        <v>1</v>
      </c>
      <c r="B2" t="s">
        <v>12</v>
      </c>
    </row>
    <row r="3" spans="1:12" x14ac:dyDescent="0.25">
      <c r="A3" t="s">
        <v>2</v>
      </c>
      <c r="B3" t="s">
        <v>12</v>
      </c>
    </row>
    <row r="4" spans="1:12" x14ac:dyDescent="0.25">
      <c r="A4" t="s">
        <v>3</v>
      </c>
      <c r="B4" t="s">
        <v>12</v>
      </c>
    </row>
    <row r="5" spans="1:12" x14ac:dyDescent="0.25">
      <c r="A5" t="s">
        <v>8</v>
      </c>
      <c r="B5" t="s">
        <v>12</v>
      </c>
    </row>
    <row r="6" spans="1:12" x14ac:dyDescent="0.25">
      <c r="A6" t="s">
        <v>9</v>
      </c>
      <c r="B6" t="s">
        <v>12</v>
      </c>
    </row>
    <row r="7" spans="1:12" x14ac:dyDescent="0.25">
      <c r="A7" t="s">
        <v>10</v>
      </c>
      <c r="B7" t="s">
        <v>12</v>
      </c>
    </row>
    <row r="8" spans="1:12" x14ac:dyDescent="0.25">
      <c r="A8" t="s">
        <v>4</v>
      </c>
      <c r="B8" t="s">
        <v>12</v>
      </c>
    </row>
    <row r="9" spans="1:12" x14ac:dyDescent="0.25">
      <c r="A9" t="s">
        <v>5</v>
      </c>
      <c r="B9" t="s">
        <v>12</v>
      </c>
    </row>
    <row r="10" spans="1:12" x14ac:dyDescent="0.25">
      <c r="A10" t="s">
        <v>6</v>
      </c>
      <c r="B10" t="s">
        <v>12</v>
      </c>
    </row>
    <row r="11" spans="1:12" x14ac:dyDescent="0.25">
      <c r="A11" t="s">
        <v>11</v>
      </c>
      <c r="B11" t="s">
        <v>12</v>
      </c>
    </row>
    <row r="12" spans="1:12" x14ac:dyDescent="0.25">
      <c r="A12" t="s">
        <v>1</v>
      </c>
      <c r="B12" t="s">
        <v>13</v>
      </c>
    </row>
    <row r="13" spans="1:12" x14ac:dyDescent="0.25">
      <c r="A13" t="s">
        <v>2</v>
      </c>
      <c r="B13" t="s">
        <v>13</v>
      </c>
    </row>
    <row r="14" spans="1:12" x14ac:dyDescent="0.25">
      <c r="A14" t="s">
        <v>3</v>
      </c>
      <c r="B14" t="s">
        <v>13</v>
      </c>
    </row>
    <row r="15" spans="1:12" x14ac:dyDescent="0.25">
      <c r="A15" t="s">
        <v>8</v>
      </c>
      <c r="B15" t="s">
        <v>13</v>
      </c>
    </row>
    <row r="16" spans="1:12" x14ac:dyDescent="0.25">
      <c r="A16" t="s">
        <v>9</v>
      </c>
      <c r="B16" t="s">
        <v>13</v>
      </c>
    </row>
    <row r="17" spans="1:12" x14ac:dyDescent="0.25">
      <c r="A17" t="s">
        <v>10</v>
      </c>
      <c r="B17" t="s">
        <v>13</v>
      </c>
    </row>
    <row r="18" spans="1:12" x14ac:dyDescent="0.25">
      <c r="A18" t="s">
        <v>4</v>
      </c>
      <c r="B18" t="s">
        <v>13</v>
      </c>
    </row>
    <row r="19" spans="1:12" x14ac:dyDescent="0.25">
      <c r="A19" t="s">
        <v>5</v>
      </c>
      <c r="B19" t="s">
        <v>13</v>
      </c>
    </row>
    <row r="20" spans="1:12" x14ac:dyDescent="0.25">
      <c r="A20" t="s">
        <v>6</v>
      </c>
      <c r="B20" t="s">
        <v>13</v>
      </c>
    </row>
    <row r="21" spans="1:12" x14ac:dyDescent="0.25">
      <c r="A21" t="s">
        <v>11</v>
      </c>
      <c r="B21" t="s">
        <v>13</v>
      </c>
    </row>
    <row r="24" spans="1:12" x14ac:dyDescent="0.25">
      <c r="A24" t="s">
        <v>48</v>
      </c>
      <c r="D24">
        <v>3.39</v>
      </c>
      <c r="F24">
        <v>0.98</v>
      </c>
      <c r="G24">
        <v>5</v>
      </c>
      <c r="I24">
        <f>D24/$G24</f>
        <v>0.67800000000000005</v>
      </c>
      <c r="K24">
        <f>F24/$G24</f>
        <v>0.19600000000000001</v>
      </c>
    </row>
    <row r="25" spans="1:12" x14ac:dyDescent="0.25">
      <c r="A25" t="s">
        <v>31</v>
      </c>
    </row>
    <row r="26" spans="1:12" x14ac:dyDescent="0.25">
      <c r="A26" t="s">
        <v>32</v>
      </c>
      <c r="D26">
        <f>5.45</f>
        <v>5.45</v>
      </c>
      <c r="F26">
        <f>1.55</f>
        <v>1.55</v>
      </c>
      <c r="G26">
        <v>7</v>
      </c>
      <c r="I26">
        <f>D26/$G26</f>
        <v>0.77857142857142858</v>
      </c>
      <c r="K26">
        <f>F26/$G26</f>
        <v>0.22142857142857145</v>
      </c>
      <c r="L26">
        <v>1</v>
      </c>
    </row>
    <row r="27" spans="1:12" x14ac:dyDescent="0.25">
      <c r="A27" t="s">
        <v>33</v>
      </c>
      <c r="D27">
        <f>4.1</f>
        <v>4.0999999999999996</v>
      </c>
      <c r="F27">
        <f>0.98</f>
        <v>0.98</v>
      </c>
      <c r="G27">
        <v>5</v>
      </c>
      <c r="I27">
        <f t="shared" ref="I27:I32" si="0">D27/$G27</f>
        <v>0.82</v>
      </c>
      <c r="K27">
        <f t="shared" ref="K27:K32" si="1">F27/$G27</f>
        <v>0.19600000000000001</v>
      </c>
      <c r="L27">
        <v>1</v>
      </c>
    </row>
    <row r="28" spans="1:12" x14ac:dyDescent="0.25">
      <c r="A28" t="s">
        <v>34</v>
      </c>
      <c r="D28">
        <f>4.06</f>
        <v>4.0599999999999996</v>
      </c>
      <c r="F28">
        <f>0.99</f>
        <v>0.99</v>
      </c>
      <c r="G28">
        <v>5</v>
      </c>
      <c r="I28">
        <f t="shared" si="0"/>
        <v>0.81199999999999994</v>
      </c>
      <c r="K28">
        <f t="shared" si="1"/>
        <v>0.19800000000000001</v>
      </c>
      <c r="L28">
        <v>1</v>
      </c>
    </row>
    <row r="29" spans="1:12" x14ac:dyDescent="0.25">
      <c r="A29" t="s">
        <v>35</v>
      </c>
      <c r="D29">
        <f>4.25</f>
        <v>4.25</v>
      </c>
      <c r="F29">
        <f>0.91</f>
        <v>0.91</v>
      </c>
      <c r="G29">
        <v>5</v>
      </c>
      <c r="I29">
        <f t="shared" si="0"/>
        <v>0.85</v>
      </c>
      <c r="K29">
        <f t="shared" si="1"/>
        <v>0.182</v>
      </c>
      <c r="L29">
        <v>1</v>
      </c>
    </row>
    <row r="30" spans="1:12" x14ac:dyDescent="0.25">
      <c r="A30" t="s">
        <v>36</v>
      </c>
    </row>
    <row r="31" spans="1:12" x14ac:dyDescent="0.25">
      <c r="A31" t="s">
        <v>37</v>
      </c>
      <c r="D31">
        <f>5.19</f>
        <v>5.19</v>
      </c>
      <c r="F31">
        <f>1.54</f>
        <v>1.54</v>
      </c>
      <c r="G31">
        <v>7</v>
      </c>
      <c r="I31">
        <f t="shared" si="0"/>
        <v>0.74142857142857144</v>
      </c>
      <c r="K31">
        <f t="shared" si="1"/>
        <v>0.22</v>
      </c>
    </row>
    <row r="32" spans="1:12" x14ac:dyDescent="0.25">
      <c r="A32" t="s">
        <v>25</v>
      </c>
      <c r="D32">
        <f>3.8</f>
        <v>3.8</v>
      </c>
      <c r="F32">
        <f>1.72</f>
        <v>1.72</v>
      </c>
      <c r="G32">
        <v>7</v>
      </c>
      <c r="I32">
        <f t="shared" si="0"/>
        <v>0.54285714285714282</v>
      </c>
      <c r="K32">
        <f t="shared" si="1"/>
        <v>0.24571428571428572</v>
      </c>
    </row>
    <row r="33" spans="1:12" x14ac:dyDescent="0.25">
      <c r="A33" t="s">
        <v>43</v>
      </c>
      <c r="D33">
        <v>3.67</v>
      </c>
      <c r="F33">
        <v>1.1399999999999999</v>
      </c>
      <c r="G33">
        <v>5</v>
      </c>
      <c r="I33">
        <f t="shared" ref="I33:I37" si="2">D33/$G33</f>
        <v>0.73399999999999999</v>
      </c>
      <c r="K33">
        <f t="shared" ref="K33:K37" si="3">F33/$G33</f>
        <v>0.22799999999999998</v>
      </c>
    </row>
    <row r="34" spans="1:12" x14ac:dyDescent="0.25">
      <c r="A34" t="s">
        <v>44</v>
      </c>
      <c r="D34">
        <v>3.62</v>
      </c>
      <c r="F34">
        <v>1.87</v>
      </c>
      <c r="G34">
        <v>7</v>
      </c>
      <c r="I34">
        <f t="shared" si="2"/>
        <v>0.51714285714285713</v>
      </c>
      <c r="K34">
        <f t="shared" si="3"/>
        <v>0.26714285714285718</v>
      </c>
    </row>
    <row r="35" spans="1:12" x14ac:dyDescent="0.25">
      <c r="A35" t="s">
        <v>45</v>
      </c>
      <c r="D35">
        <v>3.25</v>
      </c>
      <c r="F35">
        <v>1.17</v>
      </c>
      <c r="G35">
        <v>5</v>
      </c>
      <c r="I35">
        <f t="shared" si="2"/>
        <v>0.65</v>
      </c>
      <c r="K35">
        <f t="shared" si="3"/>
        <v>0.23399999999999999</v>
      </c>
    </row>
    <row r="36" spans="1:12" x14ac:dyDescent="0.25">
      <c r="A36" t="s">
        <v>46</v>
      </c>
      <c r="D36">
        <v>2.4500000000000002</v>
      </c>
      <c r="F36">
        <v>1.59</v>
      </c>
      <c r="G36">
        <v>7</v>
      </c>
      <c r="I36">
        <f t="shared" si="2"/>
        <v>0.35000000000000003</v>
      </c>
      <c r="K36">
        <f t="shared" si="3"/>
        <v>0.22714285714285715</v>
      </c>
    </row>
    <row r="37" spans="1:12" x14ac:dyDescent="0.25">
      <c r="A37" t="s">
        <v>47</v>
      </c>
      <c r="D37">
        <v>3.14</v>
      </c>
      <c r="F37">
        <v>1.7</v>
      </c>
      <c r="G37">
        <v>7</v>
      </c>
      <c r="I37">
        <f t="shared" si="2"/>
        <v>0.44857142857142857</v>
      </c>
      <c r="K37">
        <f t="shared" si="3"/>
        <v>0.24285714285714285</v>
      </c>
    </row>
    <row r="39" spans="1:12" x14ac:dyDescent="0.25">
      <c r="D39" t="s">
        <v>54</v>
      </c>
      <c r="E39" t="s">
        <v>55</v>
      </c>
    </row>
    <row r="41" spans="1:12" x14ac:dyDescent="0.25">
      <c r="A41" t="s">
        <v>67</v>
      </c>
      <c r="L41">
        <v>1</v>
      </c>
    </row>
    <row r="43" spans="1:12" x14ac:dyDescent="0.25">
      <c r="A43" t="s">
        <v>68</v>
      </c>
      <c r="B43" t="s">
        <v>70</v>
      </c>
      <c r="D43">
        <v>0.32</v>
      </c>
      <c r="L43">
        <v>4</v>
      </c>
    </row>
    <row r="44" spans="1:12" x14ac:dyDescent="0.25">
      <c r="A44" t="s">
        <v>69</v>
      </c>
      <c r="B44" t="s">
        <v>70</v>
      </c>
      <c r="D44">
        <v>0.2</v>
      </c>
      <c r="L44">
        <v>4</v>
      </c>
    </row>
    <row r="45" spans="1:12" x14ac:dyDescent="0.25">
      <c r="A45" t="s">
        <v>70</v>
      </c>
      <c r="B45" t="s">
        <v>71</v>
      </c>
      <c r="D45">
        <v>0.12</v>
      </c>
      <c r="L45">
        <v>4</v>
      </c>
    </row>
    <row r="46" spans="1:12" x14ac:dyDescent="0.25">
      <c r="A46" t="s">
        <v>72</v>
      </c>
      <c r="B46" t="s">
        <v>71</v>
      </c>
      <c r="D46">
        <v>0.3</v>
      </c>
      <c r="L46">
        <v>4</v>
      </c>
    </row>
    <row r="47" spans="1:12" x14ac:dyDescent="0.25">
      <c r="A47" t="s">
        <v>73</v>
      </c>
      <c r="B47" t="s">
        <v>70</v>
      </c>
      <c r="D47">
        <v>0.33</v>
      </c>
      <c r="L47">
        <v>4</v>
      </c>
    </row>
    <row r="48" spans="1:12" x14ac:dyDescent="0.25">
      <c r="A48" t="s">
        <v>74</v>
      </c>
      <c r="B48" t="s">
        <v>71</v>
      </c>
      <c r="D48">
        <v>0.23</v>
      </c>
      <c r="L48">
        <v>4</v>
      </c>
    </row>
    <row r="49" spans="1:12" x14ac:dyDescent="0.25">
      <c r="A49" t="s">
        <v>73</v>
      </c>
      <c r="B49" t="s">
        <v>71</v>
      </c>
      <c r="D49">
        <v>0.04</v>
      </c>
      <c r="L49">
        <v>4</v>
      </c>
    </row>
    <row r="50" spans="1:12" x14ac:dyDescent="0.25">
      <c r="G50" t="s">
        <v>75</v>
      </c>
    </row>
    <row r="51" spans="1:12" x14ac:dyDescent="0.25">
      <c r="A51" t="s">
        <v>9</v>
      </c>
      <c r="B51" t="s">
        <v>70</v>
      </c>
      <c r="C51" t="s">
        <v>71</v>
      </c>
      <c r="D51">
        <v>0.11</v>
      </c>
      <c r="G51">
        <v>0.04</v>
      </c>
      <c r="H51">
        <v>0.19</v>
      </c>
      <c r="J51" t="s">
        <v>76</v>
      </c>
      <c r="L51">
        <v>4</v>
      </c>
    </row>
    <row r="52" spans="1:12" x14ac:dyDescent="0.25">
      <c r="A52" t="s">
        <v>69</v>
      </c>
      <c r="B52" t="s">
        <v>70</v>
      </c>
      <c r="C52" t="s">
        <v>71</v>
      </c>
      <c r="D52">
        <v>0.13</v>
      </c>
      <c r="G52">
        <v>0.06</v>
      </c>
      <c r="H52">
        <v>0.22</v>
      </c>
      <c r="L52">
        <v>4</v>
      </c>
    </row>
    <row r="53" spans="1:12" x14ac:dyDescent="0.25">
      <c r="A53" t="s">
        <v>73</v>
      </c>
      <c r="B53" t="s">
        <v>70</v>
      </c>
      <c r="C53" t="s">
        <v>71</v>
      </c>
      <c r="D53">
        <v>8.0000000000000002E-3</v>
      </c>
      <c r="G53">
        <v>2E-3</v>
      </c>
      <c r="H53">
        <v>0.38</v>
      </c>
      <c r="L53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D8631-75B4-44F4-A1D9-F89D31ED0FA6}">
  <dimension ref="A1:D19"/>
  <sheetViews>
    <sheetView workbookViewId="0">
      <selection activeCell="A24" sqref="A24"/>
    </sheetView>
  </sheetViews>
  <sheetFormatPr defaultRowHeight="15" x14ac:dyDescent="0.25"/>
  <cols>
    <col min="1" max="1" width="32.7109375" customWidth="1"/>
  </cols>
  <sheetData>
    <row r="1" spans="1:4" x14ac:dyDescent="0.25">
      <c r="A1" t="s">
        <v>87</v>
      </c>
      <c r="B1" t="s">
        <v>54</v>
      </c>
      <c r="C1" t="s">
        <v>55</v>
      </c>
    </row>
    <row r="2" spans="1:4" x14ac:dyDescent="0.25">
      <c r="A2" t="s">
        <v>83</v>
      </c>
      <c r="B2">
        <v>2.48</v>
      </c>
      <c r="C2">
        <f>B2/5</f>
        <v>0.496</v>
      </c>
    </row>
    <row r="3" spans="1:4" x14ac:dyDescent="0.25">
      <c r="A3" s="1" t="s">
        <v>49</v>
      </c>
      <c r="B3">
        <v>0.151</v>
      </c>
      <c r="C3">
        <v>0.14899999999999999</v>
      </c>
      <c r="D3" t="s">
        <v>50</v>
      </c>
    </row>
    <row r="4" spans="1:4" x14ac:dyDescent="0.25">
      <c r="A4" s="1" t="s">
        <v>51</v>
      </c>
      <c r="B4">
        <v>0.66</v>
      </c>
      <c r="C4">
        <v>6.6000000000000003E-2</v>
      </c>
      <c r="D4" t="s">
        <v>53</v>
      </c>
    </row>
    <row r="5" spans="1:4" x14ac:dyDescent="0.25">
      <c r="A5" s="1" t="s">
        <v>52</v>
      </c>
      <c r="B5">
        <v>0.308</v>
      </c>
      <c r="C5">
        <v>0.152</v>
      </c>
      <c r="D5" t="s">
        <v>50</v>
      </c>
    </row>
    <row r="6" spans="1:4" x14ac:dyDescent="0.25">
      <c r="A6" s="1" t="s">
        <v>26</v>
      </c>
      <c r="B6">
        <v>0.308</v>
      </c>
      <c r="C6">
        <v>0.27300000000000002</v>
      </c>
      <c r="D6" t="s">
        <v>50</v>
      </c>
    </row>
    <row r="7" spans="1:4" x14ac:dyDescent="0.25">
      <c r="A7" s="1" t="s">
        <v>56</v>
      </c>
      <c r="B7">
        <v>-0.25900000000000001</v>
      </c>
      <c r="C7">
        <v>-0.22800000000000001</v>
      </c>
      <c r="D7" t="s">
        <v>50</v>
      </c>
    </row>
    <row r="8" spans="1:4" x14ac:dyDescent="0.25">
      <c r="A8" t="s">
        <v>57</v>
      </c>
      <c r="B8">
        <v>-1E-3</v>
      </c>
      <c r="C8">
        <v>-8.0000000000000002E-3</v>
      </c>
      <c r="D8" t="s">
        <v>53</v>
      </c>
    </row>
    <row r="9" spans="1:4" x14ac:dyDescent="0.25">
      <c r="A9" t="s">
        <v>58</v>
      </c>
      <c r="B9">
        <v>-0.74</v>
      </c>
      <c r="C9">
        <v>-3.9E-2</v>
      </c>
      <c r="D9" t="s">
        <v>53</v>
      </c>
    </row>
    <row r="10" spans="1:4" x14ac:dyDescent="0.25">
      <c r="A10" t="s">
        <v>59</v>
      </c>
      <c r="B10">
        <v>0.114</v>
      </c>
      <c r="C10">
        <v>0.11700000000000001</v>
      </c>
      <c r="D10" t="s">
        <v>50</v>
      </c>
    </row>
    <row r="11" spans="1:4" x14ac:dyDescent="0.25">
      <c r="A11" t="s">
        <v>60</v>
      </c>
      <c r="B11">
        <v>7.0000000000000001E-3</v>
      </c>
      <c r="C11">
        <v>7.0000000000000001E-3</v>
      </c>
      <c r="D11" t="s">
        <v>53</v>
      </c>
    </row>
    <row r="12" spans="1:4" x14ac:dyDescent="0.25">
      <c r="A12" t="s">
        <v>61</v>
      </c>
      <c r="B12">
        <v>-0.46</v>
      </c>
      <c r="C12">
        <v>-0.21</v>
      </c>
      <c r="D12" t="s">
        <v>53</v>
      </c>
    </row>
    <row r="13" spans="1:4" x14ac:dyDescent="0.25">
      <c r="A13" t="s">
        <v>62</v>
      </c>
      <c r="B13">
        <v>9.8000000000000004E-2</v>
      </c>
      <c r="C13">
        <v>0.13300000000000001</v>
      </c>
      <c r="D13" t="s">
        <v>50</v>
      </c>
    </row>
    <row r="14" spans="1:4" x14ac:dyDescent="0.25">
      <c r="A14" t="s">
        <v>64</v>
      </c>
      <c r="B14">
        <v>0.16200000000000001</v>
      </c>
      <c r="C14">
        <v>6.3E-2</v>
      </c>
      <c r="D14" t="s">
        <v>53</v>
      </c>
    </row>
    <row r="15" spans="1:4" x14ac:dyDescent="0.25">
      <c r="A15" t="s">
        <v>63</v>
      </c>
      <c r="B15">
        <v>-0.14299999999999999</v>
      </c>
      <c r="C15">
        <v>-5.1999999999999998E-2</v>
      </c>
      <c r="D15" t="s">
        <v>53</v>
      </c>
    </row>
    <row r="16" spans="1:4" x14ac:dyDescent="0.25">
      <c r="A16" t="s">
        <v>65</v>
      </c>
      <c r="B16">
        <v>0.17299999999999999</v>
      </c>
      <c r="C16">
        <v>0.09</v>
      </c>
      <c r="D16" t="s">
        <v>50</v>
      </c>
    </row>
    <row r="17" spans="1:4" x14ac:dyDescent="0.25">
      <c r="A17" t="s">
        <v>66</v>
      </c>
      <c r="B17">
        <v>1.2999999999999999E-2</v>
      </c>
      <c r="C17">
        <v>2.1000000000000001E-2</v>
      </c>
      <c r="D17" t="s">
        <v>53</v>
      </c>
    </row>
    <row r="18" spans="1:4" x14ac:dyDescent="0.25">
      <c r="A18" t="s">
        <v>84</v>
      </c>
      <c r="B18">
        <v>0.98</v>
      </c>
      <c r="C18">
        <f>B18/5</f>
        <v>0.19600000000000001</v>
      </c>
      <c r="D18" t="s">
        <v>85</v>
      </c>
    </row>
    <row r="19" spans="1:4" x14ac:dyDescent="0.25">
      <c r="A19" t="s">
        <v>86</v>
      </c>
      <c r="B19">
        <v>3.39</v>
      </c>
      <c r="C19">
        <f>B19/5</f>
        <v>0.67800000000000005</v>
      </c>
      <c r="D19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A63B-8F45-4FF0-9A5F-7ED4FA8CF17E}">
  <dimension ref="A1:E15"/>
  <sheetViews>
    <sheetView workbookViewId="0">
      <selection activeCell="E2" sqref="E2:E15"/>
    </sheetView>
  </sheetViews>
  <sheetFormatPr defaultRowHeight="15" x14ac:dyDescent="0.25"/>
  <cols>
    <col min="1" max="1" width="23.28515625" customWidth="1"/>
    <col min="2" max="2" width="24.28515625" customWidth="1"/>
    <col min="4" max="4" width="12" bestFit="1" customWidth="1"/>
  </cols>
  <sheetData>
    <row r="1" spans="1:5" x14ac:dyDescent="0.25">
      <c r="A1" t="s">
        <v>94</v>
      </c>
      <c r="B1" t="s">
        <v>95</v>
      </c>
      <c r="C1" t="s">
        <v>96</v>
      </c>
      <c r="D1" t="s">
        <v>98</v>
      </c>
      <c r="E1" t="s">
        <v>100</v>
      </c>
    </row>
    <row r="2" spans="1:5" x14ac:dyDescent="0.25">
      <c r="A2" t="s">
        <v>32</v>
      </c>
      <c r="B2" t="s">
        <v>49</v>
      </c>
      <c r="C2">
        <v>0.59099999999999997</v>
      </c>
      <c r="D2" s="2">
        <f>C2/SUM($C$2:$C$5)</f>
        <v>0.18354037267080744</v>
      </c>
      <c r="E2">
        <v>1</v>
      </c>
    </row>
    <row r="3" spans="1:5" x14ac:dyDescent="0.25">
      <c r="A3" t="s">
        <v>33</v>
      </c>
      <c r="B3" t="s">
        <v>49</v>
      </c>
      <c r="C3">
        <v>0.86799999999999999</v>
      </c>
      <c r="D3" s="2">
        <f t="shared" ref="D3:D6" si="0">C3/SUM($C$2:$C$5)</f>
        <v>0.26956521739130435</v>
      </c>
      <c r="E3">
        <v>1</v>
      </c>
    </row>
    <row r="4" spans="1:5" x14ac:dyDescent="0.25">
      <c r="A4" t="s">
        <v>91</v>
      </c>
      <c r="B4" t="s">
        <v>49</v>
      </c>
      <c r="C4">
        <v>0.85499999999999998</v>
      </c>
      <c r="D4" s="2">
        <f t="shared" si="0"/>
        <v>0.26552795031055898</v>
      </c>
      <c r="E4">
        <v>1</v>
      </c>
    </row>
    <row r="5" spans="1:5" x14ac:dyDescent="0.25">
      <c r="A5" t="s">
        <v>35</v>
      </c>
      <c r="B5" t="s">
        <v>49</v>
      </c>
      <c r="C5">
        <v>0.90600000000000003</v>
      </c>
      <c r="D5" s="2">
        <f t="shared" si="0"/>
        <v>0.2813664596273292</v>
      </c>
      <c r="E5">
        <v>1</v>
      </c>
    </row>
    <row r="6" spans="1:5" x14ac:dyDescent="0.25">
      <c r="A6" t="s">
        <v>92</v>
      </c>
      <c r="B6" t="s">
        <v>89</v>
      </c>
      <c r="C6">
        <v>-0.51400000000000001</v>
      </c>
      <c r="D6" s="2">
        <f>C6/SUM($C$6:$C$8)</f>
        <v>0.31925465838509315</v>
      </c>
      <c r="E6">
        <v>1</v>
      </c>
    </row>
    <row r="7" spans="1:5" x14ac:dyDescent="0.25">
      <c r="A7" t="s">
        <v>88</v>
      </c>
      <c r="B7" t="s">
        <v>89</v>
      </c>
      <c r="C7">
        <v>-0.63500000000000001</v>
      </c>
      <c r="D7" s="2">
        <f t="shared" ref="D7:D8" si="1">C7/SUM($C$6:$C$8)</f>
        <v>0.39440993788819873</v>
      </c>
      <c r="E7">
        <v>1</v>
      </c>
    </row>
    <row r="8" spans="1:5" x14ac:dyDescent="0.25">
      <c r="A8" t="s">
        <v>46</v>
      </c>
      <c r="B8" t="s">
        <v>89</v>
      </c>
      <c r="C8">
        <v>-0.46100000000000002</v>
      </c>
      <c r="D8" s="2">
        <f t="shared" si="1"/>
        <v>0.28633540372670807</v>
      </c>
      <c r="E8">
        <v>1</v>
      </c>
    </row>
    <row r="9" spans="1:5" x14ac:dyDescent="0.25">
      <c r="A9" t="s">
        <v>25</v>
      </c>
      <c r="B9" t="s">
        <v>26</v>
      </c>
      <c r="C9">
        <v>0.82099999999999995</v>
      </c>
      <c r="D9" s="2">
        <f>C9/ SUM($C$9:$C$10)</f>
        <v>0.551747311827957</v>
      </c>
      <c r="E9">
        <v>1</v>
      </c>
    </row>
    <row r="10" spans="1:5" x14ac:dyDescent="0.25">
      <c r="A10" t="s">
        <v>93</v>
      </c>
      <c r="B10" t="s">
        <v>26</v>
      </c>
      <c r="C10">
        <v>0.66700000000000004</v>
      </c>
      <c r="D10" s="2">
        <f>C10/ SUM($C$9:$C$10)</f>
        <v>0.44825268817204306</v>
      </c>
      <c r="E10">
        <v>1</v>
      </c>
    </row>
    <row r="11" spans="1:5" x14ac:dyDescent="0.25">
      <c r="A11" t="s">
        <v>44</v>
      </c>
      <c r="B11" t="s">
        <v>90</v>
      </c>
      <c r="C11">
        <v>0.623</v>
      </c>
      <c r="D11" s="2">
        <f>C11/ SUM($C$11:$C$12)</f>
        <v>0.4238095238095238</v>
      </c>
      <c r="E11">
        <v>1</v>
      </c>
    </row>
    <row r="12" spans="1:5" x14ac:dyDescent="0.25">
      <c r="A12" t="s">
        <v>45</v>
      </c>
      <c r="B12" t="s">
        <v>90</v>
      </c>
      <c r="C12">
        <v>0.84699999999999998</v>
      </c>
      <c r="D12" s="2">
        <f>C12/ SUM($C$11:$C$12)</f>
        <v>0.57619047619047614</v>
      </c>
      <c r="E12">
        <v>1</v>
      </c>
    </row>
    <row r="13" spans="1:5" x14ac:dyDescent="0.25">
      <c r="A13" t="s">
        <v>28</v>
      </c>
      <c r="B13" t="s">
        <v>97</v>
      </c>
      <c r="C13">
        <v>0.46100000000000002</v>
      </c>
      <c r="D13" s="2">
        <f>C13/ SUM($C$13:$C$115)</f>
        <v>0.2269817823732152</v>
      </c>
      <c r="E13">
        <v>1</v>
      </c>
    </row>
    <row r="14" spans="1:5" x14ac:dyDescent="0.25">
      <c r="A14" t="s">
        <v>29</v>
      </c>
      <c r="B14" t="s">
        <v>97</v>
      </c>
      <c r="C14">
        <v>0.96899999999999997</v>
      </c>
      <c r="D14" s="2">
        <f t="shared" ref="D14:D15" si="2">C14/ SUM($C$13:$C$115)</f>
        <v>0.47710487444608574</v>
      </c>
      <c r="E14">
        <v>1</v>
      </c>
    </row>
    <row r="15" spans="1:5" x14ac:dyDescent="0.25">
      <c r="A15" t="s">
        <v>30</v>
      </c>
      <c r="B15" t="s">
        <v>97</v>
      </c>
      <c r="C15">
        <v>0.60099999999999998</v>
      </c>
      <c r="D15" s="2">
        <f t="shared" si="2"/>
        <v>0.29591334318069917</v>
      </c>
      <c r="E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E1BF-C2F7-4663-8D71-BD7975399B57}">
  <dimension ref="A1:L18"/>
  <sheetViews>
    <sheetView tabSelected="1" workbookViewId="0">
      <selection activeCell="H2" sqref="H2:H18"/>
    </sheetView>
  </sheetViews>
  <sheetFormatPr defaultRowHeight="15" x14ac:dyDescent="0.25"/>
  <cols>
    <col min="1" max="1" width="30.5703125" customWidth="1"/>
  </cols>
  <sheetData>
    <row r="1" spans="1:12" x14ac:dyDescent="0.25">
      <c r="A1" t="s">
        <v>0</v>
      </c>
      <c r="B1" t="s">
        <v>14</v>
      </c>
      <c r="C1" t="s">
        <v>15</v>
      </c>
      <c r="D1" t="s">
        <v>16</v>
      </c>
      <c r="E1" t="s">
        <v>27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17</v>
      </c>
    </row>
    <row r="2" spans="1:12" x14ac:dyDescent="0.25">
      <c r="A2" t="s">
        <v>48</v>
      </c>
      <c r="C2">
        <v>3.39</v>
      </c>
      <c r="E2">
        <v>0.98</v>
      </c>
      <c r="F2">
        <v>5</v>
      </c>
      <c r="H2">
        <f>C2/$F2</f>
        <v>0.67800000000000005</v>
      </c>
      <c r="J2">
        <f>E2/$F2</f>
        <v>0.19600000000000001</v>
      </c>
    </row>
    <row r="3" spans="1:12" x14ac:dyDescent="0.25">
      <c r="A3" t="s">
        <v>32</v>
      </c>
      <c r="C3">
        <f>5.45</f>
        <v>5.45</v>
      </c>
      <c r="E3">
        <f>1.55</f>
        <v>1.55</v>
      </c>
      <c r="F3">
        <v>7</v>
      </c>
      <c r="H3">
        <f>C3/$F3</f>
        <v>0.77857142857142858</v>
      </c>
      <c r="J3">
        <f>E3/$F3</f>
        <v>0.22142857142857145</v>
      </c>
    </row>
    <row r="4" spans="1:12" x14ac:dyDescent="0.25">
      <c r="A4" t="s">
        <v>33</v>
      </c>
      <c r="C4">
        <f>4.1</f>
        <v>4.0999999999999996</v>
      </c>
      <c r="E4">
        <f>0.98</f>
        <v>0.98</v>
      </c>
      <c r="F4">
        <v>5</v>
      </c>
      <c r="H4">
        <f>C4/$F4</f>
        <v>0.82</v>
      </c>
      <c r="J4">
        <f>E4/$F4</f>
        <v>0.19600000000000001</v>
      </c>
    </row>
    <row r="5" spans="1:12" x14ac:dyDescent="0.25">
      <c r="A5" t="s">
        <v>91</v>
      </c>
      <c r="C5">
        <f>4.06</f>
        <v>4.0599999999999996</v>
      </c>
      <c r="E5">
        <f>0.99</f>
        <v>0.99</v>
      </c>
      <c r="F5">
        <v>5</v>
      </c>
      <c r="H5">
        <f>C5/$F5</f>
        <v>0.81199999999999994</v>
      </c>
      <c r="J5">
        <f>E5/$F5</f>
        <v>0.19800000000000001</v>
      </c>
    </row>
    <row r="6" spans="1:12" x14ac:dyDescent="0.25">
      <c r="A6" t="s">
        <v>35</v>
      </c>
      <c r="C6">
        <f>4.25</f>
        <v>4.25</v>
      </c>
      <c r="E6">
        <f>0.91</f>
        <v>0.91</v>
      </c>
      <c r="F6">
        <v>5</v>
      </c>
      <c r="H6">
        <f>C6/$F6</f>
        <v>0.85</v>
      </c>
      <c r="J6">
        <f>E6/$F6</f>
        <v>0.182</v>
      </c>
    </row>
    <row r="7" spans="1:12" x14ac:dyDescent="0.25">
      <c r="A7" t="s">
        <v>92</v>
      </c>
      <c r="C7">
        <v>3.67</v>
      </c>
      <c r="E7">
        <v>1.1399999999999999</v>
      </c>
      <c r="F7">
        <v>5</v>
      </c>
      <c r="H7">
        <f t="shared" ref="H7" si="0">C7/$F7</f>
        <v>0.73399999999999999</v>
      </c>
      <c r="J7">
        <f t="shared" ref="J7" si="1">E7/$F7</f>
        <v>0.22799999999999998</v>
      </c>
      <c r="L7" t="s">
        <v>99</v>
      </c>
    </row>
    <row r="8" spans="1:12" x14ac:dyDescent="0.25">
      <c r="A8" t="s">
        <v>88</v>
      </c>
      <c r="C8">
        <v>3.14</v>
      </c>
      <c r="E8">
        <v>1.7</v>
      </c>
      <c r="F8">
        <v>7</v>
      </c>
      <c r="H8">
        <f t="shared" ref="H8" si="2">C8/$F8</f>
        <v>0.44857142857142857</v>
      </c>
      <c r="J8">
        <f t="shared" ref="J8" si="3">E8/$F8</f>
        <v>0.24285714285714285</v>
      </c>
    </row>
    <row r="9" spans="1:12" x14ac:dyDescent="0.25">
      <c r="A9" t="s">
        <v>46</v>
      </c>
      <c r="C9">
        <v>2.4500000000000002</v>
      </c>
      <c r="E9">
        <v>1.59</v>
      </c>
      <c r="F9">
        <v>7</v>
      </c>
      <c r="H9">
        <f>C9/$F9</f>
        <v>0.35000000000000003</v>
      </c>
      <c r="J9">
        <f>E9/$F9</f>
        <v>0.22714285714285715</v>
      </c>
    </row>
    <row r="10" spans="1:12" x14ac:dyDescent="0.25">
      <c r="A10" t="s">
        <v>25</v>
      </c>
      <c r="C10">
        <f>3.8</f>
        <v>3.8</v>
      </c>
      <c r="E10">
        <f>1.72</f>
        <v>1.72</v>
      </c>
      <c r="F10">
        <v>7</v>
      </c>
      <c r="H10">
        <f>C10/$F10</f>
        <v>0.54285714285714282</v>
      </c>
      <c r="J10">
        <f>E10/$F10</f>
        <v>0.24571428571428572</v>
      </c>
    </row>
    <row r="11" spans="1:12" x14ac:dyDescent="0.25">
      <c r="A11" t="s">
        <v>93</v>
      </c>
      <c r="C11">
        <v>3.67</v>
      </c>
      <c r="E11">
        <v>1.1399999999999999</v>
      </c>
      <c r="F11">
        <v>5</v>
      </c>
      <c r="H11">
        <f t="shared" ref="H11" si="4">C11/$F11</f>
        <v>0.73399999999999999</v>
      </c>
      <c r="J11">
        <f t="shared" ref="J11" si="5">E11/$F11</f>
        <v>0.22799999999999998</v>
      </c>
      <c r="L11" t="s">
        <v>99</v>
      </c>
    </row>
    <row r="12" spans="1:12" x14ac:dyDescent="0.25">
      <c r="A12" t="s">
        <v>44</v>
      </c>
      <c r="C12">
        <v>3.62</v>
      </c>
      <c r="E12">
        <v>1.87</v>
      </c>
      <c r="F12">
        <v>7</v>
      </c>
      <c r="H12">
        <f>C12/$F12</f>
        <v>0.51714285714285713</v>
      </c>
      <c r="J12">
        <f>E12/$F12</f>
        <v>0.26714285714285718</v>
      </c>
    </row>
    <row r="13" spans="1:12" x14ac:dyDescent="0.25">
      <c r="A13" t="s">
        <v>45</v>
      </c>
      <c r="C13">
        <v>3.25</v>
      </c>
      <c r="E13">
        <v>1.17</v>
      </c>
      <c r="F13">
        <v>5</v>
      </c>
      <c r="H13">
        <f>C13/$F13</f>
        <v>0.65</v>
      </c>
      <c r="J13">
        <f>E13/$F13</f>
        <v>0.23399999999999999</v>
      </c>
    </row>
    <row r="14" spans="1:12" x14ac:dyDescent="0.25">
      <c r="A14" t="s">
        <v>28</v>
      </c>
      <c r="C14">
        <f>3.82</f>
        <v>3.82</v>
      </c>
      <c r="E14">
        <f>1.242</f>
        <v>1.242</v>
      </c>
      <c r="F14">
        <v>5</v>
      </c>
      <c r="H14">
        <f t="shared" ref="H14:H16" si="6">C14/$F14</f>
        <v>0.76400000000000001</v>
      </c>
      <c r="J14">
        <f t="shared" ref="J14:J16" si="7">E14/$F14</f>
        <v>0.24840000000000001</v>
      </c>
    </row>
    <row r="15" spans="1:12" x14ac:dyDescent="0.25">
      <c r="A15" t="s">
        <v>29</v>
      </c>
      <c r="C15">
        <f>2.94</f>
        <v>2.94</v>
      </c>
      <c r="E15">
        <f>1.295</f>
        <v>1.2949999999999999</v>
      </c>
      <c r="F15">
        <v>5</v>
      </c>
      <c r="H15">
        <f t="shared" si="6"/>
        <v>0.58799999999999997</v>
      </c>
      <c r="J15">
        <f t="shared" si="7"/>
        <v>0.25900000000000001</v>
      </c>
    </row>
    <row r="16" spans="1:12" x14ac:dyDescent="0.25">
      <c r="A16" t="s">
        <v>30</v>
      </c>
      <c r="C16">
        <f>2.71</f>
        <v>2.71</v>
      </c>
      <c r="E16">
        <f>1.25</f>
        <v>1.25</v>
      </c>
      <c r="F16">
        <v>5</v>
      </c>
      <c r="H16">
        <f t="shared" si="6"/>
        <v>0.54200000000000004</v>
      </c>
      <c r="J16">
        <f t="shared" si="7"/>
        <v>0.25</v>
      </c>
    </row>
    <row r="17" spans="1:10" x14ac:dyDescent="0.25">
      <c r="A17" t="s">
        <v>37</v>
      </c>
      <c r="C17">
        <f>5.19</f>
        <v>5.19</v>
      </c>
      <c r="E17">
        <f>1.54</f>
        <v>1.54</v>
      </c>
      <c r="F17">
        <v>7</v>
      </c>
      <c r="H17">
        <f>C17/$F17</f>
        <v>0.74142857142857144</v>
      </c>
      <c r="J17">
        <f>E17/$F17</f>
        <v>0.22</v>
      </c>
    </row>
    <row r="18" spans="1:10" x14ac:dyDescent="0.25">
      <c r="A18" t="s">
        <v>43</v>
      </c>
      <c r="C18">
        <v>3.67</v>
      </c>
      <c r="E18">
        <v>1.1399999999999999</v>
      </c>
      <c r="F18">
        <v>5</v>
      </c>
      <c r="H18">
        <f>C18/$F18</f>
        <v>0.73399999999999999</v>
      </c>
      <c r="J18">
        <f>E18/$F18</f>
        <v>0.22799999999999998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7FD6B-E6B1-4A3E-AEC6-1B0A088B4EBA}">
  <dimension ref="A1:D6"/>
  <sheetViews>
    <sheetView workbookViewId="0">
      <selection activeCell="B25" sqref="B25"/>
    </sheetView>
  </sheetViews>
  <sheetFormatPr defaultRowHeight="15" x14ac:dyDescent="0.25"/>
  <cols>
    <col min="2" max="2" width="18.42578125" customWidth="1"/>
    <col min="3" max="3" width="107.28515625" customWidth="1"/>
  </cols>
  <sheetData>
    <row r="1" spans="1:4" x14ac:dyDescent="0.25">
      <c r="A1" t="s">
        <v>19</v>
      </c>
      <c r="B1" t="s">
        <v>20</v>
      </c>
      <c r="C1" t="s">
        <v>21</v>
      </c>
      <c r="D1" t="s">
        <v>22</v>
      </c>
    </row>
    <row r="2" spans="1:4" x14ac:dyDescent="0.25">
      <c r="A2">
        <v>1</v>
      </c>
      <c r="B2" t="s">
        <v>24</v>
      </c>
      <c r="C2" t="s">
        <v>18</v>
      </c>
      <c r="D2" t="s">
        <v>23</v>
      </c>
    </row>
    <row r="3" spans="1:4" x14ac:dyDescent="0.25">
      <c r="A3">
        <v>2</v>
      </c>
      <c r="B3" t="s">
        <v>80</v>
      </c>
      <c r="C3" t="s">
        <v>81</v>
      </c>
      <c r="D3" t="s">
        <v>82</v>
      </c>
    </row>
    <row r="6" spans="1:4" x14ac:dyDescent="0.25">
      <c r="A6">
        <v>4</v>
      </c>
      <c r="B6" t="s">
        <v>78</v>
      </c>
      <c r="C6" t="s">
        <v>77</v>
      </c>
      <c r="D6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threhsold values</vt:lpstr>
      <vt:lpstr>regressionAnalysisWeights</vt:lpstr>
      <vt:lpstr>factorAnalysis</vt:lpstr>
      <vt:lpstr>population values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 Naud</cp:lastModifiedBy>
  <dcterms:created xsi:type="dcterms:W3CDTF">2024-07-24T08:31:57Z</dcterms:created>
  <dcterms:modified xsi:type="dcterms:W3CDTF">2024-07-25T15:06:05Z</dcterms:modified>
</cp:coreProperties>
</file>