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rive\Datos Daniel\Sena\Programa ADSI\Temas ADSI\Presupuesto - Gantt\"/>
    </mc:Choice>
  </mc:AlternateContent>
  <xr:revisionPtr revIDLastSave="0" documentId="13_ncr:1_{380938FC-9CCC-423E-92FC-76A81A16DDA8}" xr6:coauthVersionLast="47" xr6:coauthVersionMax="47" xr10:uidLastSave="{00000000-0000-0000-0000-000000000000}"/>
  <bookViews>
    <workbookView xWindow="36" yWindow="624" windowWidth="23004" windowHeight="12336" tabRatio="500" xr2:uid="{00000000-000D-0000-FFFF-FFFF00000000}"/>
  </bookViews>
  <sheets>
    <sheet name="Costos Software" sheetId="1" r:id="rId1"/>
    <sheet name="Materiales y Consumibles" sheetId="4" r:id="rId2"/>
    <sheet name="Cosolidado" sheetId="5" r:id="rId3"/>
    <sheet name="DATOS" sheetId="2" r:id="rId4"/>
  </sheets>
  <externalReferences>
    <externalReference r:id="rId5"/>
  </externalReferences>
  <definedNames>
    <definedName name="_xlnm.Print_Area" localSheetId="0">'Costos Software'!$B$1:$L$45</definedName>
    <definedName name="_xlnm.Print_Area" localSheetId="3">DATOS!$B$1:$K$36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5" i="5"/>
  <c r="D4" i="5"/>
  <c r="D3" i="5"/>
  <c r="E13" i="4"/>
  <c r="D13" i="4"/>
  <c r="H42" i="1" l="1"/>
  <c r="H41" i="1"/>
  <c r="H40" i="1"/>
  <c r="H39" i="1"/>
  <c r="H38" i="1"/>
  <c r="H37" i="1"/>
  <c r="F35" i="1"/>
  <c r="E35" i="1"/>
  <c r="D35" i="1"/>
  <c r="C35" i="1"/>
  <c r="G32" i="1"/>
  <c r="G31" i="1"/>
  <c r="G25" i="1"/>
  <c r="C25" i="1"/>
  <c r="G24" i="1"/>
  <c r="C24" i="1"/>
  <c r="G23" i="1"/>
  <c r="C23" i="1"/>
  <c r="C22" i="1"/>
  <c r="E16" i="1"/>
  <c r="I37" i="1" s="1"/>
  <c r="C8" i="1"/>
  <c r="G17" i="1" l="1"/>
  <c r="K16" i="1"/>
  <c r="E17" i="1"/>
  <c r="I38" i="1" s="1"/>
  <c r="G16" i="1"/>
  <c r="H16" i="1" s="1"/>
  <c r="G18" i="1"/>
  <c r="G19" i="1"/>
  <c r="G20" i="1"/>
  <c r="G21" i="1"/>
  <c r="L16" i="1" l="1"/>
  <c r="H17" i="1"/>
  <c r="E18" i="1"/>
  <c r="E19" i="1" s="1"/>
  <c r="H19" i="1" s="1"/>
  <c r="K17" i="1"/>
  <c r="L17" i="1" s="1"/>
  <c r="F17" i="1" s="1"/>
  <c r="F16" i="1" l="1"/>
  <c r="I16" i="1" s="1"/>
  <c r="I17" i="1" s="1"/>
  <c r="I40" i="1"/>
  <c r="K18" i="1"/>
  <c r="L18" i="1" s="1"/>
  <c r="F18" i="1" s="1"/>
  <c r="E20" i="1"/>
  <c r="H20" i="1" s="1"/>
  <c r="H18" i="1"/>
  <c r="I39" i="1"/>
  <c r="K19" i="1"/>
  <c r="L19" i="1" s="1"/>
  <c r="F19" i="1" s="1"/>
  <c r="I18" i="1" l="1"/>
  <c r="I19" i="1" s="1"/>
  <c r="E21" i="1"/>
  <c r="H21" i="1" s="1"/>
  <c r="H22" i="1" s="1"/>
  <c r="K20" i="1"/>
  <c r="L20" i="1" s="1"/>
  <c r="F20" i="1" s="1"/>
  <c r="I41" i="1"/>
  <c r="E23" i="1"/>
  <c r="I20" i="1" l="1"/>
  <c r="I42" i="1"/>
  <c r="I43" i="1" s="1"/>
  <c r="E22" i="1"/>
  <c r="K21" i="1"/>
  <c r="L21" i="1" s="1"/>
  <c r="F21" i="1" s="1"/>
  <c r="F22" i="1" s="1"/>
  <c r="F23" i="1" s="1"/>
  <c r="H23" i="1"/>
  <c r="K23" i="1"/>
  <c r="E24" i="1"/>
  <c r="F24" i="1" l="1"/>
  <c r="L23" i="1"/>
  <c r="K22" i="1"/>
  <c r="L22" i="1"/>
  <c r="I21" i="1"/>
  <c r="C11" i="1" s="1"/>
  <c r="C12" i="1" s="1"/>
  <c r="E25" i="1"/>
  <c r="I44" i="1" s="1"/>
  <c r="I45" i="1" s="1"/>
  <c r="K24" i="1"/>
  <c r="H24" i="1"/>
  <c r="L24" i="1" l="1"/>
  <c r="F25" i="1"/>
  <c r="L25" i="1" s="1"/>
  <c r="E26" i="1"/>
  <c r="E27" i="1" s="1"/>
  <c r="K25" i="1"/>
  <c r="H25" i="1"/>
  <c r="H26" i="1" s="1"/>
  <c r="H27" i="1" s="1"/>
  <c r="H29" i="1" s="1"/>
  <c r="H30" i="1" s="1"/>
  <c r="H32" i="1" l="1"/>
  <c r="H31" i="1"/>
</calcChain>
</file>

<file path=xl/sharedStrings.xml><?xml version="1.0" encoding="utf-8"?>
<sst xmlns="http://schemas.openxmlformats.org/spreadsheetml/2006/main" count="95" uniqueCount="78">
  <si>
    <t>PLANTILLA DE ESTIMACIÓN DE DESARROLLO DE SOFTWARE</t>
  </si>
  <si>
    <t>NOMBRE DE LA EMPRESA, Título del proyecto, Gerente del proyecto</t>
  </si>
  <si>
    <t xml:space="preserve">Ingrese información en celdas blancas, solamente; las celdas sombreadas se rellenan automáticamente.  Escriba Tarifas, Roles y más en la pestaña DATOS. </t>
  </si>
  <si>
    <t>INTRODUZCA LAS VARIABLES DE ESTIMACIÓN, A CONTINUACIÓN</t>
  </si>
  <si>
    <t>FASE</t>
  </si>
  <si>
    <t>HORAS ESTIMADAS</t>
  </si>
  <si>
    <t>REAL 
HORAS</t>
  </si>
  <si>
    <t>ESFUERZO DE GESTIÓN DE PROYECTOS %</t>
  </si>
  <si>
    <t>Requisitos del negocio</t>
  </si>
  <si>
    <t>ESFUERZO DE LA OFICINA DE GESTIÓN DE PROYECTOS %</t>
  </si>
  <si>
    <t>Especificaciones funcionales</t>
  </si>
  <si>
    <t>ESFUERZO DE LA OFICINA DE CONTROL DEL PROYECTO %</t>
  </si>
  <si>
    <t>Diseño detallado</t>
  </si>
  <si>
    <t>EL TOTAL DEBE SER 100% -------------------&gt;</t>
  </si>
  <si>
    <t>Código y prueba unitaria</t>
  </si>
  <si>
    <t>DURACIÓN DE LA JORNADA LABORAL EN HORAS</t>
  </si>
  <si>
    <t>Pruebas del sistema</t>
  </si>
  <si>
    <t>FECHA ESTIMADA DE INICIO</t>
  </si>
  <si>
    <t>Pruebas de aceptación del usuario</t>
  </si>
  <si>
    <t>FECHA DE FINALIZACIÓN ESTIMADA CALCULADA</t>
  </si>
  <si>
    <t>Gerente de Proyectos</t>
  </si>
  <si>
    <t>DURACIÓN ESTIMADA DEL PROYECTO EN SEMANAS</t>
  </si>
  <si>
    <t>Oficina de Control de Proyectos</t>
  </si>
  <si>
    <t>Oficina de Gestión de Proyectos</t>
  </si>
  <si>
    <t>FASE ACTIVIDAD</t>
  </si>
  <si>
    <t>ESFUERZO DE TRABAJO ESTÁNDAR %</t>
  </si>
  <si>
    <t>TAMAÑO DEL EQUIPO DE FASE</t>
  </si>
  <si>
    <t>HORAS DE ESFUERZO DE TRABAJO COMPUTADO</t>
  </si>
  <si>
    <t>DURACIÓN CALCULADA DE LA TAREA EN SEMANAS</t>
  </si>
  <si>
    <t>COSTO PROMEDIO CALCULADO DE LOS RECURSOS POR HORA</t>
  </si>
  <si>
    <t>COSTO ESTIMADO</t>
  </si>
  <si>
    <t>FECHA DE FINALIZACIÓN DE LA TAREA CALCULADA</t>
  </si>
  <si>
    <t>ESFUERZO DE TRABAJO COMPUTADO EN DÍAS</t>
  </si>
  <si>
    <t>DURACIÓN CALCULADA DE LA TAREA EN DÍAS</t>
  </si>
  <si>
    <t>GESTIÓN DE PROYECTOS</t>
  </si>
  <si>
    <t>ESTIMACIÓN DE HORAS DE PROYECTO DE REFERENCIA</t>
  </si>
  <si>
    <t>INGRESE CONTINGENCIA DE RIESGO</t>
  </si>
  <si>
    <t>ESTIMACIÓN DE COSTOS DEL PROYECTO DE REFERENCIA</t>
  </si>
  <si>
    <t>ESTIMACIÓN MÍNIMA DEL PROYECTO</t>
  </si>
  <si>
    <t>ESTIMACIÓN MÁXIMA DEL PROYECTO</t>
  </si>
  <si>
    <t>LÍDER TÉCNICO</t>
  </si>
  <si>
    <t>ANALISTA</t>
  </si>
  <si>
    <t>DESARROLLADOR PRINCIPAL</t>
  </si>
  <si>
    <t>DESARROLLADOR</t>
  </si>
  <si>
    <t>RECURSOS PARA CLIENTES EMPRESARIALES</t>
  </si>
  <si>
    <t>FALTA EL RECUENTO</t>
  </si>
  <si>
    <t>COSTOS POR HORA DEL PROYECTO</t>
  </si>
  <si>
    <t>TARIFA POR HORA</t>
  </si>
  <si>
    <t>ASIGNACIÓN DE RECUENTO DE RECURSOS</t>
  </si>
  <si>
    <t>REQUISITOS DEL NEGOCIO</t>
  </si>
  <si>
    <t>ESPECIFICACIONES FUNCIONALES</t>
  </si>
  <si>
    <t>ESPECIFICACIONES TÉCNICAS</t>
  </si>
  <si>
    <t>CÓDIGO Y PRUEBA UNITARIA</t>
  </si>
  <si>
    <t>PRUEBAS DEL SISTEMA</t>
  </si>
  <si>
    <t>PRUEBAS DE ACEPTACIÓN DEL USUARIO</t>
  </si>
  <si>
    <t>HORAS DE RECURSOS</t>
  </si>
  <si>
    <t>HORAS DE GESTIÓN DE PROYECTOS</t>
  </si>
  <si>
    <t>TOTAL DE HORAS DE PROYECTO</t>
  </si>
  <si>
    <t>DATOS DE ESTIMACIÓN DE DESARROLLO DE SOFTWARE</t>
  </si>
  <si>
    <t>ROL DEL PROYECTO</t>
  </si>
  <si>
    <t>CÓDIGO DE ESTIMACIÓN</t>
  </si>
  <si>
    <t>MIN</t>
  </si>
  <si>
    <t>MÁXIMO</t>
  </si>
  <si>
    <t>D</t>
  </si>
  <si>
    <t>C</t>
  </si>
  <si>
    <t>B</t>
  </si>
  <si>
    <t>Líder Técnico</t>
  </si>
  <si>
    <t>Un</t>
  </si>
  <si>
    <t>Analista</t>
  </si>
  <si>
    <t>Desarrollador Principal</t>
  </si>
  <si>
    <t>Desarrollador</t>
  </si>
  <si>
    <t>MATERIALES</t>
  </si>
  <si>
    <t>DESCRIPCIÓN</t>
  </si>
  <si>
    <t>MATERIALES $</t>
  </si>
  <si>
    <t xml:space="preserve">TOTAL   </t>
  </si>
  <si>
    <t>ESTIMACIÓN POR HORAS Y RRHH</t>
  </si>
  <si>
    <t>CONSUMIBLES</t>
  </si>
  <si>
    <t>CONSUMIBLES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</si>
</sst>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mm/dd/yyyy"/>
    <numFmt numFmtId="171" formatCode="0.0"/>
    <numFmt numFmtId="172" formatCode="#,##0.0_);\(#,##0.0\)"/>
    <numFmt numFmtId="173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2"/>
      <color theme="1"/>
      <name val="Century Gothic"/>
      <family val="1"/>
    </font>
    <font>
      <b/>
      <sz val="20"/>
      <color theme="0" tint="-0.34998626667073579"/>
      <name val="Century Gothic"/>
      <family val="1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sz val="10"/>
      <name val="Arial"/>
      <family val="2"/>
    </font>
    <font>
      <sz val="10"/>
      <name val="Century Gothic"/>
      <family val="1"/>
    </font>
    <font>
      <b/>
      <sz val="10"/>
      <color theme="0"/>
      <name val="Century Gothic"/>
      <family val="1"/>
    </font>
    <font>
      <sz val="11"/>
      <color theme="3" tint="-0.499984740745262"/>
      <name val="Century Gothic"/>
      <family val="1"/>
    </font>
    <font>
      <sz val="10"/>
      <color theme="1" tint="0.249977111117893"/>
      <name val="Century Gothic"/>
      <family val="1"/>
    </font>
    <font>
      <b/>
      <sz val="12"/>
      <color theme="1" tint="0.249977111117893"/>
      <name val="Century Gothic"/>
      <family val="1"/>
    </font>
    <font>
      <b/>
      <sz val="12"/>
      <color theme="6" tint="-0.249977111117893"/>
      <name val="Century Gothic"/>
      <family val="1"/>
    </font>
    <font>
      <sz val="9"/>
      <name val="Century Gothic"/>
      <family val="1"/>
    </font>
    <font>
      <b/>
      <sz val="9"/>
      <name val="Century Gothic"/>
      <family val="1"/>
    </font>
    <font>
      <b/>
      <u/>
      <sz val="9"/>
      <name val="Century Gothic"/>
      <family val="1"/>
    </font>
    <font>
      <b/>
      <u/>
      <sz val="9"/>
      <color theme="0"/>
      <name val="Century Gothic"/>
      <family val="1"/>
    </font>
    <font>
      <sz val="9"/>
      <color theme="0"/>
      <name val="Century Gothic"/>
      <family val="1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darkDown">
        <fgColor theme="3" tint="0.39994506668294322"/>
        <bgColor theme="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0.79998168889431442"/>
        <bgColor theme="0" tint="-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9">
    <xf numFmtId="0" fontId="0" fillId="0" borderId="0"/>
    <xf numFmtId="166" fontId="3" fillId="0" borderId="0"/>
    <xf numFmtId="0" fontId="11" fillId="0" borderId="0"/>
    <xf numFmtId="43" fontId="3" fillId="0" borderId="0"/>
    <xf numFmtId="0" fontId="14" fillId="0" borderId="0"/>
    <xf numFmtId="43" fontId="14" fillId="0" borderId="0"/>
    <xf numFmtId="166" fontId="14" fillId="0" borderId="0"/>
    <xf numFmtId="9" fontId="14" fillId="0" borderId="0"/>
    <xf numFmtId="42" fontId="2" fillId="0" borderId="0" applyFont="0" applyFill="0" applyBorder="0" applyAlignment="0" applyProtection="0"/>
  </cellStyleXfs>
  <cellXfs count="131">
    <xf numFmtId="0" fontId="0" fillId="0" borderId="0" xfId="0"/>
    <xf numFmtId="0" fontId="21" fillId="2" borderId="1" xfId="4" applyFont="1" applyFill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4" fillId="0" borderId="0" xfId="4"/>
    <xf numFmtId="0" fontId="15" fillId="0" borderId="0" xfId="4" applyFont="1"/>
    <xf numFmtId="0" fontId="15" fillId="0" borderId="0" xfId="4" applyFont="1" applyAlignment="1">
      <alignment vertical="center"/>
    </xf>
    <xf numFmtId="0" fontId="15" fillId="0" borderId="0" xfId="4" applyFont="1" applyAlignment="1">
      <alignment horizontal="left" vertical="center" indent="1"/>
    </xf>
    <xf numFmtId="0" fontId="15" fillId="0" borderId="1" xfId="4" applyFont="1" applyBorder="1" applyAlignment="1">
      <alignment horizontal="left" vertical="center" indent="1"/>
    </xf>
    <xf numFmtId="0" fontId="15" fillId="0" borderId="1" xfId="4" applyFont="1" applyBorder="1" applyAlignment="1">
      <alignment horizontal="left" vertical="center" wrapText="1" indent="1"/>
    </xf>
    <xf numFmtId="0" fontId="15" fillId="0" borderId="1" xfId="4" applyFont="1" applyBorder="1" applyAlignment="1">
      <alignment horizontal="left" vertical="center" wrapText="1"/>
    </xf>
    <xf numFmtId="0" fontId="14" fillId="0" borderId="1" xfId="4" applyBorder="1"/>
    <xf numFmtId="0" fontId="14" fillId="0" borderId="1" xfId="4" applyBorder="1" applyAlignment="1">
      <alignment horizontal="left" indent="1"/>
    </xf>
    <xf numFmtId="9" fontId="15" fillId="0" borderId="1" xfId="4" applyNumberFormat="1" applyFont="1" applyBorder="1" applyAlignment="1">
      <alignment horizontal="right" vertical="center" indent="1"/>
    </xf>
    <xf numFmtId="0" fontId="15" fillId="0" borderId="1" xfId="4" applyFont="1" applyBorder="1" applyAlignment="1">
      <alignment horizontal="right" vertical="center" indent="1"/>
    </xf>
    <xf numFmtId="0" fontId="14" fillId="0" borderId="1" xfId="4" applyBorder="1" applyAlignment="1">
      <alignment horizontal="right" indent="1"/>
    </xf>
    <xf numFmtId="0" fontId="16" fillId="3" borderId="1" xfId="4" applyFont="1" applyFill="1" applyBorder="1" applyAlignment="1">
      <alignment horizontal="left" vertical="center" indent="1"/>
    </xf>
    <xf numFmtId="0" fontId="16" fillId="3" borderId="1" xfId="4" applyFont="1" applyFill="1" applyBorder="1" applyAlignment="1">
      <alignment horizontal="left" vertical="center" wrapText="1" indent="1"/>
    </xf>
    <xf numFmtId="0" fontId="21" fillId="0" borderId="0" xfId="4" applyFont="1" applyAlignment="1">
      <alignment vertical="center"/>
    </xf>
    <xf numFmtId="0" fontId="23" fillId="0" borderId="0" xfId="4" applyFont="1" applyAlignment="1">
      <alignment horizontal="center" vertical="center" wrapText="1"/>
    </xf>
    <xf numFmtId="14" fontId="21" fillId="0" borderId="0" xfId="4" applyNumberFormat="1" applyFont="1" applyAlignment="1" applyProtection="1">
      <alignment vertical="center"/>
      <protection locked="0"/>
    </xf>
    <xf numFmtId="164" fontId="10" fillId="0" borderId="0" xfId="5" applyNumberFormat="1" applyFont="1" applyAlignment="1">
      <alignment vertical="center"/>
    </xf>
    <xf numFmtId="9" fontId="21" fillId="0" borderId="0" xfId="7" applyFont="1" applyAlignment="1" applyProtection="1">
      <alignment vertical="center"/>
      <protection locked="0"/>
    </xf>
    <xf numFmtId="165" fontId="21" fillId="0" borderId="0" xfId="5" applyNumberFormat="1" applyFont="1" applyAlignment="1" applyProtection="1">
      <alignment vertical="center"/>
      <protection locked="0"/>
    </xf>
    <xf numFmtId="165" fontId="21" fillId="0" borderId="0" xfId="5" applyNumberFormat="1" applyFont="1" applyAlignment="1">
      <alignment vertical="center"/>
    </xf>
    <xf numFmtId="165" fontId="22" fillId="0" borderId="0" xfId="5" applyNumberFormat="1" applyFont="1" applyAlignment="1">
      <alignment vertical="center"/>
    </xf>
    <xf numFmtId="9" fontId="21" fillId="0" borderId="0" xfId="4" applyNumberFormat="1" applyFont="1" applyAlignment="1">
      <alignment vertical="center"/>
    </xf>
    <xf numFmtId="164" fontId="23" fillId="0" borderId="0" xfId="4" applyNumberFormat="1" applyFont="1" applyAlignment="1">
      <alignment vertical="center"/>
    </xf>
    <xf numFmtId="0" fontId="22" fillId="0" borderId="0" xfId="4" applyFont="1" applyAlignment="1">
      <alignment vertical="center"/>
    </xf>
    <xf numFmtId="0" fontId="22" fillId="0" borderId="0" xfId="4" applyFont="1" applyAlignment="1">
      <alignment horizontal="right" vertical="center"/>
    </xf>
    <xf numFmtId="0" fontId="17" fillId="0" borderId="4" xfId="0" applyFont="1" applyBorder="1" applyAlignment="1">
      <alignment vertical="center"/>
    </xf>
    <xf numFmtId="166" fontId="19" fillId="0" borderId="4" xfId="0" applyNumberFormat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164" fontId="10" fillId="0" borderId="1" xfId="5" applyNumberFormat="1" applyFont="1" applyBorder="1" applyAlignment="1">
      <alignment vertical="center"/>
    </xf>
    <xf numFmtId="0" fontId="21" fillId="0" borderId="1" xfId="4" applyFont="1" applyBorder="1" applyAlignment="1">
      <alignment horizontal="left" vertical="center" indent="1"/>
    </xf>
    <xf numFmtId="0" fontId="12" fillId="4" borderId="1" xfId="4" applyFont="1" applyFill="1" applyBorder="1" applyAlignment="1">
      <alignment horizontal="left" vertical="center" indent="1"/>
    </xf>
    <xf numFmtId="0" fontId="22" fillId="5" borderId="1" xfId="4" applyFont="1" applyFill="1" applyBorder="1" applyAlignment="1">
      <alignment vertical="center"/>
    </xf>
    <xf numFmtId="0" fontId="21" fillId="5" borderId="1" xfId="4" applyFont="1" applyFill="1" applyBorder="1" applyAlignment="1">
      <alignment vertical="center"/>
    </xf>
    <xf numFmtId="0" fontId="22" fillId="6" borderId="1" xfId="4" applyFont="1" applyFill="1" applyBorder="1" applyAlignment="1">
      <alignment horizontal="left" vertical="center" indent="1"/>
    </xf>
    <xf numFmtId="167" fontId="21" fillId="6" borderId="1" xfId="6" applyNumberFormat="1" applyFont="1" applyFill="1" applyBorder="1" applyAlignment="1">
      <alignment vertical="center"/>
    </xf>
    <xf numFmtId="0" fontId="21" fillId="6" borderId="1" xfId="4" applyFont="1" applyFill="1" applyBorder="1" applyAlignment="1">
      <alignment vertical="center"/>
    </xf>
    <xf numFmtId="168" fontId="15" fillId="0" borderId="1" xfId="4" applyNumberFormat="1" applyFont="1" applyBorder="1" applyAlignment="1" applyProtection="1">
      <alignment vertical="center"/>
      <protection locked="0"/>
    </xf>
    <xf numFmtId="168" fontId="15" fillId="0" borderId="1" xfId="4" applyNumberFormat="1" applyFont="1" applyBorder="1" applyAlignment="1">
      <alignment vertical="center"/>
    </xf>
    <xf numFmtId="0" fontId="16" fillId="7" borderId="1" xfId="4" applyFont="1" applyFill="1" applyBorder="1" applyAlignment="1">
      <alignment horizontal="left" vertical="center" wrapText="1" indent="1"/>
    </xf>
    <xf numFmtId="0" fontId="16" fillId="7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 wrapText="1"/>
    </xf>
    <xf numFmtId="169" fontId="21" fillId="0" borderId="0" xfId="1" applyNumberFormat="1" applyFont="1" applyAlignment="1">
      <alignment horizontal="left" vertical="center"/>
    </xf>
    <xf numFmtId="0" fontId="12" fillId="3" borderId="1" xfId="4" applyFont="1" applyFill="1" applyBorder="1" applyAlignment="1">
      <alignment horizontal="center" vertical="center"/>
    </xf>
    <xf numFmtId="170" fontId="22" fillId="6" borderId="1" xfId="4" applyNumberFormat="1" applyFont="1" applyFill="1" applyBorder="1" applyAlignment="1">
      <alignment horizontal="center" vertical="center"/>
    </xf>
    <xf numFmtId="171" fontId="13" fillId="6" borderId="1" xfId="5" applyNumberFormat="1" applyFont="1" applyFill="1" applyBorder="1" applyAlignment="1">
      <alignment horizontal="right" vertical="center" indent="2"/>
    </xf>
    <xf numFmtId="171" fontId="22" fillId="6" borderId="1" xfId="5" applyNumberFormat="1" applyFont="1" applyFill="1" applyBorder="1" applyAlignment="1">
      <alignment horizontal="right" vertical="center" indent="2"/>
    </xf>
    <xf numFmtId="1" fontId="10" fillId="0" borderId="1" xfId="5" applyNumberFormat="1" applyFont="1" applyBorder="1" applyAlignment="1">
      <alignment horizontal="center" vertical="center"/>
    </xf>
    <xf numFmtId="9" fontId="21" fillId="0" borderId="1" xfId="4" applyNumberFormat="1" applyFont="1" applyBorder="1" applyAlignment="1">
      <alignment horizontal="right" vertical="center" indent="1"/>
    </xf>
    <xf numFmtId="43" fontId="21" fillId="0" borderId="1" xfId="5" applyFont="1" applyBorder="1" applyAlignment="1" applyProtection="1">
      <alignment vertical="center"/>
      <protection locked="0"/>
    </xf>
    <xf numFmtId="43" fontId="21" fillId="0" borderId="2" xfId="5" applyFont="1" applyBorder="1" applyAlignment="1" applyProtection="1">
      <alignment vertical="center"/>
      <protection locked="0"/>
    </xf>
    <xf numFmtId="43" fontId="12" fillId="7" borderId="1" xfId="4" applyNumberFormat="1" applyFont="1" applyFill="1" applyBorder="1" applyAlignment="1">
      <alignment vertical="center"/>
    </xf>
    <xf numFmtId="43" fontId="12" fillId="7" borderId="2" xfId="4" applyNumberFormat="1" applyFont="1" applyFill="1" applyBorder="1" applyAlignment="1">
      <alignment vertical="center"/>
    </xf>
    <xf numFmtId="0" fontId="12" fillId="3" borderId="6" xfId="4" applyFont="1" applyFill="1" applyBorder="1" applyAlignment="1">
      <alignment horizontal="right" vertical="center" indent="1"/>
    </xf>
    <xf numFmtId="0" fontId="12" fillId="3" borderId="0" xfId="4" applyFont="1" applyFill="1" applyAlignment="1">
      <alignment horizontal="center" vertical="center" wrapText="1"/>
    </xf>
    <xf numFmtId="9" fontId="21" fillId="0" borderId="1" xfId="7" applyFont="1" applyBorder="1" applyAlignment="1" applyProtection="1">
      <alignment horizontal="center" vertical="center"/>
      <protection locked="0"/>
    </xf>
    <xf numFmtId="0" fontId="21" fillId="0" borderId="1" xfId="5" applyNumberFormat="1" applyFont="1" applyBorder="1" applyAlignment="1" applyProtection="1">
      <alignment horizontal="center" vertical="center"/>
      <protection locked="0"/>
    </xf>
    <xf numFmtId="170" fontId="21" fillId="0" borderId="1" xfId="4" applyNumberFormat="1" applyFont="1" applyBorder="1" applyAlignment="1" applyProtection="1">
      <alignment horizontal="center" vertical="center"/>
      <protection locked="0"/>
    </xf>
    <xf numFmtId="170" fontId="21" fillId="6" borderId="1" xfId="4" applyNumberFormat="1" applyFont="1" applyFill="1" applyBorder="1" applyAlignment="1" applyProtection="1">
      <alignment horizontal="center" vertical="center"/>
      <protection locked="0"/>
    </xf>
    <xf numFmtId="172" fontId="21" fillId="6" borderId="1" xfId="5" applyNumberFormat="1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left" vertical="center" indent="1"/>
    </xf>
    <xf numFmtId="0" fontId="12" fillId="7" borderId="1" xfId="4" applyFont="1" applyFill="1" applyBorder="1" applyAlignment="1">
      <alignment horizontal="left" vertical="center" indent="1"/>
    </xf>
    <xf numFmtId="0" fontId="21" fillId="8" borderId="1" xfId="4" applyFont="1" applyFill="1" applyBorder="1" applyAlignment="1">
      <alignment vertical="center"/>
    </xf>
    <xf numFmtId="1" fontId="10" fillId="6" borderId="1" xfId="5" applyNumberFormat="1" applyFont="1" applyFill="1" applyBorder="1" applyAlignment="1">
      <alignment horizontal="right" vertical="center" indent="1"/>
    </xf>
    <xf numFmtId="169" fontId="21" fillId="6" borderId="1" xfId="6" applyNumberFormat="1" applyFont="1" applyFill="1" applyBorder="1" applyAlignment="1">
      <alignment horizontal="left" vertical="center"/>
    </xf>
    <xf numFmtId="169" fontId="10" fillId="6" borderId="1" xfId="1" applyNumberFormat="1" applyFont="1" applyFill="1" applyBorder="1" applyAlignment="1">
      <alignment horizontal="left" vertical="center"/>
    </xf>
    <xf numFmtId="169" fontId="21" fillId="6" borderId="1" xfId="5" applyNumberFormat="1" applyFont="1" applyFill="1" applyBorder="1" applyAlignment="1">
      <alignment horizontal="left" vertical="center"/>
    </xf>
    <xf numFmtId="169" fontId="21" fillId="6" borderId="1" xfId="1" applyNumberFormat="1" applyFont="1" applyFill="1" applyBorder="1" applyAlignment="1">
      <alignment horizontal="left" vertical="center"/>
    </xf>
    <xf numFmtId="1" fontId="21" fillId="6" borderId="1" xfId="5" applyNumberFormat="1" applyFont="1" applyFill="1" applyBorder="1" applyAlignment="1">
      <alignment horizontal="right" vertical="center" indent="1"/>
    </xf>
    <xf numFmtId="173" fontId="10" fillId="6" borderId="1" xfId="3" applyNumberFormat="1" applyFont="1" applyFill="1" applyBorder="1" applyAlignment="1">
      <alignment horizontal="right" vertical="center" indent="1"/>
    </xf>
    <xf numFmtId="173" fontId="21" fillId="6" borderId="1" xfId="3" applyNumberFormat="1" applyFont="1" applyFill="1" applyBorder="1" applyAlignment="1">
      <alignment horizontal="right" vertical="center" indent="1"/>
    </xf>
    <xf numFmtId="9" fontId="21" fillId="6" borderId="1" xfId="4" applyNumberFormat="1" applyFont="1" applyFill="1" applyBorder="1" applyAlignment="1">
      <alignment horizontal="right" vertical="center" indent="1"/>
    </xf>
    <xf numFmtId="0" fontId="21" fillId="10" borderId="5" xfId="4" applyFont="1" applyFill="1" applyBorder="1" applyAlignment="1">
      <alignment vertical="center"/>
    </xf>
    <xf numFmtId="0" fontId="12" fillId="10" borderId="6" xfId="4" applyFont="1" applyFill="1" applyBorder="1" applyAlignment="1">
      <alignment horizontal="right" vertical="center" indent="1"/>
    </xf>
    <xf numFmtId="0" fontId="21" fillId="10" borderId="1" xfId="4" applyFont="1" applyFill="1" applyBorder="1" applyAlignment="1">
      <alignment vertical="center"/>
    </xf>
    <xf numFmtId="0" fontId="12" fillId="10" borderId="1" xfId="4" applyFont="1" applyFill="1" applyBorder="1" applyAlignment="1">
      <alignment horizontal="right" vertical="center" indent="1"/>
    </xf>
    <xf numFmtId="0" fontId="22" fillId="10" borderId="1" xfId="4" applyFont="1" applyFill="1" applyBorder="1" applyAlignment="1">
      <alignment vertical="center"/>
    </xf>
    <xf numFmtId="0" fontId="8" fillId="0" borderId="4" xfId="0" applyFont="1" applyBorder="1"/>
    <xf numFmtId="0" fontId="10" fillId="0" borderId="4" xfId="0" applyFont="1" applyBorder="1" applyAlignment="1">
      <alignment horizontal="right" vertical="center"/>
    </xf>
    <xf numFmtId="168" fontId="21" fillId="6" borderId="1" xfId="1" applyNumberFormat="1" applyFont="1" applyFill="1" applyBorder="1" applyAlignment="1">
      <alignment horizontal="left" vertical="center"/>
    </xf>
    <xf numFmtId="0" fontId="12" fillId="3" borderId="5" xfId="4" applyFont="1" applyFill="1" applyBorder="1" applyAlignment="1">
      <alignment vertical="center"/>
    </xf>
    <xf numFmtId="169" fontId="21" fillId="6" borderId="6" xfId="1" applyNumberFormat="1" applyFont="1" applyFill="1" applyBorder="1" applyAlignment="1">
      <alignment horizontal="left" vertical="center"/>
    </xf>
    <xf numFmtId="9" fontId="21" fillId="6" borderId="6" xfId="7" quotePrefix="1" applyFont="1" applyFill="1" applyBorder="1" applyAlignment="1">
      <alignment vertical="center"/>
    </xf>
    <xf numFmtId="9" fontId="22" fillId="0" borderId="7" xfId="4" applyNumberFormat="1" applyFont="1" applyBorder="1" applyAlignment="1">
      <alignment vertical="center"/>
    </xf>
    <xf numFmtId="9" fontId="21" fillId="6" borderId="9" xfId="7" quotePrefix="1" applyFont="1" applyFill="1" applyBorder="1" applyAlignment="1">
      <alignment vertical="center"/>
    </xf>
    <xf numFmtId="0" fontId="12" fillId="7" borderId="5" xfId="4" applyFont="1" applyFill="1" applyBorder="1" applyAlignment="1">
      <alignment vertical="center"/>
    </xf>
    <xf numFmtId="0" fontId="12" fillId="7" borderId="3" xfId="4" applyFont="1" applyFill="1" applyBorder="1" applyAlignment="1">
      <alignment vertical="center"/>
    </xf>
    <xf numFmtId="0" fontId="12" fillId="7" borderId="6" xfId="4" applyFont="1" applyFill="1" applyBorder="1" applyAlignment="1">
      <alignment horizontal="right" vertical="center" indent="1"/>
    </xf>
    <xf numFmtId="0" fontId="12" fillId="4" borderId="8" xfId="4" applyFont="1" applyFill="1" applyBorder="1" applyAlignment="1">
      <alignment vertical="center"/>
    </xf>
    <xf numFmtId="0" fontId="12" fillId="4" borderId="7" xfId="4" applyFont="1" applyFill="1" applyBorder="1" applyAlignment="1">
      <alignment horizontal="right" vertical="center" indent="1"/>
    </xf>
    <xf numFmtId="9" fontId="22" fillId="0" borderId="0" xfId="4" applyNumberFormat="1" applyFont="1" applyAlignment="1">
      <alignment horizontal="right" vertical="center" indent="1"/>
    </xf>
    <xf numFmtId="0" fontId="22" fillId="0" borderId="0" xfId="4" applyFont="1" applyAlignment="1">
      <alignment horizontal="right" vertical="center" indent="1"/>
    </xf>
    <xf numFmtId="171" fontId="12" fillId="4" borderId="1" xfId="5" applyNumberFormat="1" applyFont="1" applyFill="1" applyBorder="1" applyAlignment="1">
      <alignment horizontal="right" vertical="center" indent="2"/>
    </xf>
    <xf numFmtId="169" fontId="12" fillId="4" borderId="0" xfId="5" applyNumberFormat="1" applyFont="1" applyFill="1" applyAlignment="1">
      <alignment horizontal="left" vertical="center"/>
    </xf>
    <xf numFmtId="0" fontId="12" fillId="4" borderId="0" xfId="4" applyFont="1" applyFill="1" applyAlignment="1">
      <alignment horizontal="left" vertical="center" indent="1"/>
    </xf>
    <xf numFmtId="9" fontId="12" fillId="4" borderId="0" xfId="4" applyNumberFormat="1" applyFont="1" applyFill="1" applyAlignment="1">
      <alignment horizontal="right" vertical="center" indent="1"/>
    </xf>
    <xf numFmtId="1" fontId="24" fillId="4" borderId="0" xfId="4" applyNumberFormat="1" applyFont="1" applyFill="1" applyAlignment="1">
      <alignment horizontal="center" vertical="center"/>
    </xf>
    <xf numFmtId="173" fontId="12" fillId="4" borderId="0" xfId="3" applyNumberFormat="1" applyFont="1" applyFill="1" applyAlignment="1">
      <alignment horizontal="right" vertical="center" indent="1"/>
    </xf>
    <xf numFmtId="1" fontId="12" fillId="4" borderId="0" xfId="5" applyNumberFormat="1" applyFont="1" applyFill="1" applyAlignment="1">
      <alignment horizontal="right" vertical="center" indent="1"/>
    </xf>
    <xf numFmtId="169" fontId="12" fillId="4" borderId="0" xfId="1" applyNumberFormat="1" applyFont="1" applyFill="1" applyAlignment="1">
      <alignment horizontal="left" vertical="center"/>
    </xf>
    <xf numFmtId="9" fontId="12" fillId="4" borderId="0" xfId="4" applyNumberFormat="1" applyFont="1" applyFill="1" applyAlignment="1">
      <alignment horizontal="center" vertical="center"/>
    </xf>
    <xf numFmtId="168" fontId="14" fillId="0" borderId="1" xfId="4" applyNumberFormat="1" applyBorder="1" applyAlignment="1">
      <alignment vertical="center"/>
    </xf>
    <xf numFmtId="0" fontId="12" fillId="7" borderId="1" xfId="8" applyNumberFormat="1" applyFont="1" applyFill="1" applyBorder="1" applyAlignment="1">
      <alignment vertical="center"/>
    </xf>
    <xf numFmtId="0" fontId="12" fillId="9" borderId="6" xfId="8" applyNumberFormat="1" applyFont="1" applyFill="1" applyBorder="1" applyAlignment="1">
      <alignment vertical="center"/>
    </xf>
    <xf numFmtId="0" fontId="12" fillId="9" borderId="1" xfId="8" applyNumberFormat="1" applyFont="1" applyFill="1" applyBorder="1" applyAlignment="1">
      <alignment vertical="center"/>
    </xf>
    <xf numFmtId="42" fontId="0" fillId="0" borderId="0" xfId="8" applyFont="1"/>
    <xf numFmtId="0" fontId="25" fillId="10" borderId="5" xfId="4" applyFont="1" applyFill="1" applyBorder="1" applyAlignment="1">
      <alignment vertical="center"/>
    </xf>
    <xf numFmtId="0" fontId="12" fillId="7" borderId="0" xfId="4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42" fontId="1" fillId="0" borderId="0" xfId="8" applyFont="1"/>
    <xf numFmtId="0" fontId="1" fillId="0" borderId="0" xfId="0" applyFont="1"/>
    <xf numFmtId="42" fontId="1" fillId="0" borderId="0" xfId="0" applyNumberFormat="1" applyFont="1"/>
    <xf numFmtId="0" fontId="21" fillId="2" borderId="1" xfId="4" applyFont="1" applyFill="1" applyBorder="1" applyAlignment="1">
      <alignment horizontal="left" vertical="center" indent="1"/>
    </xf>
    <xf numFmtId="0" fontId="0" fillId="0" borderId="6" xfId="0" applyBorder="1"/>
    <xf numFmtId="0" fontId="18" fillId="0" borderId="4" xfId="0" applyFont="1" applyBorder="1" applyAlignment="1">
      <alignment horizontal="right" vertical="center"/>
    </xf>
    <xf numFmtId="0" fontId="0" fillId="0" borderId="4" xfId="0" applyBorder="1"/>
    <xf numFmtId="0" fontId="12" fillId="3" borderId="1" xfId="4" applyFont="1" applyFill="1" applyBorder="1" applyAlignment="1">
      <alignment horizontal="center" vertical="center"/>
    </xf>
    <xf numFmtId="0" fontId="12" fillId="7" borderId="0" xfId="4" applyFont="1" applyFill="1" applyAlignment="1">
      <alignment horizontal="center" vertical="center" wrapText="1"/>
    </xf>
    <xf numFmtId="0" fontId="12" fillId="7" borderId="10" xfId="4" applyFont="1" applyFill="1" applyBorder="1" applyAlignment="1">
      <alignment horizontal="center" vertical="center" wrapText="1"/>
    </xf>
    <xf numFmtId="0" fontId="22" fillId="6" borderId="0" xfId="4" applyFont="1" applyFill="1" applyAlignment="1">
      <alignment horizontal="center" vertical="center"/>
    </xf>
    <xf numFmtId="0" fontId="22" fillId="6" borderId="10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9">
    <cellStyle name="Comma 2" xfId="5" xr:uid="{00000000-0005-0000-0000-000005000000}"/>
    <cellStyle name="Currency 2" xfId="6" xr:uid="{00000000-0005-0000-0000-000006000000}"/>
    <cellStyle name="Millares" xfId="3" builtinId="3"/>
    <cellStyle name="Moneda" xfId="1" builtinId="4"/>
    <cellStyle name="Moneda [0]" xfId="8" builtinId="7"/>
    <cellStyle name="Normal" xfId="0" builtinId="0"/>
    <cellStyle name="Normal 2" xfId="2" xr:uid="{00000000-0005-0000-0000-000002000000}"/>
    <cellStyle name="Normal 3" xfId="4" xr:uid="{00000000-0005-0000-0000-000004000000}"/>
    <cellStyle name="Percent 2" xfId="7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S46"/>
  <sheetViews>
    <sheetView showGridLines="0" tabSelected="1" workbookViewId="0">
      <pane ySplit="1" topLeftCell="A2" activePane="bottomLeft" state="frozen"/>
      <selection pane="bottomLeft" activeCell="G43" sqref="G43"/>
    </sheetView>
  </sheetViews>
  <sheetFormatPr baseColWidth="10" defaultColWidth="10.796875" defaultRowHeight="13.2" x14ac:dyDescent="0.25"/>
  <cols>
    <col min="1" max="1" width="3.296875" style="8" customWidth="1"/>
    <col min="2" max="2" width="52.09765625" style="8" customWidth="1"/>
    <col min="3" max="4" width="13.796875" style="8" customWidth="1"/>
    <col min="5" max="5" width="20.09765625" style="8" customWidth="1"/>
    <col min="6" max="8" width="13.796875" style="8" customWidth="1"/>
    <col min="9" max="9" width="12.796875" style="8" customWidth="1"/>
    <col min="10" max="10" width="3.296875" style="8" customWidth="1"/>
    <col min="11" max="12" width="12.796875" style="8" customWidth="1"/>
    <col min="13" max="13" width="3.296875" style="8" customWidth="1"/>
    <col min="14" max="255" width="8.796875" style="8" customWidth="1"/>
    <col min="256" max="256" width="10.796875" style="8" customWidth="1"/>
    <col min="257" max="16384" width="10.796875" style="8"/>
  </cols>
  <sheetData>
    <row r="1" spans="1:19" s="5" customFormat="1" ht="49.95" customHeight="1" x14ac:dyDescent="0.3">
      <c r="A1" s="2"/>
      <c r="B1" s="6" t="s">
        <v>0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7" customFormat="1" ht="30" customHeight="1" x14ac:dyDescent="0.3">
      <c r="B2" s="34" t="s">
        <v>1</v>
      </c>
      <c r="C2" s="34"/>
      <c r="D2" s="123"/>
      <c r="E2" s="124"/>
      <c r="F2" s="35"/>
      <c r="G2" s="86"/>
      <c r="H2" s="86"/>
      <c r="I2" s="36"/>
      <c r="J2" s="86"/>
      <c r="K2" s="86"/>
      <c r="L2" s="87" t="s">
        <v>2</v>
      </c>
    </row>
    <row r="3" spans="1:19" s="9" customFormat="1" x14ac:dyDescent="0.25"/>
    <row r="4" spans="1:19" ht="55.05" customHeight="1" x14ac:dyDescent="0.3">
      <c r="B4" s="22"/>
      <c r="C4" s="63" t="s">
        <v>3</v>
      </c>
      <c r="D4" s="23"/>
      <c r="E4" s="125" t="s">
        <v>4</v>
      </c>
      <c r="F4" s="122"/>
      <c r="G4" s="49" t="s">
        <v>5</v>
      </c>
      <c r="H4" s="50" t="s">
        <v>6</v>
      </c>
      <c r="I4" s="22"/>
      <c r="J4" s="22"/>
      <c r="K4" s="22"/>
      <c r="L4" s="22"/>
    </row>
    <row r="5" spans="1:19" ht="22.05" customHeight="1" x14ac:dyDescent="0.3">
      <c r="B5" s="70" t="s">
        <v>7</v>
      </c>
      <c r="C5" s="64">
        <v>0.6</v>
      </c>
      <c r="D5" s="24"/>
      <c r="E5" s="121" t="s">
        <v>8</v>
      </c>
      <c r="F5" s="122"/>
      <c r="G5" s="37">
        <v>240</v>
      </c>
      <c r="H5" s="37">
        <v>240</v>
      </c>
      <c r="I5" s="25"/>
      <c r="J5" s="25"/>
      <c r="K5" s="22"/>
      <c r="L5" s="22"/>
    </row>
    <row r="6" spans="1:19" ht="22.05" customHeight="1" x14ac:dyDescent="0.3">
      <c r="B6" s="70" t="s">
        <v>9</v>
      </c>
      <c r="C6" s="64">
        <v>0.2</v>
      </c>
      <c r="D6" s="24"/>
      <c r="E6" s="121" t="s">
        <v>10</v>
      </c>
      <c r="F6" s="122"/>
      <c r="G6" s="37">
        <v>60</v>
      </c>
      <c r="H6" s="37">
        <v>60</v>
      </c>
      <c r="I6" s="25"/>
      <c r="J6" s="25"/>
      <c r="K6" s="22"/>
      <c r="L6" s="22"/>
    </row>
    <row r="7" spans="1:19" ht="22.05" customHeight="1" x14ac:dyDescent="0.3">
      <c r="B7" s="70" t="s">
        <v>11</v>
      </c>
      <c r="C7" s="64">
        <v>0.2</v>
      </c>
      <c r="D7" s="26"/>
      <c r="E7" s="121" t="s">
        <v>12</v>
      </c>
      <c r="F7" s="122"/>
      <c r="G7" s="37">
        <v>350</v>
      </c>
      <c r="H7" s="37">
        <v>350</v>
      </c>
      <c r="I7" s="25"/>
      <c r="J7" s="25"/>
      <c r="K7" s="22"/>
      <c r="L7" s="22"/>
    </row>
    <row r="8" spans="1:19" ht="22.05" customHeight="1" x14ac:dyDescent="0.3">
      <c r="B8" s="103" t="s">
        <v>13</v>
      </c>
      <c r="C8" s="109">
        <f>SUM(C5:C7)</f>
        <v>1</v>
      </c>
      <c r="D8" s="26"/>
      <c r="E8" s="121" t="s">
        <v>14</v>
      </c>
      <c r="F8" s="122"/>
      <c r="G8" s="37">
        <v>600</v>
      </c>
      <c r="H8" s="37">
        <v>600</v>
      </c>
      <c r="I8" s="25"/>
      <c r="J8" s="25"/>
      <c r="K8" s="22"/>
      <c r="L8" s="22"/>
    </row>
    <row r="9" spans="1:19" ht="22.05" customHeight="1" x14ac:dyDescent="0.3">
      <c r="B9" s="70" t="s">
        <v>15</v>
      </c>
      <c r="C9" s="65">
        <v>6</v>
      </c>
      <c r="D9" s="26"/>
      <c r="E9" s="121" t="s">
        <v>16</v>
      </c>
      <c r="F9" s="122"/>
      <c r="G9" s="37">
        <v>100</v>
      </c>
      <c r="H9" s="37">
        <v>100</v>
      </c>
      <c r="I9" s="22"/>
      <c r="J9" s="22"/>
      <c r="K9" s="22"/>
      <c r="L9" s="22"/>
    </row>
    <row r="10" spans="1:19" ht="22.05" customHeight="1" x14ac:dyDescent="0.3">
      <c r="B10" s="70" t="s">
        <v>17</v>
      </c>
      <c r="C10" s="66">
        <v>44959</v>
      </c>
      <c r="D10" s="27"/>
      <c r="E10" s="121" t="s">
        <v>18</v>
      </c>
      <c r="F10" s="122"/>
      <c r="G10" s="37">
        <v>60</v>
      </c>
      <c r="H10" s="37">
        <v>60</v>
      </c>
      <c r="I10" s="22"/>
      <c r="J10" s="22"/>
      <c r="K10" s="22"/>
      <c r="L10" s="22"/>
    </row>
    <row r="11" spans="1:19" ht="22.05" customHeight="1" x14ac:dyDescent="0.3">
      <c r="B11" s="69" t="s">
        <v>19</v>
      </c>
      <c r="C11" s="67">
        <f>+I21</f>
        <v>45130.5</v>
      </c>
      <c r="D11" s="28"/>
      <c r="E11" s="121" t="s">
        <v>20</v>
      </c>
      <c r="F11" s="122"/>
      <c r="G11" s="37">
        <v>400</v>
      </c>
      <c r="H11" s="37">
        <v>400</v>
      </c>
      <c r="I11" s="22"/>
      <c r="J11" s="22"/>
      <c r="K11" s="22"/>
      <c r="L11" s="22"/>
    </row>
    <row r="12" spans="1:19" ht="22.05" customHeight="1" x14ac:dyDescent="0.3">
      <c r="B12" s="69" t="s">
        <v>21</v>
      </c>
      <c r="C12" s="68">
        <f>+(C11-C10)/7</f>
        <v>24.5</v>
      </c>
      <c r="D12" s="28"/>
      <c r="E12" s="121" t="s">
        <v>22</v>
      </c>
      <c r="F12" s="122"/>
      <c r="G12" s="37">
        <v>400</v>
      </c>
      <c r="H12" s="37">
        <v>400</v>
      </c>
      <c r="I12" s="22"/>
      <c r="J12" s="22"/>
      <c r="K12" s="22"/>
      <c r="L12" s="22"/>
    </row>
    <row r="13" spans="1:19" ht="22.05" customHeight="1" x14ac:dyDescent="0.3">
      <c r="D13" s="28"/>
      <c r="E13" s="121" t="s">
        <v>23</v>
      </c>
      <c r="F13" s="122"/>
      <c r="G13" s="37">
        <v>400</v>
      </c>
      <c r="H13" s="37">
        <v>400</v>
      </c>
      <c r="I13" s="22"/>
      <c r="J13" s="22"/>
      <c r="K13" s="22"/>
      <c r="L13" s="22"/>
    </row>
    <row r="14" spans="1:19" ht="22.05" customHeight="1" x14ac:dyDescent="0.25">
      <c r="B14" s="22"/>
      <c r="C14" s="29"/>
      <c r="D14" s="29"/>
      <c r="E14" s="22"/>
      <c r="F14" s="22"/>
      <c r="G14" s="22"/>
      <c r="H14" s="22"/>
      <c r="I14" s="22"/>
      <c r="J14" s="22"/>
      <c r="K14" s="22"/>
      <c r="L14" s="22"/>
    </row>
    <row r="15" spans="1:19" ht="55.05" customHeight="1" x14ac:dyDescent="0.25">
      <c r="B15" s="52" t="s">
        <v>24</v>
      </c>
      <c r="C15" s="50" t="s">
        <v>25</v>
      </c>
      <c r="D15" s="50" t="s">
        <v>26</v>
      </c>
      <c r="E15" s="50" t="s">
        <v>27</v>
      </c>
      <c r="F15" s="50" t="s">
        <v>28</v>
      </c>
      <c r="G15" s="50" t="s">
        <v>29</v>
      </c>
      <c r="H15" s="50" t="s">
        <v>30</v>
      </c>
      <c r="I15" s="50" t="s">
        <v>31</v>
      </c>
      <c r="J15" s="22"/>
      <c r="K15" s="50" t="s">
        <v>32</v>
      </c>
      <c r="L15" s="50" t="s">
        <v>33</v>
      </c>
    </row>
    <row r="16" spans="1:19" ht="22.05" customHeight="1" x14ac:dyDescent="0.25">
      <c r="B16" s="38" t="s">
        <v>8</v>
      </c>
      <c r="C16" s="57">
        <v>0.1</v>
      </c>
      <c r="D16" s="56">
        <v>2</v>
      </c>
      <c r="E16" s="78">
        <f>IF(H5&gt;0,H5,G5)</f>
        <v>240</v>
      </c>
      <c r="F16" s="72">
        <f t="shared" ref="F16:F21" si="0">+L16/5</f>
        <v>4</v>
      </c>
      <c r="G16" s="73">
        <f t="shared" ref="G16:G21" si="1">((C37*C$35)+(D37*D$35)+(E37*E$35)+(F37*F$35))/D16</f>
        <v>23000</v>
      </c>
      <c r="H16" s="74">
        <f t="shared" ref="H16:H21" si="2">+G16*E16</f>
        <v>5520000</v>
      </c>
      <c r="I16" s="53">
        <f>+C10+(F16*7)</f>
        <v>44987</v>
      </c>
      <c r="J16" s="22"/>
      <c r="K16" s="54">
        <f t="shared" ref="K16:K21" si="3">+E16/$C$9</f>
        <v>40</v>
      </c>
      <c r="L16" s="54">
        <f t="shared" ref="L16:L21" si="4">+K16/D16</f>
        <v>20</v>
      </c>
    </row>
    <row r="17" spans="2:12" ht="22.05" customHeight="1" x14ac:dyDescent="0.25">
      <c r="B17" s="38" t="s">
        <v>10</v>
      </c>
      <c r="C17" s="57">
        <v>0.1</v>
      </c>
      <c r="D17" s="56">
        <v>1</v>
      </c>
      <c r="E17" s="78">
        <f>IF(H6&gt;0,H6,IF(G6&gt;0,G6,ROUND(+C17/$C$16*$E$16,0)))</f>
        <v>60</v>
      </c>
      <c r="F17" s="72">
        <f t="shared" si="0"/>
        <v>2</v>
      </c>
      <c r="G17" s="75">
        <f t="shared" si="1"/>
        <v>46000</v>
      </c>
      <c r="H17" s="76">
        <f t="shared" si="2"/>
        <v>2760000</v>
      </c>
      <c r="I17" s="53">
        <f>+I16+(F17*7)</f>
        <v>45001</v>
      </c>
      <c r="J17" s="22"/>
      <c r="K17" s="54">
        <f t="shared" si="3"/>
        <v>10</v>
      </c>
      <c r="L17" s="54">
        <f t="shared" si="4"/>
        <v>10</v>
      </c>
    </row>
    <row r="18" spans="2:12" ht="22.05" customHeight="1" x14ac:dyDescent="0.25">
      <c r="B18" s="38" t="s">
        <v>12</v>
      </c>
      <c r="C18" s="57">
        <v>0.1</v>
      </c>
      <c r="D18" s="56">
        <v>2</v>
      </c>
      <c r="E18" s="78">
        <f>IF(H7&gt;0,H7,IF(G7&gt;0,G7,ROUND(+C18/(SUM($C$16:$C17))*(SUM($E$16:$E17)),0)))</f>
        <v>350</v>
      </c>
      <c r="F18" s="72">
        <f t="shared" si="0"/>
        <v>5.8333333333333339</v>
      </c>
      <c r="G18" s="75">
        <f t="shared" si="1"/>
        <v>23000</v>
      </c>
      <c r="H18" s="76">
        <f t="shared" si="2"/>
        <v>8050000</v>
      </c>
      <c r="I18" s="53">
        <f>+I17+(F18*7)</f>
        <v>45041.833333333336</v>
      </c>
      <c r="J18" s="22"/>
      <c r="K18" s="54">
        <f t="shared" si="3"/>
        <v>58.333333333333336</v>
      </c>
      <c r="L18" s="54">
        <f t="shared" si="4"/>
        <v>29.166666666666668</v>
      </c>
    </row>
    <row r="19" spans="2:12" ht="22.05" customHeight="1" x14ac:dyDescent="0.25">
      <c r="B19" s="38" t="s">
        <v>14</v>
      </c>
      <c r="C19" s="57">
        <v>0.3</v>
      </c>
      <c r="D19" s="56">
        <v>2</v>
      </c>
      <c r="E19" s="78">
        <f>IF(H8&gt;0,H8,IF(G8&gt;0,G8,ROUND(+C19/(SUM($C$16:$C18))*(SUM($E$16:$E18)),0)))</f>
        <v>600</v>
      </c>
      <c r="F19" s="72">
        <f t="shared" si="0"/>
        <v>10</v>
      </c>
      <c r="G19" s="75">
        <f t="shared" si="1"/>
        <v>23000</v>
      </c>
      <c r="H19" s="76">
        <f t="shared" si="2"/>
        <v>13800000</v>
      </c>
      <c r="I19" s="53">
        <f>+I18+(F19*7)</f>
        <v>45111.833333333336</v>
      </c>
      <c r="J19" s="22"/>
      <c r="K19" s="54">
        <f t="shared" si="3"/>
        <v>100</v>
      </c>
      <c r="L19" s="54">
        <f t="shared" si="4"/>
        <v>50</v>
      </c>
    </row>
    <row r="20" spans="2:12" ht="22.05" customHeight="1" x14ac:dyDescent="0.25">
      <c r="B20" s="38" t="s">
        <v>16</v>
      </c>
      <c r="C20" s="57">
        <v>0.2</v>
      </c>
      <c r="D20" s="56">
        <v>2</v>
      </c>
      <c r="E20" s="78">
        <f>IF(H9&gt;0,H9,IF(G9&gt;0,G9,ROUND(+C20/(SUM($C$16:$C19))*(SUM($E$16:$E19)),0)))</f>
        <v>100</v>
      </c>
      <c r="F20" s="72">
        <f t="shared" si="0"/>
        <v>1.6666666666666667</v>
      </c>
      <c r="G20" s="75">
        <f t="shared" si="1"/>
        <v>23000</v>
      </c>
      <c r="H20" s="76">
        <f t="shared" si="2"/>
        <v>2300000</v>
      </c>
      <c r="I20" s="53">
        <f>+I19+(F20*7)</f>
        <v>45123.5</v>
      </c>
      <c r="J20" s="22"/>
      <c r="K20" s="54">
        <f t="shared" si="3"/>
        <v>16.666666666666668</v>
      </c>
      <c r="L20" s="54">
        <f t="shared" si="4"/>
        <v>8.3333333333333339</v>
      </c>
    </row>
    <row r="21" spans="2:12" ht="22.05" customHeight="1" x14ac:dyDescent="0.25">
      <c r="B21" s="38" t="s">
        <v>18</v>
      </c>
      <c r="C21" s="57">
        <v>0.2</v>
      </c>
      <c r="D21" s="56">
        <v>2</v>
      </c>
      <c r="E21" s="79">
        <f>IF(H10&gt;0,H10,IF(G10&gt;0,G10,ROUND(+C21/(SUM($C$16:$C20))*(SUM($E$16:$E20)),0)))</f>
        <v>60</v>
      </c>
      <c r="F21" s="77">
        <f t="shared" si="0"/>
        <v>1</v>
      </c>
      <c r="G21" s="75">
        <f t="shared" si="1"/>
        <v>23000</v>
      </c>
      <c r="H21" s="76">
        <f t="shared" si="2"/>
        <v>1380000</v>
      </c>
      <c r="I21" s="53">
        <f>+I20+(F21*7)</f>
        <v>45130.5</v>
      </c>
      <c r="J21" s="22"/>
      <c r="K21" s="55">
        <f t="shared" si="3"/>
        <v>10</v>
      </c>
      <c r="L21" s="55">
        <f t="shared" si="4"/>
        <v>5</v>
      </c>
    </row>
    <row r="22" spans="2:12" ht="22.05" customHeight="1" x14ac:dyDescent="0.25">
      <c r="B22" s="103" t="s">
        <v>13</v>
      </c>
      <c r="C22" s="104">
        <f>SUM(C16:C21)</f>
        <v>1</v>
      </c>
      <c r="D22" s="105"/>
      <c r="E22" s="106">
        <f>SUM(E16:E21)</f>
        <v>1410</v>
      </c>
      <c r="F22" s="107">
        <f>SUM(F16:F21)</f>
        <v>24.500000000000004</v>
      </c>
      <c r="G22" s="102"/>
      <c r="H22" s="108">
        <f>SUM(H16:H21)</f>
        <v>33810000</v>
      </c>
      <c r="I22" s="41"/>
      <c r="J22" s="22"/>
      <c r="K22" s="101">
        <f>SUM(K16:K21)</f>
        <v>235</v>
      </c>
      <c r="L22" s="101">
        <f>SUM(L16:L21)</f>
        <v>122.5</v>
      </c>
    </row>
    <row r="23" spans="2:12" ht="22.05" customHeight="1" x14ac:dyDescent="0.25">
      <c r="B23" s="38" t="s">
        <v>20</v>
      </c>
      <c r="C23" s="80">
        <f>+C5</f>
        <v>0.6</v>
      </c>
      <c r="D23" s="71"/>
      <c r="E23" s="78">
        <f>IF(H11&gt;0,H11,IF(G11&gt;0,G11,+F23*C23*$C$9*5))</f>
        <v>400</v>
      </c>
      <c r="F23" s="72">
        <f>+F22</f>
        <v>24.500000000000004</v>
      </c>
      <c r="G23" s="75">
        <f>+DATOS!C3</f>
        <v>12000</v>
      </c>
      <c r="H23" s="76">
        <f>+G23*E23</f>
        <v>4800000</v>
      </c>
      <c r="I23" s="22"/>
      <c r="J23" s="22"/>
      <c r="K23" s="54">
        <f>+E23/$C$9</f>
        <v>66.666666666666671</v>
      </c>
      <c r="L23" s="54">
        <f>+F23*5</f>
        <v>122.50000000000001</v>
      </c>
    </row>
    <row r="24" spans="2:12" ht="22.05" customHeight="1" x14ac:dyDescent="0.25">
      <c r="B24" s="38" t="s">
        <v>22</v>
      </c>
      <c r="C24" s="80">
        <f>+C6</f>
        <v>0.2</v>
      </c>
      <c r="D24" s="71"/>
      <c r="E24" s="78">
        <f>IF(H12&gt;0,H12,IF(G12&gt;0,G12,+F24*C24*$C$9*5))</f>
        <v>400</v>
      </c>
      <c r="F24" s="72">
        <f>+F23</f>
        <v>24.500000000000004</v>
      </c>
      <c r="G24" s="75">
        <f>+DATOS!C4</f>
        <v>8000</v>
      </c>
      <c r="H24" s="76">
        <f>+G24*E24</f>
        <v>3200000</v>
      </c>
      <c r="I24" s="22"/>
      <c r="J24" s="22"/>
      <c r="K24" s="54">
        <f>+E24/$C$9</f>
        <v>66.666666666666671</v>
      </c>
      <c r="L24" s="54">
        <f>+F24*5</f>
        <v>122.50000000000001</v>
      </c>
    </row>
    <row r="25" spans="2:12" ht="22.05" customHeight="1" x14ac:dyDescent="0.25">
      <c r="B25" s="38" t="s">
        <v>23</v>
      </c>
      <c r="C25" s="80">
        <f>+C7</f>
        <v>0.2</v>
      </c>
      <c r="D25" s="71"/>
      <c r="E25" s="79">
        <f>IF(H13&gt;0,H13,IF(G13&gt;0,G13,+F25*C25*$C$9*5))</f>
        <v>400</v>
      </c>
      <c r="F25" s="72">
        <f>+F24</f>
        <v>24.500000000000004</v>
      </c>
      <c r="G25" s="75">
        <f>+DATOS!C5</f>
        <v>4000</v>
      </c>
      <c r="H25" s="76">
        <f>+G25*E25</f>
        <v>1600000</v>
      </c>
      <c r="I25" s="22"/>
      <c r="J25" s="22"/>
      <c r="K25" s="54">
        <f>+E25/$C$9</f>
        <v>66.666666666666671</v>
      </c>
      <c r="L25" s="54">
        <f>+F25*5</f>
        <v>122.50000000000001</v>
      </c>
    </row>
    <row r="26" spans="2:12" ht="22.05" customHeight="1" x14ac:dyDescent="0.25">
      <c r="B26" s="32"/>
      <c r="C26" s="30"/>
      <c r="D26" s="99" t="s">
        <v>34</v>
      </c>
      <c r="E26" s="79">
        <f>SUM(E23:E25)</f>
        <v>1200</v>
      </c>
      <c r="F26" s="71"/>
      <c r="G26" s="71"/>
      <c r="H26" s="76">
        <f>SUM(H23:H25)</f>
        <v>9600000</v>
      </c>
      <c r="I26" s="22"/>
      <c r="J26" s="22"/>
      <c r="K26" s="22"/>
      <c r="L26" s="22"/>
    </row>
    <row r="27" spans="2:12" ht="22.05" customHeight="1" x14ac:dyDescent="0.25">
      <c r="B27" s="32"/>
      <c r="C27" s="22"/>
      <c r="D27" s="100" t="s">
        <v>35</v>
      </c>
      <c r="E27" s="79">
        <f>+E26+E22</f>
        <v>2610</v>
      </c>
      <c r="F27" s="71"/>
      <c r="G27" s="71"/>
      <c r="H27" s="76">
        <f>+H26+H22</f>
        <v>43410000</v>
      </c>
      <c r="I27" s="22"/>
      <c r="J27" s="22"/>
      <c r="K27" s="22"/>
      <c r="L27" s="22"/>
    </row>
    <row r="28" spans="2:12" ht="22.05" customHeight="1" x14ac:dyDescent="0.25">
      <c r="B28" s="32"/>
      <c r="C28" s="22"/>
      <c r="D28" s="22"/>
      <c r="E28" s="22"/>
      <c r="F28" s="22"/>
      <c r="G28" s="22"/>
      <c r="H28" s="51"/>
      <c r="I28" s="22"/>
      <c r="J28" s="31"/>
      <c r="K28" s="22"/>
      <c r="L28" s="22"/>
    </row>
    <row r="29" spans="2:12" ht="22.05" customHeight="1" x14ac:dyDescent="0.25">
      <c r="B29" s="32"/>
      <c r="C29" s="22"/>
      <c r="D29" s="22"/>
      <c r="E29" s="97"/>
      <c r="F29" s="98" t="s">
        <v>36</v>
      </c>
      <c r="G29" s="92">
        <v>0</v>
      </c>
      <c r="H29" s="88">
        <f>+G29*H27</f>
        <v>0</v>
      </c>
      <c r="I29" s="22"/>
      <c r="J29" s="31"/>
      <c r="K29" s="22"/>
      <c r="L29" s="22"/>
    </row>
    <row r="30" spans="2:12" ht="22.05" customHeight="1" x14ac:dyDescent="0.25">
      <c r="B30" s="32"/>
      <c r="C30" s="22"/>
      <c r="D30" s="22"/>
      <c r="E30" s="94"/>
      <c r="F30" s="95"/>
      <c r="G30" s="96" t="s">
        <v>37</v>
      </c>
      <c r="H30" s="90">
        <f>+H29+H27</f>
        <v>43410000</v>
      </c>
      <c r="I30" s="22"/>
      <c r="J30" s="31"/>
      <c r="K30" s="22"/>
      <c r="L30" s="22"/>
    </row>
    <row r="31" spans="2:12" ht="22.05" customHeight="1" x14ac:dyDescent="0.25">
      <c r="B31" s="33"/>
      <c r="C31" s="22"/>
      <c r="D31" s="22"/>
      <c r="E31" s="89"/>
      <c r="F31" s="62" t="s">
        <v>38</v>
      </c>
      <c r="G31" s="93">
        <f>IF(H7&gt;0,DATOS!F6,IF(H6&gt;0,DATOS!F5,IF(H5&gt;0,DATOS!F4,DATOS!F3)))</f>
        <v>0</v>
      </c>
      <c r="H31" s="76">
        <f>+$H$30*(1+G31)</f>
        <v>43410000</v>
      </c>
      <c r="I31" s="22"/>
      <c r="J31" s="31"/>
      <c r="K31" s="22"/>
      <c r="L31" s="22"/>
    </row>
    <row r="32" spans="2:12" ht="22.05" customHeight="1" x14ac:dyDescent="0.25">
      <c r="B32" s="33"/>
      <c r="C32" s="22"/>
      <c r="D32" s="22"/>
      <c r="E32" s="89"/>
      <c r="F32" s="62" t="s">
        <v>39</v>
      </c>
      <c r="G32" s="91">
        <f>IF(H7&gt;0,DATOS!G6,IF(H6&gt;0,DATOS!G5,IF(H5&gt;0,DATOS!G4,DATOS!G3)))</f>
        <v>0</v>
      </c>
      <c r="H32" s="76">
        <f>+$H$30*(1+G32)</f>
        <v>43410000</v>
      </c>
      <c r="I32" s="22"/>
      <c r="J32" s="31"/>
      <c r="K32" s="22"/>
      <c r="L32" s="22"/>
    </row>
    <row r="33" spans="2:12" ht="22.0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55.05" customHeight="1" x14ac:dyDescent="0.25">
      <c r="B34" s="22"/>
      <c r="C34" s="49" t="s">
        <v>40</v>
      </c>
      <c r="D34" s="49" t="s">
        <v>41</v>
      </c>
      <c r="E34" s="49" t="s">
        <v>42</v>
      </c>
      <c r="F34" s="49" t="s">
        <v>43</v>
      </c>
      <c r="G34" s="49" t="s">
        <v>44</v>
      </c>
      <c r="H34" s="50" t="s">
        <v>45</v>
      </c>
      <c r="I34" s="50" t="s">
        <v>46</v>
      </c>
      <c r="J34" s="22"/>
      <c r="K34" s="22"/>
      <c r="L34" s="22"/>
    </row>
    <row r="35" spans="2:12" ht="22.05" customHeight="1" x14ac:dyDescent="0.25">
      <c r="B35" s="42" t="s">
        <v>47</v>
      </c>
      <c r="C35" s="43">
        <f>+DATOS!C6</f>
        <v>7000</v>
      </c>
      <c r="D35" s="43">
        <f>+DATOS!C7</f>
        <v>6000</v>
      </c>
      <c r="E35" s="43">
        <f>+DATOS!C8</f>
        <v>5000</v>
      </c>
      <c r="F35" s="43">
        <f>+DATOS!C9</f>
        <v>5000</v>
      </c>
      <c r="G35" s="43">
        <v>0</v>
      </c>
      <c r="H35" s="44"/>
      <c r="I35" s="44"/>
      <c r="J35" s="22"/>
      <c r="K35" s="22"/>
      <c r="L35" s="22"/>
    </row>
    <row r="36" spans="2:12" ht="22.05" customHeight="1" x14ac:dyDescent="0.25">
      <c r="B36" s="39" t="s">
        <v>48</v>
      </c>
      <c r="C36" s="40"/>
      <c r="D36" s="41"/>
      <c r="E36" s="41"/>
      <c r="F36" s="41"/>
      <c r="G36" s="41"/>
      <c r="H36" s="41"/>
      <c r="I36" s="41"/>
      <c r="J36" s="22"/>
      <c r="K36" s="22"/>
      <c r="L36" s="22"/>
    </row>
    <row r="37" spans="2:12" ht="22.05" customHeight="1" x14ac:dyDescent="0.25">
      <c r="B37" s="1" t="s">
        <v>49</v>
      </c>
      <c r="C37" s="58">
        <v>2</v>
      </c>
      <c r="D37" s="58">
        <v>2</v>
      </c>
      <c r="E37" s="58">
        <v>2</v>
      </c>
      <c r="F37" s="58">
        <v>2</v>
      </c>
      <c r="G37" s="58">
        <v>2</v>
      </c>
      <c r="H37" s="60">
        <f t="shared" ref="H37:H42" si="5">SUM(C37:G37)-D16</f>
        <v>8</v>
      </c>
      <c r="I37" s="111">
        <f t="shared" ref="I37:I42" si="6">SUM(C37:F37)/D16*E16</f>
        <v>960</v>
      </c>
      <c r="J37" s="22"/>
      <c r="K37" s="22"/>
      <c r="L37" s="22"/>
    </row>
    <row r="38" spans="2:12" ht="22.05" customHeight="1" x14ac:dyDescent="0.25">
      <c r="B38" s="1" t="s">
        <v>50</v>
      </c>
      <c r="C38" s="58">
        <v>2</v>
      </c>
      <c r="D38" s="58">
        <v>2</v>
      </c>
      <c r="E38" s="58">
        <v>2</v>
      </c>
      <c r="F38" s="58">
        <v>2</v>
      </c>
      <c r="G38" s="58">
        <v>2</v>
      </c>
      <c r="H38" s="60">
        <f t="shared" si="5"/>
        <v>9</v>
      </c>
      <c r="I38" s="111">
        <f t="shared" si="6"/>
        <v>480</v>
      </c>
      <c r="J38" s="22"/>
      <c r="K38" s="22"/>
      <c r="L38" s="22"/>
    </row>
    <row r="39" spans="2:12" ht="22.05" customHeight="1" x14ac:dyDescent="0.25">
      <c r="B39" s="1" t="s">
        <v>51</v>
      </c>
      <c r="C39" s="58">
        <v>2</v>
      </c>
      <c r="D39" s="58">
        <v>2</v>
      </c>
      <c r="E39" s="58">
        <v>2</v>
      </c>
      <c r="F39" s="58">
        <v>2</v>
      </c>
      <c r="G39" s="58">
        <v>2</v>
      </c>
      <c r="H39" s="60">
        <f t="shared" si="5"/>
        <v>8</v>
      </c>
      <c r="I39" s="111">
        <f t="shared" si="6"/>
        <v>1400</v>
      </c>
      <c r="J39" s="22"/>
      <c r="K39" s="22"/>
      <c r="L39" s="22"/>
    </row>
    <row r="40" spans="2:12" ht="22.05" customHeight="1" x14ac:dyDescent="0.25">
      <c r="B40" s="1" t="s">
        <v>52</v>
      </c>
      <c r="C40" s="58">
        <v>2</v>
      </c>
      <c r="D40" s="58">
        <v>2</v>
      </c>
      <c r="E40" s="58">
        <v>2</v>
      </c>
      <c r="F40" s="58">
        <v>2</v>
      </c>
      <c r="G40" s="58">
        <v>2</v>
      </c>
      <c r="H40" s="60">
        <f t="shared" si="5"/>
        <v>8</v>
      </c>
      <c r="I40" s="111">
        <f t="shared" si="6"/>
        <v>2400</v>
      </c>
      <c r="J40" s="22"/>
      <c r="K40" s="22"/>
      <c r="L40" s="22"/>
    </row>
    <row r="41" spans="2:12" ht="22.05" customHeight="1" x14ac:dyDescent="0.25">
      <c r="B41" s="1" t="s">
        <v>53</v>
      </c>
      <c r="C41" s="58">
        <v>2</v>
      </c>
      <c r="D41" s="58">
        <v>2</v>
      </c>
      <c r="E41" s="58">
        <v>2</v>
      </c>
      <c r="F41" s="58">
        <v>2</v>
      </c>
      <c r="G41" s="58">
        <v>2</v>
      </c>
      <c r="H41" s="60">
        <f t="shared" si="5"/>
        <v>8</v>
      </c>
      <c r="I41" s="111">
        <f t="shared" si="6"/>
        <v>400</v>
      </c>
      <c r="J41" s="22"/>
      <c r="K41" s="22"/>
      <c r="L41" s="22"/>
    </row>
    <row r="42" spans="2:12" ht="22.05" customHeight="1" x14ac:dyDescent="0.25">
      <c r="B42" s="1" t="s">
        <v>54</v>
      </c>
      <c r="C42" s="58">
        <v>2</v>
      </c>
      <c r="D42" s="58">
        <v>2</v>
      </c>
      <c r="E42" s="58">
        <v>2</v>
      </c>
      <c r="F42" s="58">
        <v>2</v>
      </c>
      <c r="G42" s="59">
        <v>2</v>
      </c>
      <c r="H42" s="61">
        <f t="shared" si="5"/>
        <v>8</v>
      </c>
      <c r="I42" s="111">
        <f t="shared" si="6"/>
        <v>240</v>
      </c>
      <c r="J42" s="22"/>
      <c r="K42" s="22"/>
      <c r="L42" s="22"/>
    </row>
    <row r="43" spans="2:12" ht="22.05" customHeight="1" x14ac:dyDescent="0.25">
      <c r="B43" s="22"/>
      <c r="C43" s="22"/>
      <c r="D43" s="22"/>
      <c r="E43" s="22"/>
      <c r="F43" s="22"/>
      <c r="G43" s="81"/>
      <c r="H43" s="82" t="s">
        <v>55</v>
      </c>
      <c r="I43" s="112">
        <f>SUM(I37:I42)</f>
        <v>5880</v>
      </c>
      <c r="J43" s="22"/>
      <c r="K43" s="22"/>
      <c r="L43" s="22"/>
    </row>
    <row r="44" spans="2:12" ht="22.05" customHeight="1" x14ac:dyDescent="0.25">
      <c r="B44" s="22"/>
      <c r="C44" s="22"/>
      <c r="D44" s="22"/>
      <c r="E44" s="22"/>
      <c r="F44" s="22"/>
      <c r="G44" s="83"/>
      <c r="H44" s="84" t="s">
        <v>56</v>
      </c>
      <c r="I44" s="113">
        <f>SUM(E23:E25)</f>
        <v>1200</v>
      </c>
      <c r="J44" s="22"/>
      <c r="K44" s="22"/>
      <c r="L44" s="22"/>
    </row>
    <row r="45" spans="2:12" ht="22.05" customHeight="1" x14ac:dyDescent="0.25">
      <c r="B45" s="22"/>
      <c r="C45" s="22"/>
      <c r="D45" s="22"/>
      <c r="E45" s="22"/>
      <c r="F45" s="22"/>
      <c r="G45" s="85"/>
      <c r="H45" s="84" t="s">
        <v>57</v>
      </c>
      <c r="I45" s="113">
        <f>+I44+I43</f>
        <v>7080</v>
      </c>
      <c r="J45" s="22"/>
      <c r="K45" s="22"/>
      <c r="L45" s="22"/>
    </row>
    <row r="46" spans="2:12" s="9" customFormat="1" x14ac:dyDescent="0.25"/>
  </sheetData>
  <mergeCells count="11">
    <mergeCell ref="E10:F10"/>
    <mergeCell ref="E12:F12"/>
    <mergeCell ref="E13:F13"/>
    <mergeCell ref="D2:E2"/>
    <mergeCell ref="E7:F7"/>
    <mergeCell ref="E4:F4"/>
    <mergeCell ref="E8:F8"/>
    <mergeCell ref="E9:F9"/>
    <mergeCell ref="E6:F6"/>
    <mergeCell ref="E5:F5"/>
    <mergeCell ref="E11:F11"/>
  </mergeCells>
  <pageMargins left="0.3" right="0.3" top="0.3" bottom="0.3" header="0" footer="0"/>
  <pageSetup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ADB9-B469-46C4-9209-7114FB3A1F76}">
  <dimension ref="A1:T13"/>
  <sheetViews>
    <sheetView workbookViewId="0">
      <selection activeCell="G3" sqref="G3"/>
    </sheetView>
  </sheetViews>
  <sheetFormatPr baseColWidth="10" defaultRowHeight="15.6" x14ac:dyDescent="0.3"/>
  <cols>
    <col min="1" max="2" width="4.69921875" customWidth="1"/>
    <col min="3" max="3" width="59.09765625" customWidth="1"/>
    <col min="4" max="4" width="24.796875" customWidth="1"/>
    <col min="5" max="5" width="30" customWidth="1"/>
    <col min="8" max="8" width="24.5" customWidth="1"/>
  </cols>
  <sheetData>
    <row r="1" spans="1:20" s="5" customFormat="1" ht="49.95" customHeight="1" x14ac:dyDescent="0.3">
      <c r="A1" s="2"/>
      <c r="B1" s="130" t="s">
        <v>0</v>
      </c>
      <c r="C1" s="130"/>
      <c r="D1" s="130"/>
      <c r="E1" s="130"/>
      <c r="F1" s="6"/>
      <c r="G1" s="6"/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ht="38.4" customHeight="1" x14ac:dyDescent="0.3">
      <c r="B3" s="126" t="s">
        <v>72</v>
      </c>
      <c r="C3" s="127"/>
      <c r="D3" s="49" t="s">
        <v>77</v>
      </c>
      <c r="E3" s="49" t="s">
        <v>73</v>
      </c>
    </row>
    <row r="4" spans="1:20" x14ac:dyDescent="0.3">
      <c r="B4" s="117">
        <v>1</v>
      </c>
      <c r="D4" s="114"/>
      <c r="E4" s="114"/>
    </row>
    <row r="5" spans="1:20" x14ac:dyDescent="0.3">
      <c r="B5" s="117">
        <v>2</v>
      </c>
      <c r="D5" s="114"/>
      <c r="E5" s="114"/>
    </row>
    <row r="6" spans="1:20" x14ac:dyDescent="0.3">
      <c r="B6" s="117">
        <v>3</v>
      </c>
      <c r="D6" s="114"/>
      <c r="E6" s="114"/>
    </row>
    <row r="7" spans="1:20" x14ac:dyDescent="0.3">
      <c r="B7" s="117">
        <v>4</v>
      </c>
      <c r="D7" s="114"/>
      <c r="E7" s="114"/>
    </row>
    <row r="8" spans="1:20" x14ac:dyDescent="0.3">
      <c r="B8" s="117">
        <v>5</v>
      </c>
      <c r="D8" s="114"/>
      <c r="E8" s="114"/>
    </row>
    <row r="9" spans="1:20" x14ac:dyDescent="0.3">
      <c r="B9" s="117">
        <v>6</v>
      </c>
      <c r="D9" s="114"/>
      <c r="E9" s="114"/>
    </row>
    <row r="10" spans="1:20" x14ac:dyDescent="0.3">
      <c r="B10" s="117">
        <v>7</v>
      </c>
      <c r="D10" s="114"/>
      <c r="E10" s="114"/>
    </row>
    <row r="11" spans="1:20" x14ac:dyDescent="0.3">
      <c r="B11" s="117">
        <v>8</v>
      </c>
      <c r="D11" s="114"/>
      <c r="E11" s="114"/>
    </row>
    <row r="12" spans="1:20" x14ac:dyDescent="0.3">
      <c r="B12" s="117">
        <v>9</v>
      </c>
    </row>
    <row r="13" spans="1:20" x14ac:dyDescent="0.3">
      <c r="B13" s="128" t="s">
        <v>74</v>
      </c>
      <c r="C13" s="129"/>
      <c r="D13" s="115">
        <f>SUM(D4:D12)</f>
        <v>0</v>
      </c>
      <c r="E13" s="115">
        <f>SUM(E4:E12)</f>
        <v>0</v>
      </c>
    </row>
  </sheetData>
  <mergeCells count="3">
    <mergeCell ref="B3:C3"/>
    <mergeCell ref="B13:C13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D6DC-514F-436A-8CF3-ED9454ECE7DA}">
  <dimension ref="A1:T7"/>
  <sheetViews>
    <sheetView workbookViewId="0">
      <selection activeCell="H10" sqref="H10"/>
    </sheetView>
  </sheetViews>
  <sheetFormatPr baseColWidth="10" defaultRowHeight="15.6" x14ac:dyDescent="0.3"/>
  <cols>
    <col min="2" max="2" width="28.3984375" bestFit="1" customWidth="1"/>
    <col min="3" max="3" width="1.3984375" customWidth="1"/>
    <col min="4" max="4" width="13.5" customWidth="1"/>
  </cols>
  <sheetData>
    <row r="1" spans="1:20" s="5" customFormat="1" ht="49.95" customHeight="1" x14ac:dyDescent="0.3">
      <c r="A1" s="2"/>
      <c r="B1" s="130" t="s">
        <v>0</v>
      </c>
      <c r="C1" s="130"/>
      <c r="D1" s="130"/>
      <c r="E1" s="130"/>
      <c r="F1" s="130"/>
      <c r="G1" s="130"/>
      <c r="H1" s="130"/>
      <c r="I1" s="130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1:20" x14ac:dyDescent="0.3">
      <c r="B3" s="116" t="s">
        <v>75</v>
      </c>
      <c r="D3" s="118">
        <f>'Costos Software'!H32</f>
        <v>43410000</v>
      </c>
    </row>
    <row r="4" spans="1:20" x14ac:dyDescent="0.3">
      <c r="B4" s="116" t="s">
        <v>71</v>
      </c>
      <c r="D4" s="118">
        <f>'Materiales y Consumibles'!E13</f>
        <v>0</v>
      </c>
    </row>
    <row r="5" spans="1:20" x14ac:dyDescent="0.3">
      <c r="B5" s="116" t="s">
        <v>76</v>
      </c>
      <c r="D5" s="118">
        <f>'Materiales y Consumibles'!D13</f>
        <v>0</v>
      </c>
    </row>
    <row r="6" spans="1:20" ht="4.2" customHeight="1" x14ac:dyDescent="0.3">
      <c r="D6" s="119"/>
    </row>
    <row r="7" spans="1:20" x14ac:dyDescent="0.3">
      <c r="B7" s="116" t="s">
        <v>74</v>
      </c>
      <c r="D7" s="120">
        <f>SUM(D3:D6)</f>
        <v>43410000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S16"/>
  <sheetViews>
    <sheetView showGridLines="0" workbookViewId="0">
      <selection activeCell="E8" sqref="E8"/>
    </sheetView>
  </sheetViews>
  <sheetFormatPr baseColWidth="10" defaultColWidth="10.796875" defaultRowHeight="13.2" x14ac:dyDescent="0.25"/>
  <cols>
    <col min="1" max="1" width="3.296875" style="8" customWidth="1"/>
    <col min="2" max="2" width="30.796875" style="8" customWidth="1"/>
    <col min="3" max="3" width="10.796875" style="8" customWidth="1"/>
    <col min="4" max="4" width="3.296875" style="8" customWidth="1"/>
    <col min="5" max="5" width="13.19921875" style="8" customWidth="1"/>
    <col min="6" max="7" width="7.796875" style="8" customWidth="1"/>
    <col min="8" max="256" width="8.796875" style="8" customWidth="1"/>
    <col min="257" max="257" width="10.796875" style="8" customWidth="1"/>
    <col min="258" max="16384" width="10.796875" style="8"/>
  </cols>
  <sheetData>
    <row r="1" spans="1:19" s="5" customFormat="1" ht="49.95" customHeight="1" x14ac:dyDescent="0.3">
      <c r="A1" s="2"/>
      <c r="B1" s="6" t="s">
        <v>58</v>
      </c>
      <c r="C1" s="3"/>
      <c r="D1" s="6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40.950000000000003" customHeight="1" x14ac:dyDescent="0.25">
      <c r="B2" s="20" t="s">
        <v>59</v>
      </c>
      <c r="C2" s="21" t="s">
        <v>47</v>
      </c>
      <c r="D2" s="11"/>
      <c r="E2" s="47" t="s">
        <v>60</v>
      </c>
      <c r="F2" s="48" t="s">
        <v>61</v>
      </c>
      <c r="G2" s="48" t="s">
        <v>62</v>
      </c>
    </row>
    <row r="3" spans="1:19" ht="19.95" customHeight="1" x14ac:dyDescent="0.25">
      <c r="B3" s="12" t="s">
        <v>20</v>
      </c>
      <c r="C3" s="45">
        <v>12000</v>
      </c>
      <c r="D3" s="10"/>
      <c r="E3" s="13" t="s">
        <v>63</v>
      </c>
      <c r="F3" s="17">
        <v>-0.3</v>
      </c>
      <c r="G3" s="17">
        <v>0.5</v>
      </c>
    </row>
    <row r="4" spans="1:19" ht="19.95" customHeight="1" x14ac:dyDescent="0.25">
      <c r="B4" s="12" t="s">
        <v>22</v>
      </c>
      <c r="C4" s="45">
        <v>8000</v>
      </c>
      <c r="D4" s="10"/>
      <c r="E4" s="13" t="s">
        <v>64</v>
      </c>
      <c r="F4" s="17">
        <v>-0.15</v>
      </c>
      <c r="G4" s="17">
        <v>0.3</v>
      </c>
    </row>
    <row r="5" spans="1:19" ht="19.95" customHeight="1" x14ac:dyDescent="0.25">
      <c r="B5" s="12" t="s">
        <v>23</v>
      </c>
      <c r="C5" s="45">
        <v>4000</v>
      </c>
      <c r="D5" s="10"/>
      <c r="E5" s="13" t="s">
        <v>65</v>
      </c>
      <c r="F5" s="17">
        <v>-0.05</v>
      </c>
      <c r="G5" s="17">
        <v>0.15</v>
      </c>
    </row>
    <row r="6" spans="1:19" ht="19.95" customHeight="1" x14ac:dyDescent="0.25">
      <c r="B6" s="13" t="s">
        <v>66</v>
      </c>
      <c r="C6" s="45">
        <v>7000</v>
      </c>
      <c r="D6" s="10"/>
      <c r="E6" s="13" t="s">
        <v>67</v>
      </c>
      <c r="F6" s="17">
        <v>0</v>
      </c>
      <c r="G6" s="17">
        <v>0</v>
      </c>
    </row>
    <row r="7" spans="1:19" ht="19.95" customHeight="1" x14ac:dyDescent="0.25">
      <c r="B7" s="13" t="s">
        <v>68</v>
      </c>
      <c r="C7" s="45">
        <v>6000</v>
      </c>
      <c r="D7" s="10"/>
      <c r="E7" s="12"/>
      <c r="F7" s="18"/>
      <c r="G7" s="18"/>
    </row>
    <row r="8" spans="1:19" ht="19.95" customHeight="1" x14ac:dyDescent="0.25">
      <c r="B8" s="13" t="s">
        <v>69</v>
      </c>
      <c r="C8" s="45">
        <v>5000</v>
      </c>
      <c r="D8" s="10"/>
      <c r="E8" s="12"/>
      <c r="F8" s="18"/>
      <c r="G8" s="18"/>
    </row>
    <row r="9" spans="1:19" ht="19.95" customHeight="1" x14ac:dyDescent="0.25">
      <c r="B9" s="13" t="s">
        <v>70</v>
      </c>
      <c r="C9" s="45">
        <v>5000</v>
      </c>
      <c r="D9" s="10"/>
      <c r="E9" s="12"/>
      <c r="F9" s="18"/>
      <c r="G9" s="18"/>
    </row>
    <row r="10" spans="1:19" ht="19.95" customHeight="1" x14ac:dyDescent="0.25">
      <c r="B10" s="14"/>
      <c r="C10" s="46">
        <v>0</v>
      </c>
      <c r="D10" s="10"/>
      <c r="E10" s="12"/>
      <c r="F10" s="18"/>
      <c r="G10" s="18"/>
    </row>
    <row r="11" spans="1:19" ht="19.95" customHeight="1" x14ac:dyDescent="0.25">
      <c r="B11" s="15"/>
      <c r="C11" s="110">
        <v>0</v>
      </c>
      <c r="E11" s="16"/>
      <c r="F11" s="19"/>
      <c r="G11" s="19"/>
    </row>
    <row r="12" spans="1:19" ht="19.95" customHeight="1" x14ac:dyDescent="0.25">
      <c r="B12" s="15"/>
      <c r="C12" s="110">
        <v>0</v>
      </c>
      <c r="E12" s="16"/>
      <c r="F12" s="19"/>
      <c r="G12" s="19"/>
    </row>
    <row r="13" spans="1:19" ht="19.95" customHeight="1" x14ac:dyDescent="0.25">
      <c r="B13" s="15"/>
      <c r="C13" s="110">
        <v>0</v>
      </c>
      <c r="E13" s="16"/>
      <c r="F13" s="19"/>
      <c r="G13" s="19"/>
    </row>
    <row r="14" spans="1:19" ht="19.95" customHeight="1" x14ac:dyDescent="0.25">
      <c r="B14" s="15"/>
      <c r="C14" s="110">
        <v>0</v>
      </c>
      <c r="E14" s="16"/>
      <c r="F14" s="19"/>
      <c r="G14" s="19"/>
    </row>
    <row r="15" spans="1:19" ht="19.95" customHeight="1" x14ac:dyDescent="0.25">
      <c r="B15" s="15"/>
      <c r="C15" s="110">
        <v>0</v>
      </c>
      <c r="E15" s="16"/>
      <c r="F15" s="19"/>
      <c r="G15" s="19"/>
    </row>
    <row r="16" spans="1:19" ht="19.95" customHeight="1" x14ac:dyDescent="0.25">
      <c r="B16" s="15"/>
      <c r="C16" s="110">
        <v>0</v>
      </c>
      <c r="E16" s="16"/>
      <c r="F16" s="19"/>
      <c r="G16" s="19"/>
    </row>
  </sheetData>
  <pageMargins left="0.3" right="0.3" top="0.3" bottom="0.3" header="0" footer="0"/>
  <pageSetup fitToHeight="0" orientation="landscape" horizont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Costos Software</vt:lpstr>
      <vt:lpstr>Materiales y Consumibles</vt:lpstr>
      <vt:lpstr>Cosolidado</vt:lpstr>
      <vt:lpstr>DATOS</vt:lpstr>
      <vt:lpstr>'Costos Software'!Área_de_impresión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</cp:lastModifiedBy>
  <dcterms:created xsi:type="dcterms:W3CDTF">2016-02-17T05:52:24Z</dcterms:created>
  <dcterms:modified xsi:type="dcterms:W3CDTF">2023-04-03T02:36:46Z</dcterms:modified>
</cp:coreProperties>
</file>