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meier/Documents/neonScienceDocs/gitRepositories/neonPlantSampling/hbpSampling/sampleSortTime/"/>
    </mc:Choice>
  </mc:AlternateContent>
  <bookViews>
    <workbookView xWindow="0" yWindow="460" windowWidth="23940" windowHeight="28340"/>
  </bookViews>
  <sheets>
    <sheet name="NOGP_Bout05" sheetId="6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6" l="1"/>
  <c r="H193" i="6"/>
  <c r="H194" i="6"/>
  <c r="G195" i="6"/>
  <c r="H195" i="6"/>
  <c r="H192" i="6"/>
  <c r="F195" i="6"/>
  <c r="H187" i="6"/>
  <c r="H188" i="6"/>
  <c r="H189" i="6"/>
  <c r="G190" i="6"/>
  <c r="H190" i="6"/>
  <c r="H186" i="6"/>
  <c r="F190" i="6"/>
  <c r="H179" i="6"/>
  <c r="H180" i="6"/>
  <c r="H181" i="6"/>
  <c r="H182" i="6"/>
  <c r="H183" i="6"/>
  <c r="H178" i="6"/>
  <c r="I178" i="6"/>
  <c r="G184" i="6"/>
  <c r="H184" i="6"/>
  <c r="F184" i="6"/>
  <c r="H175" i="6"/>
  <c r="G176" i="6"/>
  <c r="H176" i="6"/>
  <c r="H174" i="6"/>
  <c r="F176" i="6"/>
  <c r="H168" i="6"/>
  <c r="H169" i="6"/>
  <c r="H170" i="6"/>
  <c r="H171" i="6"/>
  <c r="H167" i="6"/>
  <c r="I167" i="6"/>
  <c r="G172" i="6"/>
  <c r="H172" i="6"/>
  <c r="F172" i="6"/>
  <c r="H163" i="6"/>
  <c r="H164" i="6"/>
  <c r="H162" i="6"/>
  <c r="I162" i="6"/>
  <c r="G165" i="6"/>
  <c r="H165" i="6"/>
  <c r="F165" i="6"/>
  <c r="H157" i="6"/>
  <c r="H158" i="6"/>
  <c r="H159" i="6"/>
  <c r="H156" i="6"/>
  <c r="I156" i="6"/>
  <c r="G160" i="6"/>
  <c r="H160" i="6"/>
  <c r="F160" i="6"/>
  <c r="H150" i="6"/>
  <c r="H151" i="6"/>
  <c r="H152" i="6"/>
  <c r="H153" i="6"/>
  <c r="H149" i="6"/>
  <c r="G154" i="6"/>
  <c r="H154" i="6"/>
  <c r="F154" i="6"/>
  <c r="H142" i="6"/>
  <c r="H143" i="6"/>
  <c r="H144" i="6"/>
  <c r="H145" i="6"/>
  <c r="H146" i="6"/>
  <c r="H141" i="6"/>
  <c r="G147" i="6"/>
  <c r="H147" i="6"/>
  <c r="F147" i="6"/>
  <c r="H136" i="6"/>
  <c r="H137" i="6"/>
  <c r="H138" i="6"/>
  <c r="H135" i="6"/>
  <c r="G139" i="6"/>
  <c r="H139" i="6"/>
  <c r="F139" i="6"/>
  <c r="H127" i="6"/>
  <c r="H128" i="6"/>
  <c r="H129" i="6"/>
  <c r="H130" i="6"/>
  <c r="H131" i="6"/>
  <c r="H132" i="6"/>
  <c r="H126" i="6"/>
  <c r="I126" i="6"/>
  <c r="G133" i="6"/>
  <c r="H133" i="6"/>
  <c r="F133" i="6"/>
  <c r="H120" i="6"/>
  <c r="H121" i="6"/>
  <c r="H122" i="6"/>
  <c r="H123" i="6"/>
  <c r="H119" i="6"/>
  <c r="G124" i="6"/>
  <c r="H124" i="6"/>
  <c r="F124" i="6"/>
  <c r="H114" i="6"/>
  <c r="H115" i="6"/>
  <c r="H116" i="6"/>
  <c r="H113" i="6"/>
  <c r="I113" i="6"/>
  <c r="G117" i="6"/>
  <c r="H117" i="6"/>
  <c r="F117" i="6"/>
  <c r="H109" i="6"/>
  <c r="H110" i="6"/>
  <c r="H108" i="6"/>
  <c r="I108" i="6"/>
  <c r="G111" i="6"/>
  <c r="H111" i="6"/>
  <c r="F111" i="6"/>
  <c r="H104" i="6"/>
  <c r="H105" i="6"/>
  <c r="H103" i="6"/>
  <c r="G106" i="6"/>
  <c r="H106" i="6"/>
  <c r="F106" i="6"/>
  <c r="H91" i="6"/>
  <c r="H92" i="6"/>
  <c r="H93" i="6"/>
  <c r="H94" i="6"/>
  <c r="H95" i="6"/>
  <c r="H96" i="6"/>
  <c r="H97" i="6"/>
  <c r="H98" i="6"/>
  <c r="H99" i="6"/>
  <c r="H100" i="6"/>
  <c r="H90" i="6"/>
  <c r="G101" i="6"/>
  <c r="H101" i="6"/>
  <c r="F101" i="6"/>
  <c r="H86" i="6"/>
  <c r="H87" i="6"/>
  <c r="H85" i="6"/>
  <c r="I85" i="6"/>
  <c r="G88" i="6"/>
  <c r="H88" i="6"/>
  <c r="F88" i="6"/>
  <c r="H82" i="6"/>
  <c r="H81" i="6"/>
  <c r="I81" i="6"/>
  <c r="G83" i="6"/>
  <c r="H83" i="6"/>
  <c r="F83" i="6"/>
  <c r="H77" i="6"/>
  <c r="H78" i="6"/>
  <c r="H76" i="6"/>
  <c r="I76" i="6"/>
  <c r="G79" i="6"/>
  <c r="H79" i="6"/>
  <c r="F79" i="6"/>
  <c r="H72" i="6"/>
  <c r="H73" i="6"/>
  <c r="H71" i="6"/>
  <c r="I71" i="6"/>
  <c r="G74" i="6"/>
  <c r="H74" i="6"/>
  <c r="F74" i="6"/>
  <c r="H66" i="6"/>
  <c r="H67" i="6"/>
  <c r="H68" i="6"/>
  <c r="H65" i="6"/>
  <c r="I65" i="6"/>
  <c r="G69" i="6"/>
  <c r="H69" i="6"/>
  <c r="F69" i="6"/>
  <c r="H58" i="6"/>
  <c r="H59" i="6"/>
  <c r="H60" i="6"/>
  <c r="H61" i="6"/>
  <c r="H62" i="6"/>
  <c r="H57" i="6"/>
  <c r="I57" i="6"/>
  <c r="G63" i="6"/>
  <c r="H63" i="6"/>
  <c r="F63" i="6"/>
  <c r="H52" i="6"/>
  <c r="H53" i="6"/>
  <c r="H54" i="6"/>
  <c r="H51" i="6"/>
  <c r="G55" i="6"/>
  <c r="H55" i="6"/>
  <c r="F55" i="6"/>
  <c r="H46" i="6"/>
  <c r="H47" i="6"/>
  <c r="H48" i="6"/>
  <c r="H45" i="6"/>
  <c r="I45" i="6"/>
  <c r="G49" i="6"/>
  <c r="H49" i="6"/>
  <c r="F49" i="6"/>
  <c r="H33" i="6"/>
  <c r="H34" i="6"/>
  <c r="H35" i="6"/>
  <c r="H36" i="6"/>
  <c r="H37" i="6"/>
  <c r="H38" i="6"/>
  <c r="H39" i="6"/>
  <c r="H40" i="6"/>
  <c r="H41" i="6"/>
  <c r="H42" i="6"/>
  <c r="H32" i="6"/>
  <c r="G43" i="6"/>
  <c r="H43" i="6"/>
  <c r="F43" i="6"/>
  <c r="H3" i="6"/>
  <c r="I187" i="6"/>
  <c r="I188" i="6"/>
  <c r="I189" i="6"/>
  <c r="I193" i="6"/>
  <c r="I194" i="6"/>
  <c r="I192" i="6"/>
  <c r="I186" i="6"/>
  <c r="I179" i="6"/>
  <c r="I180" i="6"/>
  <c r="I181" i="6"/>
  <c r="I182" i="6"/>
  <c r="I183" i="6"/>
  <c r="I175" i="6"/>
  <c r="I174" i="6"/>
  <c r="I168" i="6"/>
  <c r="I169" i="6"/>
  <c r="I170" i="6"/>
  <c r="I171" i="6"/>
  <c r="I163" i="6"/>
  <c r="I164" i="6"/>
  <c r="I157" i="6"/>
  <c r="I158" i="6"/>
  <c r="I159" i="6"/>
  <c r="I150" i="6"/>
  <c r="I151" i="6"/>
  <c r="I152" i="6"/>
  <c r="I153" i="6"/>
  <c r="I149" i="6"/>
  <c r="I121" i="6"/>
  <c r="I136" i="6"/>
  <c r="I137" i="6"/>
  <c r="I138" i="6"/>
  <c r="I142" i="6"/>
  <c r="I143" i="6"/>
  <c r="I144" i="6"/>
  <c r="I145" i="6"/>
  <c r="I146" i="6"/>
  <c r="I141" i="6"/>
  <c r="I120" i="6"/>
  <c r="I122" i="6"/>
  <c r="I119" i="6"/>
  <c r="I123" i="6"/>
  <c r="I127" i="6"/>
  <c r="I128" i="6"/>
  <c r="I129" i="6"/>
  <c r="I130" i="6"/>
  <c r="I131" i="6"/>
  <c r="I132" i="6"/>
  <c r="I135" i="6"/>
  <c r="I91" i="6"/>
  <c r="I92" i="6"/>
  <c r="I93" i="6"/>
  <c r="I94" i="6"/>
  <c r="I95" i="6"/>
  <c r="I96" i="6"/>
  <c r="I97" i="6"/>
  <c r="I98" i="6"/>
  <c r="I99" i="6"/>
  <c r="I100" i="6"/>
  <c r="I114" i="6"/>
  <c r="I115" i="6"/>
  <c r="I116" i="6"/>
  <c r="I90" i="6"/>
  <c r="I109" i="6"/>
  <c r="I110" i="6"/>
  <c r="I104" i="6"/>
  <c r="I105" i="6"/>
  <c r="I103" i="6"/>
  <c r="I86" i="6"/>
  <c r="I87" i="6"/>
  <c r="I77" i="6"/>
  <c r="I78" i="6"/>
  <c r="I82" i="6"/>
  <c r="I72" i="6"/>
  <c r="I73" i="6"/>
  <c r="I66" i="6"/>
  <c r="I67" i="6"/>
  <c r="I68" i="6"/>
  <c r="I58" i="6"/>
  <c r="I59" i="6"/>
  <c r="I60" i="6"/>
  <c r="I61" i="6"/>
  <c r="I62" i="6"/>
  <c r="I33" i="6"/>
  <c r="I34" i="6"/>
  <c r="I35" i="6"/>
  <c r="I36" i="6"/>
  <c r="I37" i="6"/>
  <c r="I38" i="6"/>
  <c r="I39" i="6"/>
  <c r="I40" i="6"/>
  <c r="I41" i="6"/>
  <c r="I42" i="6"/>
  <c r="I52" i="6"/>
  <c r="I53" i="6"/>
  <c r="I54" i="6"/>
  <c r="I51" i="6"/>
  <c r="I32" i="6"/>
  <c r="I46" i="6"/>
  <c r="I47" i="6"/>
  <c r="I48" i="6"/>
  <c r="H23" i="6"/>
  <c r="H24" i="6"/>
  <c r="H25" i="6"/>
  <c r="H26" i="6"/>
  <c r="H27" i="6"/>
  <c r="H28" i="6"/>
  <c r="H29" i="6"/>
  <c r="H22" i="6"/>
  <c r="G30" i="6"/>
  <c r="H30" i="6"/>
  <c r="F30" i="6"/>
  <c r="H16" i="6"/>
  <c r="H17" i="6"/>
  <c r="H18" i="6"/>
  <c r="H19" i="6"/>
  <c r="H15" i="6"/>
  <c r="G20" i="6"/>
  <c r="H20" i="6"/>
  <c r="F20" i="6"/>
  <c r="H11" i="6"/>
  <c r="H12" i="6"/>
  <c r="H10" i="6"/>
  <c r="G13" i="6"/>
  <c r="H13" i="6"/>
  <c r="F13" i="6"/>
  <c r="H4" i="6"/>
  <c r="H5" i="6"/>
  <c r="H6" i="6"/>
  <c r="H7" i="6"/>
  <c r="H2" i="6"/>
  <c r="G8" i="6"/>
  <c r="H8" i="6"/>
  <c r="F8" i="6"/>
  <c r="I11" i="6"/>
  <c r="I12" i="6"/>
  <c r="I10" i="6"/>
  <c r="I3" i="6"/>
  <c r="I4" i="6"/>
  <c r="I5" i="6"/>
  <c r="I6" i="6"/>
  <c r="I7" i="6"/>
  <c r="I2" i="6"/>
  <c r="I16" i="6"/>
  <c r="I17" i="6"/>
  <c r="I18" i="6"/>
  <c r="I19" i="6"/>
  <c r="I15" i="6"/>
  <c r="I23" i="6"/>
  <c r="I24" i="6"/>
  <c r="I25" i="6"/>
  <c r="I26" i="6"/>
  <c r="I27" i="6"/>
  <c r="I28" i="6"/>
  <c r="I29" i="6"/>
  <c r="I22" i="6"/>
</calcChain>
</file>

<file path=xl/sharedStrings.xml><?xml version="1.0" encoding="utf-8"?>
<sst xmlns="http://schemas.openxmlformats.org/spreadsheetml/2006/main" count="130" uniqueCount="66">
  <si>
    <t>120min</t>
  </si>
  <si>
    <t>Clip Cell Num</t>
  </si>
  <si>
    <t>150min</t>
  </si>
  <si>
    <t>180min</t>
  </si>
  <si>
    <t>90min</t>
  </si>
  <si>
    <t>NOGP_064</t>
  </si>
  <si>
    <t>NOGP_069</t>
  </si>
  <si>
    <t>NOGP_086</t>
  </si>
  <si>
    <t>330min</t>
  </si>
  <si>
    <t>Plot ID</t>
  </si>
  <si>
    <t>Technician</t>
  </si>
  <si>
    <t>NOGP_091</t>
  </si>
  <si>
    <t>Time</t>
  </si>
  <si>
    <t>OSD (g)</t>
  </si>
  <si>
    <t>Rhowell</t>
  </si>
  <si>
    <t>Alive (g)</t>
  </si>
  <si>
    <t>Total</t>
  </si>
  <si>
    <t>170 min</t>
  </si>
  <si>
    <t>% of Total OSD removed</t>
  </si>
  <si>
    <t>Note: Alive and OSD mass correspond to the amount of mass removed in each 30 min (or less) time period.</t>
  </si>
  <si>
    <t>NOGP_081</t>
  </si>
  <si>
    <t>Jcramer</t>
  </si>
  <si>
    <t>69 min</t>
  </si>
  <si>
    <t>Exclosure? (Y/N)</t>
  </si>
  <si>
    <t>Y</t>
  </si>
  <si>
    <t>NOGP_074</t>
  </si>
  <si>
    <t>Cblumbergs</t>
  </si>
  <si>
    <t>NOGP_085</t>
  </si>
  <si>
    <t>KCox</t>
  </si>
  <si>
    <t>Cumulative % OSD removed</t>
  </si>
  <si>
    <t>NOGP_087</t>
  </si>
  <si>
    <t>N</t>
  </si>
  <si>
    <t>Sgoudreau</t>
  </si>
  <si>
    <t>104min</t>
  </si>
  <si>
    <t>NOGP_065</t>
  </si>
  <si>
    <t>Kcox</t>
  </si>
  <si>
    <t>NOGP_077</t>
  </si>
  <si>
    <t>y</t>
  </si>
  <si>
    <t>110min</t>
  </si>
  <si>
    <t>168min</t>
  </si>
  <si>
    <t>NOGP_073</t>
  </si>
  <si>
    <t>Tcarter</t>
  </si>
  <si>
    <t>98min</t>
  </si>
  <si>
    <t>63min</t>
  </si>
  <si>
    <t>NOGP_078</t>
  </si>
  <si>
    <t>55min</t>
  </si>
  <si>
    <t>70min</t>
  </si>
  <si>
    <t>313min</t>
  </si>
  <si>
    <t>78min</t>
  </si>
  <si>
    <t>NOGP_084</t>
  </si>
  <si>
    <t>65min</t>
  </si>
  <si>
    <t>NOGP_072</t>
  </si>
  <si>
    <t>108min</t>
  </si>
  <si>
    <t>128min</t>
  </si>
  <si>
    <t>230min</t>
  </si>
  <si>
    <t>NOGP_082</t>
  </si>
  <si>
    <t>107min</t>
  </si>
  <si>
    <t>Mhughes</t>
  </si>
  <si>
    <t>NOGP_070</t>
  </si>
  <si>
    <t>95min</t>
  </si>
  <si>
    <t>75min</t>
  </si>
  <si>
    <t>125min</t>
  </si>
  <si>
    <t>Totto</t>
  </si>
  <si>
    <t>48min</t>
  </si>
  <si>
    <t>155min</t>
  </si>
  <si>
    <t>Average sort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</si>
</sst>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0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164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</cellXfs>
  <cellStyles count="60">
    <cellStyle name="Accent3" xfId="1" builtinId="3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5"/>
  <sheetViews>
    <sheetView tabSelected="1" zoomScale="110" zoomScaleNormal="110" zoomScalePageLayoutView="110" workbookViewId="0">
      <pane ySplit="1" topLeftCell="A174" activePane="bottomLeft" state="frozen"/>
      <selection pane="bottomLeft" activeCell="G192" activeCellId="1" sqref="E192:E194 G192:G194"/>
    </sheetView>
  </sheetViews>
  <sheetFormatPr baseColWidth="10" defaultColWidth="8.83203125" defaultRowHeight="15" x14ac:dyDescent="0.2"/>
  <cols>
    <col min="1" max="1" width="10.33203125" bestFit="1" customWidth="1"/>
    <col min="2" max="2" width="8" customWidth="1"/>
    <col min="3" max="3" width="10.5" customWidth="1"/>
    <col min="4" max="4" width="17.5" bestFit="1" customWidth="1"/>
    <col min="6" max="7" width="8.83203125" style="1"/>
    <col min="8" max="8" width="13.83203125" customWidth="1"/>
    <col min="9" max="9" width="11.1640625" customWidth="1"/>
    <col min="13" max="13" width="9.6640625" bestFit="1" customWidth="1"/>
  </cols>
  <sheetData>
    <row r="1" spans="1:21" ht="45" x14ac:dyDescent="0.2">
      <c r="A1" t="s">
        <v>9</v>
      </c>
      <c r="B1" s="4" t="s">
        <v>1</v>
      </c>
      <c r="C1" s="4" t="s">
        <v>23</v>
      </c>
      <c r="D1" s="1" t="s">
        <v>10</v>
      </c>
      <c r="E1" s="1" t="s">
        <v>12</v>
      </c>
      <c r="F1" s="1" t="s">
        <v>15</v>
      </c>
      <c r="G1" s="1" t="s">
        <v>13</v>
      </c>
      <c r="H1" s="4" t="s">
        <v>18</v>
      </c>
      <c r="I1" s="4" t="s">
        <v>29</v>
      </c>
    </row>
    <row r="2" spans="1:21" x14ac:dyDescent="0.2">
      <c r="A2" t="s">
        <v>11</v>
      </c>
      <c r="B2" s="1">
        <v>167</v>
      </c>
      <c r="C2" s="1" t="s">
        <v>24</v>
      </c>
      <c r="D2" s="1" t="s">
        <v>14</v>
      </c>
      <c r="E2" s="1">
        <v>30</v>
      </c>
      <c r="F2" s="1">
        <v>10.68</v>
      </c>
      <c r="G2" s="1">
        <v>8.64</v>
      </c>
      <c r="H2" s="5">
        <f>(G2/51.62)*100</f>
        <v>16.737698566447115</v>
      </c>
      <c r="I2" s="3">
        <f>H2</f>
        <v>16.737698566447115</v>
      </c>
    </row>
    <row r="3" spans="1:21" x14ac:dyDescent="0.2">
      <c r="A3" s="2"/>
      <c r="B3" s="6"/>
      <c r="C3" s="6"/>
      <c r="D3" s="6"/>
      <c r="E3" s="1">
        <v>60</v>
      </c>
      <c r="F3" s="1">
        <v>7.29</v>
      </c>
      <c r="G3" s="1">
        <v>7.57</v>
      </c>
      <c r="H3" s="5">
        <f t="shared" ref="H3:H7" si="0">(G3/51.62)*100</f>
        <v>14.664858581944983</v>
      </c>
      <c r="I3" s="3">
        <f>SUM(H2:H3)</f>
        <v>31.402557148392098</v>
      </c>
      <c r="K3" s="9" t="s">
        <v>19</v>
      </c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x14ac:dyDescent="0.2">
      <c r="A4" s="2"/>
      <c r="B4" s="6"/>
      <c r="C4" s="6"/>
      <c r="D4" s="6"/>
      <c r="E4" s="1">
        <v>90</v>
      </c>
      <c r="F4" s="1">
        <v>8.99</v>
      </c>
      <c r="G4" s="1">
        <v>5.43</v>
      </c>
      <c r="H4" s="5">
        <f t="shared" si="0"/>
        <v>10.519178612940721</v>
      </c>
      <c r="I4" s="3">
        <f>H4+I3</f>
        <v>41.921735761332819</v>
      </c>
      <c r="K4" s="9"/>
      <c r="L4" s="9"/>
      <c r="M4" s="9"/>
      <c r="N4" s="9"/>
      <c r="O4" s="9"/>
      <c r="P4" s="9"/>
      <c r="Q4" s="9"/>
      <c r="R4" s="9"/>
      <c r="S4" s="9"/>
      <c r="T4" s="9"/>
    </row>
    <row r="5" spans="1:21" x14ac:dyDescent="0.2">
      <c r="A5" s="2"/>
      <c r="B5" s="6"/>
      <c r="C5" s="6"/>
      <c r="D5" s="6"/>
      <c r="E5" s="1">
        <v>120</v>
      </c>
      <c r="F5" s="1">
        <v>10.55</v>
      </c>
      <c r="G5" s="1">
        <v>9.23</v>
      </c>
      <c r="H5" s="5">
        <f t="shared" si="0"/>
        <v>17.88066640836885</v>
      </c>
      <c r="I5" s="3">
        <f>H5+I4</f>
        <v>59.802402169701665</v>
      </c>
    </row>
    <row r="6" spans="1:21" x14ac:dyDescent="0.2">
      <c r="A6" s="2"/>
      <c r="B6" s="6"/>
      <c r="C6" s="6"/>
      <c r="D6" s="6"/>
      <c r="E6" s="1">
        <v>150</v>
      </c>
      <c r="F6" s="1">
        <v>10.88</v>
      </c>
      <c r="G6" s="1">
        <v>11.22</v>
      </c>
      <c r="H6" s="5">
        <f t="shared" si="0"/>
        <v>21.73576133281674</v>
      </c>
      <c r="I6" s="3">
        <f>H6+I5</f>
        <v>81.538163502518401</v>
      </c>
      <c r="K6" s="9" t="s">
        <v>65</v>
      </c>
      <c r="L6" s="9"/>
      <c r="M6" s="3">
        <f>AVERAGE(E7,E12,E19,E29,E42,E48,E54,E62,E68,E73,E78,E82,E87,E100,E105,E110,E116,E123,E132,E138,E146,E146,E153,E159,E164,E171,E175,E183,E189,E194)</f>
        <v>131.13333333333333</v>
      </c>
    </row>
    <row r="7" spans="1:21" x14ac:dyDescent="0.2">
      <c r="A7" s="2"/>
      <c r="B7" s="6"/>
      <c r="C7" s="6"/>
      <c r="D7" s="6"/>
      <c r="E7" s="7">
        <v>170</v>
      </c>
      <c r="F7" s="7">
        <v>4.42</v>
      </c>
      <c r="G7" s="7">
        <v>9.5299999999999994</v>
      </c>
      <c r="H7" s="8">
        <f t="shared" si="0"/>
        <v>18.461836497481595</v>
      </c>
      <c r="I7" s="3">
        <f>H7+I6</f>
        <v>100</v>
      </c>
    </row>
    <row r="8" spans="1:21" x14ac:dyDescent="0.2">
      <c r="B8" s="1"/>
      <c r="C8" s="1"/>
      <c r="D8" s="1" t="s">
        <v>16</v>
      </c>
      <c r="E8" s="1" t="s">
        <v>17</v>
      </c>
      <c r="F8" s="1">
        <f>SUM(F2:F7)</f>
        <v>52.810000000000009</v>
      </c>
      <c r="G8" s="1">
        <f>SUM(G2:G7)</f>
        <v>51.620000000000005</v>
      </c>
      <c r="H8" s="1">
        <f>(G8/51.62)*100</f>
        <v>100.00000000000003</v>
      </c>
    </row>
    <row r="10" spans="1:21" x14ac:dyDescent="0.2">
      <c r="A10" t="s">
        <v>20</v>
      </c>
      <c r="B10" s="1">
        <v>144</v>
      </c>
      <c r="C10" s="1" t="s">
        <v>24</v>
      </c>
      <c r="D10" s="1" t="s">
        <v>21</v>
      </c>
      <c r="E10" s="1">
        <v>30</v>
      </c>
      <c r="F10" s="1">
        <v>5.48</v>
      </c>
      <c r="G10" s="1">
        <v>3.72</v>
      </c>
      <c r="H10" s="5">
        <f>(G10/13.49)*100</f>
        <v>27.575982209043737</v>
      </c>
      <c r="I10" s="3">
        <f>H10</f>
        <v>27.575982209043737</v>
      </c>
    </row>
    <row r="11" spans="1:21" x14ac:dyDescent="0.2">
      <c r="A11" s="2"/>
      <c r="B11" s="6"/>
      <c r="C11" s="6"/>
      <c r="D11" s="6"/>
      <c r="E11" s="1">
        <v>60</v>
      </c>
      <c r="F11" s="1">
        <v>3.92</v>
      </c>
      <c r="G11" s="1">
        <v>7.97</v>
      </c>
      <c r="H11" s="5">
        <f t="shared" ref="H11:H13" si="1">(G11/13.49)*100</f>
        <v>59.080800593031867</v>
      </c>
      <c r="I11" s="3">
        <f>SUM(H10:H11)</f>
        <v>86.656782802075611</v>
      </c>
    </row>
    <row r="12" spans="1:21" x14ac:dyDescent="0.2">
      <c r="A12" s="2"/>
      <c r="B12" s="6"/>
      <c r="C12" s="6"/>
      <c r="D12" s="6"/>
      <c r="E12" s="7">
        <v>69</v>
      </c>
      <c r="F12" s="7">
        <v>0.95</v>
      </c>
      <c r="G12" s="7">
        <v>1.8</v>
      </c>
      <c r="H12" s="8">
        <f t="shared" si="1"/>
        <v>13.343217197924389</v>
      </c>
      <c r="I12" s="3">
        <f>H12+I11</f>
        <v>100</v>
      </c>
    </row>
    <row r="13" spans="1:21" x14ac:dyDescent="0.2">
      <c r="B13" s="1"/>
      <c r="C13" s="1"/>
      <c r="D13" s="1" t="s">
        <v>16</v>
      </c>
      <c r="E13" s="1" t="s">
        <v>22</v>
      </c>
      <c r="F13" s="1">
        <f>SUM(F10:F12)</f>
        <v>10.35</v>
      </c>
      <c r="G13" s="1">
        <f>SUM(G10:G12)</f>
        <v>13.49</v>
      </c>
      <c r="H13" s="5">
        <f t="shared" si="1"/>
        <v>100</v>
      </c>
    </row>
    <row r="15" spans="1:21" x14ac:dyDescent="0.2">
      <c r="A15" t="s">
        <v>25</v>
      </c>
      <c r="B15" s="1">
        <v>46</v>
      </c>
      <c r="C15" s="1" t="s">
        <v>24</v>
      </c>
      <c r="D15" s="1" t="s">
        <v>28</v>
      </c>
      <c r="E15" s="1">
        <v>30</v>
      </c>
      <c r="F15" s="1">
        <v>4.41</v>
      </c>
      <c r="G15" s="1">
        <v>2.63</v>
      </c>
      <c r="H15" s="5">
        <f>(G15/15.95)*100</f>
        <v>16.489028213166144</v>
      </c>
      <c r="I15" s="3">
        <f>H15</f>
        <v>16.489028213166144</v>
      </c>
    </row>
    <row r="16" spans="1:21" x14ac:dyDescent="0.2">
      <c r="A16" s="2"/>
      <c r="B16" s="6"/>
      <c r="C16" s="6"/>
      <c r="D16" s="6"/>
      <c r="E16" s="1">
        <v>60</v>
      </c>
      <c r="F16" s="1">
        <v>6.53</v>
      </c>
      <c r="G16" s="1">
        <v>4.37</v>
      </c>
      <c r="H16" s="5">
        <f t="shared" ref="H16:H19" si="2">(G16/15.95)*100</f>
        <v>27.398119122257054</v>
      </c>
      <c r="I16" s="3">
        <f>SUM(H15:H16)</f>
        <v>43.887147335423194</v>
      </c>
    </row>
    <row r="17" spans="1:21" x14ac:dyDescent="0.2">
      <c r="A17" s="2"/>
      <c r="B17" s="6"/>
      <c r="C17" s="6"/>
      <c r="D17" s="6"/>
      <c r="E17" s="1">
        <v>90</v>
      </c>
      <c r="F17" s="1">
        <v>5.55</v>
      </c>
      <c r="G17" s="1">
        <v>3.97</v>
      </c>
      <c r="H17" s="5">
        <f t="shared" si="2"/>
        <v>24.890282131661444</v>
      </c>
      <c r="I17" s="3">
        <f>H17+I16</f>
        <v>68.77742946708463</v>
      </c>
    </row>
    <row r="18" spans="1:21" x14ac:dyDescent="0.2">
      <c r="A18" s="2"/>
      <c r="B18" s="6"/>
      <c r="C18" s="6"/>
      <c r="D18" s="6"/>
      <c r="E18" s="1">
        <v>120</v>
      </c>
      <c r="F18" s="1">
        <v>3.38</v>
      </c>
      <c r="G18" s="1">
        <v>3.96</v>
      </c>
      <c r="H18" s="5">
        <f t="shared" si="2"/>
        <v>24.827586206896552</v>
      </c>
      <c r="I18" s="3">
        <f>H18+I17</f>
        <v>93.605015673981185</v>
      </c>
    </row>
    <row r="19" spans="1:21" x14ac:dyDescent="0.2">
      <c r="A19" s="2"/>
      <c r="B19" s="6"/>
      <c r="C19" s="6"/>
      <c r="D19" s="6"/>
      <c r="E19" s="7">
        <v>130</v>
      </c>
      <c r="F19" s="7">
        <v>0.56000000000000005</v>
      </c>
      <c r="G19" s="7">
        <v>1.02</v>
      </c>
      <c r="H19" s="8">
        <f t="shared" si="2"/>
        <v>6.3949843260188084</v>
      </c>
      <c r="I19" s="3">
        <f>H19+I18</f>
        <v>100</v>
      </c>
    </row>
    <row r="20" spans="1:21" x14ac:dyDescent="0.2">
      <c r="B20" s="1"/>
      <c r="C20" s="1"/>
      <c r="D20" s="1" t="s">
        <v>16</v>
      </c>
      <c r="E20" s="1">
        <v>130</v>
      </c>
      <c r="F20" s="1">
        <f>SUM(F15:F19)</f>
        <v>20.43</v>
      </c>
      <c r="G20" s="1">
        <f>SUM(G15:G19)</f>
        <v>15.95</v>
      </c>
      <c r="H20" s="5">
        <f>(G20/15.95)*100</f>
        <v>100</v>
      </c>
    </row>
    <row r="22" spans="1:21" x14ac:dyDescent="0.2">
      <c r="A22" t="s">
        <v>27</v>
      </c>
      <c r="B22" s="1">
        <v>137</v>
      </c>
      <c r="C22" s="1" t="s">
        <v>24</v>
      </c>
      <c r="D22" s="1" t="s">
        <v>26</v>
      </c>
      <c r="E22" s="1">
        <v>30</v>
      </c>
      <c r="F22" s="1">
        <v>9.36</v>
      </c>
      <c r="G22" s="1">
        <v>12.98</v>
      </c>
      <c r="H22" s="5">
        <f>(G22/53.48)*100</f>
        <v>24.270755422587886</v>
      </c>
      <c r="I22" s="3">
        <f>H22</f>
        <v>24.270755422587886</v>
      </c>
    </row>
    <row r="23" spans="1:21" x14ac:dyDescent="0.2">
      <c r="A23" s="2"/>
      <c r="B23" s="6"/>
      <c r="C23" s="6"/>
      <c r="D23" s="6"/>
      <c r="E23" s="1">
        <v>60</v>
      </c>
      <c r="F23" s="1">
        <v>16.510000000000002</v>
      </c>
      <c r="G23" s="1">
        <v>4.7</v>
      </c>
      <c r="H23" s="5">
        <f t="shared" ref="H23:H30" si="3">(G23/53.48)*100</f>
        <v>8.7883320867614056</v>
      </c>
      <c r="I23" s="3">
        <f>SUM(H22:H23)</f>
        <v>33.05908750934929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2">
      <c r="A24" s="2"/>
      <c r="B24" s="6"/>
      <c r="C24" s="6"/>
      <c r="D24" s="6"/>
      <c r="E24" s="1">
        <v>90</v>
      </c>
      <c r="F24" s="1">
        <v>13.23</v>
      </c>
      <c r="G24" s="1">
        <v>4.92</v>
      </c>
      <c r="H24" s="5">
        <f t="shared" si="3"/>
        <v>9.1997008227374728</v>
      </c>
      <c r="I24" s="3">
        <f>H24+I23</f>
        <v>42.258788332086766</v>
      </c>
    </row>
    <row r="25" spans="1:21" x14ac:dyDescent="0.2">
      <c r="A25" s="2"/>
      <c r="B25" s="6"/>
      <c r="C25" s="6"/>
      <c r="D25" s="6"/>
      <c r="E25" s="1">
        <v>120</v>
      </c>
      <c r="F25" s="1">
        <v>10.82</v>
      </c>
      <c r="G25" s="1">
        <v>6.02</v>
      </c>
      <c r="H25" s="5">
        <f t="shared" si="3"/>
        <v>11.2565445026178</v>
      </c>
      <c r="I25" s="3">
        <f>H25+I24</f>
        <v>53.515332834704566</v>
      </c>
    </row>
    <row r="26" spans="1:21" x14ac:dyDescent="0.2">
      <c r="A26" s="2"/>
      <c r="B26" s="6"/>
      <c r="C26" s="6"/>
      <c r="D26" s="6"/>
      <c r="E26" s="1">
        <v>150</v>
      </c>
      <c r="F26" s="1">
        <v>9.51</v>
      </c>
      <c r="G26" s="1">
        <v>4.95</v>
      </c>
      <c r="H26" s="5">
        <f t="shared" si="3"/>
        <v>9.2557965594614817</v>
      </c>
      <c r="I26" s="3">
        <f>H26+I25</f>
        <v>62.771129394166046</v>
      </c>
    </row>
    <row r="27" spans="1:21" x14ac:dyDescent="0.2">
      <c r="A27" s="2"/>
      <c r="B27" s="6"/>
      <c r="C27" s="6"/>
      <c r="D27" s="6"/>
      <c r="E27" s="1">
        <v>180</v>
      </c>
      <c r="F27" s="1">
        <v>18.82</v>
      </c>
      <c r="G27" s="1">
        <v>8.14</v>
      </c>
      <c r="H27" s="5">
        <f t="shared" si="3"/>
        <v>15.220643231114437</v>
      </c>
      <c r="I27" s="3">
        <f t="shared" ref="I27:I29" si="4">H27+I26</f>
        <v>77.991772625280475</v>
      </c>
    </row>
    <row r="28" spans="1:21" x14ac:dyDescent="0.2">
      <c r="A28" s="2"/>
      <c r="B28" s="6"/>
      <c r="C28" s="6"/>
      <c r="D28" s="6"/>
      <c r="E28" s="1">
        <v>210</v>
      </c>
      <c r="F28" s="1">
        <v>5.36</v>
      </c>
      <c r="G28" s="1">
        <v>5.59</v>
      </c>
      <c r="H28" s="5">
        <f t="shared" si="3"/>
        <v>10.452505609573674</v>
      </c>
      <c r="I28" s="3">
        <f t="shared" si="4"/>
        <v>88.444278234854153</v>
      </c>
    </row>
    <row r="29" spans="1:21" x14ac:dyDescent="0.2">
      <c r="A29" s="2"/>
      <c r="B29" s="6"/>
      <c r="C29" s="6"/>
      <c r="D29" s="6"/>
      <c r="E29" s="7">
        <v>230</v>
      </c>
      <c r="F29" s="7">
        <v>1.46</v>
      </c>
      <c r="G29" s="7">
        <v>6.18</v>
      </c>
      <c r="H29" s="8">
        <f t="shared" si="3"/>
        <v>11.555721765145849</v>
      </c>
      <c r="I29" s="3">
        <f t="shared" si="4"/>
        <v>100</v>
      </c>
    </row>
    <row r="30" spans="1:21" x14ac:dyDescent="0.2">
      <c r="B30" s="1"/>
      <c r="C30" s="1"/>
      <c r="D30" s="1" t="s">
        <v>16</v>
      </c>
      <c r="E30" s="1" t="s">
        <v>17</v>
      </c>
      <c r="F30" s="1">
        <f>SUM(F22:F29)</f>
        <v>85.07</v>
      </c>
      <c r="G30" s="1">
        <f>SUM(G22:G29)</f>
        <v>53.48</v>
      </c>
      <c r="H30" s="5">
        <f t="shared" si="3"/>
        <v>100</v>
      </c>
    </row>
    <row r="32" spans="1:21" x14ac:dyDescent="0.2">
      <c r="A32" t="s">
        <v>30</v>
      </c>
      <c r="B32" s="1">
        <v>141</v>
      </c>
      <c r="C32" s="1" t="s">
        <v>31</v>
      </c>
      <c r="D32" s="1" t="s">
        <v>32</v>
      </c>
      <c r="E32" s="1">
        <v>30</v>
      </c>
      <c r="F32" s="1">
        <v>12.79</v>
      </c>
      <c r="G32" s="1">
        <v>2.82</v>
      </c>
      <c r="H32" s="5">
        <f>(G32/45.67)*100</f>
        <v>6.1747317714035468</v>
      </c>
      <c r="I32" s="3">
        <f>H32</f>
        <v>6.1747317714035468</v>
      </c>
    </row>
    <row r="33" spans="1:9" x14ac:dyDescent="0.2">
      <c r="A33" s="2"/>
      <c r="B33" s="6"/>
      <c r="C33" s="6"/>
      <c r="D33" s="6"/>
      <c r="E33" s="1">
        <v>60</v>
      </c>
      <c r="F33" s="1">
        <v>15.67</v>
      </c>
      <c r="G33" s="1">
        <v>3.38</v>
      </c>
      <c r="H33" s="5">
        <f t="shared" ref="H33:H42" si="5">(G33/45.67)*100</f>
        <v>7.4009196409021234</v>
      </c>
      <c r="I33" s="3">
        <f>SUM(H32:H33)</f>
        <v>13.575651412305671</v>
      </c>
    </row>
    <row r="34" spans="1:9" x14ac:dyDescent="0.2">
      <c r="A34" s="2"/>
      <c r="B34" s="6"/>
      <c r="C34" s="6"/>
      <c r="D34" s="6"/>
      <c r="E34" s="1">
        <v>90</v>
      </c>
      <c r="F34" s="1">
        <v>13.93</v>
      </c>
      <c r="G34" s="1">
        <v>4.4000000000000004</v>
      </c>
      <c r="H34" s="5">
        <f t="shared" si="5"/>
        <v>9.6343332603459597</v>
      </c>
      <c r="I34" s="3">
        <f>H34+I33</f>
        <v>23.209984672651629</v>
      </c>
    </row>
    <row r="35" spans="1:9" x14ac:dyDescent="0.2">
      <c r="A35" s="2"/>
      <c r="B35" s="6"/>
      <c r="C35" s="6"/>
      <c r="D35" s="6"/>
      <c r="E35" s="1">
        <v>120</v>
      </c>
      <c r="F35" s="1">
        <v>10.86</v>
      </c>
      <c r="G35" s="1">
        <v>4.24</v>
      </c>
      <c r="H35" s="5">
        <f t="shared" si="5"/>
        <v>9.2839938690606534</v>
      </c>
      <c r="I35" s="3">
        <f>H35+I34</f>
        <v>32.493978541712281</v>
      </c>
    </row>
    <row r="36" spans="1:9" x14ac:dyDescent="0.2">
      <c r="A36" s="2"/>
      <c r="B36" s="6"/>
      <c r="C36" s="6"/>
      <c r="D36" s="6"/>
      <c r="E36" s="1">
        <v>150</v>
      </c>
      <c r="F36" s="1">
        <v>12.58</v>
      </c>
      <c r="G36" s="1">
        <v>3.42</v>
      </c>
      <c r="H36" s="5">
        <f t="shared" si="5"/>
        <v>7.4885044887234509</v>
      </c>
      <c r="I36" s="3">
        <f>H36+I35</f>
        <v>39.982483030435731</v>
      </c>
    </row>
    <row r="37" spans="1:9" x14ac:dyDescent="0.2">
      <c r="A37" s="2"/>
      <c r="B37" s="6"/>
      <c r="C37" s="6"/>
      <c r="D37" s="6"/>
      <c r="E37" s="1">
        <v>180</v>
      </c>
      <c r="F37" s="1">
        <v>7.2</v>
      </c>
      <c r="G37" s="1">
        <v>3.68</v>
      </c>
      <c r="H37" s="5">
        <f t="shared" si="5"/>
        <v>8.0578059995620759</v>
      </c>
      <c r="I37" s="3">
        <f t="shared" ref="I37:I42" si="6">H37+I36</f>
        <v>48.040289029997808</v>
      </c>
    </row>
    <row r="38" spans="1:9" x14ac:dyDescent="0.2">
      <c r="A38" s="2"/>
      <c r="B38" s="6"/>
      <c r="C38" s="6"/>
      <c r="D38" s="6"/>
      <c r="E38" s="1">
        <v>210</v>
      </c>
      <c r="F38" s="1">
        <v>11.16</v>
      </c>
      <c r="G38" s="1">
        <v>4.34</v>
      </c>
      <c r="H38" s="5">
        <f t="shared" si="5"/>
        <v>9.5029559886139694</v>
      </c>
      <c r="I38" s="3">
        <f t="shared" si="6"/>
        <v>57.543245018611778</v>
      </c>
    </row>
    <row r="39" spans="1:9" x14ac:dyDescent="0.2">
      <c r="A39" s="2"/>
      <c r="B39" s="6"/>
      <c r="C39" s="6"/>
      <c r="D39" s="6"/>
      <c r="E39" s="1">
        <v>240</v>
      </c>
      <c r="F39" s="1">
        <v>8.06</v>
      </c>
      <c r="G39" s="1">
        <v>3.41</v>
      </c>
      <c r="H39" s="5">
        <f t="shared" si="5"/>
        <v>7.4666082767681194</v>
      </c>
      <c r="I39" s="3">
        <f t="shared" si="6"/>
        <v>65.009853295379898</v>
      </c>
    </row>
    <row r="40" spans="1:9" x14ac:dyDescent="0.2">
      <c r="A40" s="2"/>
      <c r="B40" s="6"/>
      <c r="C40" s="6"/>
      <c r="D40" s="6"/>
      <c r="E40" s="1">
        <v>270</v>
      </c>
      <c r="F40" s="1">
        <v>5.82</v>
      </c>
      <c r="G40" s="1">
        <v>3.05</v>
      </c>
      <c r="H40" s="5">
        <f t="shared" si="5"/>
        <v>6.6783446463761758</v>
      </c>
      <c r="I40" s="3">
        <f t="shared" si="6"/>
        <v>71.688197941756073</v>
      </c>
    </row>
    <row r="41" spans="1:9" x14ac:dyDescent="0.2">
      <c r="A41" s="2"/>
      <c r="B41" s="6"/>
      <c r="C41" s="6"/>
      <c r="D41" s="6"/>
      <c r="E41" s="1">
        <v>300</v>
      </c>
      <c r="F41" s="1">
        <v>6.53</v>
      </c>
      <c r="G41" s="1">
        <v>4.37</v>
      </c>
      <c r="H41" s="5">
        <f t="shared" si="5"/>
        <v>9.5686446244799654</v>
      </c>
      <c r="I41" s="3">
        <f t="shared" si="6"/>
        <v>81.256842566236031</v>
      </c>
    </row>
    <row r="42" spans="1:9" x14ac:dyDescent="0.2">
      <c r="A42" s="2"/>
      <c r="B42" s="6"/>
      <c r="C42" s="6"/>
      <c r="D42" s="6"/>
      <c r="E42" s="7">
        <v>330</v>
      </c>
      <c r="F42" s="7">
        <v>7.53</v>
      </c>
      <c r="G42" s="7">
        <v>8.56</v>
      </c>
      <c r="H42" s="8">
        <f t="shared" si="5"/>
        <v>18.743157433763962</v>
      </c>
      <c r="I42" s="3">
        <f t="shared" si="6"/>
        <v>100</v>
      </c>
    </row>
    <row r="43" spans="1:9" x14ac:dyDescent="0.2">
      <c r="E43" t="s">
        <v>8</v>
      </c>
      <c r="F43" s="1">
        <f>SUM(F32:F42)</f>
        <v>112.13</v>
      </c>
      <c r="G43" s="1">
        <f>SUM(G32:G42)</f>
        <v>45.669999999999995</v>
      </c>
      <c r="H43" s="5">
        <f>(G43/45.67)*100</f>
        <v>99.999999999999986</v>
      </c>
    </row>
    <row r="45" spans="1:9" x14ac:dyDescent="0.2">
      <c r="A45" t="s">
        <v>34</v>
      </c>
      <c r="B45" s="1">
        <v>155</v>
      </c>
      <c r="C45" s="1" t="s">
        <v>31</v>
      </c>
      <c r="D45" s="1" t="s">
        <v>32</v>
      </c>
      <c r="E45" s="1">
        <v>30</v>
      </c>
      <c r="F45" s="1">
        <v>18.38</v>
      </c>
      <c r="G45" s="1">
        <v>9.32</v>
      </c>
      <c r="H45" s="5">
        <f>(G45/29.63)*100</f>
        <v>31.454606817414781</v>
      </c>
      <c r="I45" s="3">
        <f>H45</f>
        <v>31.454606817414781</v>
      </c>
    </row>
    <row r="46" spans="1:9" x14ac:dyDescent="0.2">
      <c r="A46" s="2"/>
      <c r="B46" s="6"/>
      <c r="C46" s="6"/>
      <c r="D46" s="6"/>
      <c r="E46" s="1">
        <v>60</v>
      </c>
      <c r="F46" s="1">
        <v>20.78</v>
      </c>
      <c r="G46" s="1">
        <v>10.47</v>
      </c>
      <c r="H46" s="5">
        <f t="shared" ref="H46:H49" si="7">(G46/29.63)*100</f>
        <v>35.335808302396224</v>
      </c>
      <c r="I46" s="3">
        <f>SUM(H45:H46)</f>
        <v>66.790415119811001</v>
      </c>
    </row>
    <row r="47" spans="1:9" x14ac:dyDescent="0.2">
      <c r="A47" s="2"/>
      <c r="B47" s="6"/>
      <c r="C47" s="6"/>
      <c r="D47" s="6"/>
      <c r="E47" s="1">
        <v>90</v>
      </c>
      <c r="F47" s="1">
        <v>8.9</v>
      </c>
      <c r="G47" s="1">
        <v>6.4</v>
      </c>
      <c r="H47" s="5">
        <f t="shared" si="7"/>
        <v>21.599730003374958</v>
      </c>
      <c r="I47" s="3">
        <f>H47+I46</f>
        <v>88.39014512318596</v>
      </c>
    </row>
    <row r="48" spans="1:9" x14ac:dyDescent="0.2">
      <c r="A48" s="2"/>
      <c r="B48" s="6"/>
      <c r="C48" s="6"/>
      <c r="D48" s="6"/>
      <c r="E48" s="7">
        <v>104</v>
      </c>
      <c r="F48" s="7">
        <v>6.64</v>
      </c>
      <c r="G48" s="7">
        <v>3.44</v>
      </c>
      <c r="H48" s="8">
        <f t="shared" si="7"/>
        <v>11.609854876814039</v>
      </c>
      <c r="I48" s="3">
        <f>H48+I47</f>
        <v>100</v>
      </c>
    </row>
    <row r="49" spans="1:9" x14ac:dyDescent="0.2">
      <c r="E49" t="s">
        <v>33</v>
      </c>
      <c r="F49" s="1">
        <f>SUM(F45:F48)</f>
        <v>54.699999999999996</v>
      </c>
      <c r="G49" s="1">
        <f>SUM(G45:G48)</f>
        <v>29.63</v>
      </c>
      <c r="H49" s="5">
        <f t="shared" si="7"/>
        <v>100</v>
      </c>
    </row>
    <row r="51" spans="1:9" x14ac:dyDescent="0.2">
      <c r="A51" t="s">
        <v>36</v>
      </c>
      <c r="B51" s="1">
        <v>21</v>
      </c>
      <c r="C51" s="1" t="s">
        <v>24</v>
      </c>
      <c r="D51" s="1" t="s">
        <v>35</v>
      </c>
      <c r="E51" s="1">
        <v>30</v>
      </c>
      <c r="F51" s="1">
        <v>27.58</v>
      </c>
      <c r="G51" s="1">
        <v>7.6</v>
      </c>
      <c r="H51" s="5">
        <f>(G51/36.6)*100</f>
        <v>20.765027322404368</v>
      </c>
      <c r="I51" s="3">
        <f>H51</f>
        <v>20.765027322404368</v>
      </c>
    </row>
    <row r="52" spans="1:9" x14ac:dyDescent="0.2">
      <c r="A52" s="2"/>
      <c r="B52" s="6"/>
      <c r="C52" s="6"/>
      <c r="D52" s="6"/>
      <c r="E52" s="1">
        <v>60</v>
      </c>
      <c r="F52" s="1">
        <v>34.43</v>
      </c>
      <c r="G52" s="1">
        <v>10.65</v>
      </c>
      <c r="H52" s="5">
        <f t="shared" ref="H52:H55" si="8">(G52/36.6)*100</f>
        <v>29.098360655737704</v>
      </c>
      <c r="I52" s="3">
        <f>SUM(H51:H52)</f>
        <v>49.863387978142072</v>
      </c>
    </row>
    <row r="53" spans="1:9" x14ac:dyDescent="0.2">
      <c r="A53" s="2"/>
      <c r="B53" s="6"/>
      <c r="C53" s="6"/>
      <c r="D53" s="6"/>
      <c r="E53" s="1">
        <v>90</v>
      </c>
      <c r="F53" s="1">
        <v>19.809999999999999</v>
      </c>
      <c r="G53" s="1">
        <v>13.46</v>
      </c>
      <c r="H53" s="5">
        <f t="shared" si="8"/>
        <v>36.775956284153004</v>
      </c>
      <c r="I53" s="3">
        <f>H53+I52</f>
        <v>86.639344262295083</v>
      </c>
    </row>
    <row r="54" spans="1:9" x14ac:dyDescent="0.2">
      <c r="A54" s="2"/>
      <c r="B54" s="6"/>
      <c r="C54" s="6"/>
      <c r="D54" s="6"/>
      <c r="E54" s="7">
        <v>110</v>
      </c>
      <c r="F54" s="7">
        <v>4.5199999999999996</v>
      </c>
      <c r="G54" s="7">
        <v>4.8899999999999997</v>
      </c>
      <c r="H54" s="8">
        <f t="shared" si="8"/>
        <v>13.360655737704915</v>
      </c>
      <c r="I54" s="3">
        <f>H54+I53</f>
        <v>100</v>
      </c>
    </row>
    <row r="55" spans="1:9" x14ac:dyDescent="0.2">
      <c r="E55" t="s">
        <v>38</v>
      </c>
      <c r="F55" s="1">
        <f>SUM(F51:F54)</f>
        <v>86.339999999999989</v>
      </c>
      <c r="G55" s="1">
        <f>SUM(G51:G54)</f>
        <v>36.6</v>
      </c>
      <c r="H55" s="5">
        <f t="shared" si="8"/>
        <v>100</v>
      </c>
    </row>
    <row r="57" spans="1:9" x14ac:dyDescent="0.2">
      <c r="A57" t="s">
        <v>40</v>
      </c>
      <c r="B57" s="1">
        <v>139</v>
      </c>
      <c r="C57" s="1" t="s">
        <v>24</v>
      </c>
      <c r="D57" s="1" t="s">
        <v>41</v>
      </c>
      <c r="E57" s="1">
        <v>30</v>
      </c>
      <c r="F57" s="1">
        <v>38.01</v>
      </c>
      <c r="G57" s="1">
        <v>12.16</v>
      </c>
      <c r="H57" s="5">
        <f>(G57/42.37)*100</f>
        <v>28.699551569506728</v>
      </c>
      <c r="I57" s="3">
        <f>H57</f>
        <v>28.699551569506728</v>
      </c>
    </row>
    <row r="58" spans="1:9" x14ac:dyDescent="0.2">
      <c r="A58" s="2"/>
      <c r="B58" s="6"/>
      <c r="C58" s="6"/>
      <c r="D58" s="6"/>
      <c r="E58" s="1">
        <v>60</v>
      </c>
      <c r="F58" s="1">
        <v>24.78</v>
      </c>
      <c r="G58" s="1">
        <v>10.119999999999999</v>
      </c>
      <c r="H58" s="5">
        <f t="shared" ref="H58:H62" si="9">(G58/42.37)*100</f>
        <v>23.884824168043426</v>
      </c>
      <c r="I58" s="3">
        <f>SUM(H57:H58)</f>
        <v>52.584375737550154</v>
      </c>
    </row>
    <row r="59" spans="1:9" x14ac:dyDescent="0.2">
      <c r="A59" s="2"/>
      <c r="B59" s="6"/>
      <c r="C59" s="6"/>
      <c r="D59" s="6"/>
      <c r="E59" s="1">
        <v>90</v>
      </c>
      <c r="F59" s="1">
        <v>15.7</v>
      </c>
      <c r="G59" s="1">
        <v>4.3099999999999996</v>
      </c>
      <c r="H59" s="5">
        <f t="shared" si="9"/>
        <v>10.172291715836677</v>
      </c>
      <c r="I59" s="3">
        <f>H59+I58</f>
        <v>62.756667453386832</v>
      </c>
    </row>
    <row r="60" spans="1:9" x14ac:dyDescent="0.2">
      <c r="A60" s="2"/>
      <c r="B60" s="6"/>
      <c r="C60" s="6"/>
      <c r="D60" s="6"/>
      <c r="E60" s="1">
        <v>120</v>
      </c>
      <c r="F60" s="1">
        <v>8.68</v>
      </c>
      <c r="G60" s="1">
        <v>4.49</v>
      </c>
      <c r="H60" s="5">
        <f t="shared" si="9"/>
        <v>10.597120604201086</v>
      </c>
      <c r="I60" s="3">
        <f>H60+I59</f>
        <v>73.35378805758792</v>
      </c>
    </row>
    <row r="61" spans="1:9" x14ac:dyDescent="0.2">
      <c r="A61" s="2"/>
      <c r="B61" s="6"/>
      <c r="C61" s="6"/>
      <c r="D61" s="6"/>
      <c r="E61" s="1">
        <v>150</v>
      </c>
      <c r="F61" s="1">
        <v>9.24</v>
      </c>
      <c r="G61" s="1">
        <v>4.45</v>
      </c>
      <c r="H61" s="5">
        <f t="shared" si="9"/>
        <v>10.502714184564551</v>
      </c>
      <c r="I61" s="3">
        <f>H61+I60</f>
        <v>83.856502242152473</v>
      </c>
    </row>
    <row r="62" spans="1:9" x14ac:dyDescent="0.2">
      <c r="A62" s="2"/>
      <c r="B62" s="6"/>
      <c r="C62" s="6"/>
      <c r="D62" s="6"/>
      <c r="E62" s="7">
        <v>168</v>
      </c>
      <c r="F62" s="7">
        <v>2.2599999999999998</v>
      </c>
      <c r="G62" s="7">
        <v>6.84</v>
      </c>
      <c r="H62" s="5">
        <f t="shared" si="9"/>
        <v>16.143497757847534</v>
      </c>
      <c r="I62" s="3">
        <f t="shared" ref="I62" si="10">H62+I61</f>
        <v>100</v>
      </c>
    </row>
    <row r="63" spans="1:9" x14ac:dyDescent="0.2">
      <c r="E63" t="s">
        <v>39</v>
      </c>
      <c r="F63" s="1">
        <f>SUM(F57:F62)</f>
        <v>98.669999999999987</v>
      </c>
      <c r="G63" s="1">
        <f>SUM(G57:G62)</f>
        <v>42.370000000000005</v>
      </c>
      <c r="H63" s="5">
        <f>(G63/42.37)*100</f>
        <v>100.00000000000003</v>
      </c>
    </row>
    <row r="65" spans="1:9" x14ac:dyDescent="0.2">
      <c r="A65" t="s">
        <v>30</v>
      </c>
      <c r="B65" s="1">
        <v>54</v>
      </c>
      <c r="C65" s="1" t="s">
        <v>24</v>
      </c>
      <c r="D65" s="1" t="s">
        <v>21</v>
      </c>
      <c r="E65" s="1">
        <v>30</v>
      </c>
      <c r="F65" s="1">
        <v>14.29</v>
      </c>
      <c r="G65" s="1">
        <v>7.11</v>
      </c>
      <c r="H65" s="5">
        <f>(G65/27.38)*100</f>
        <v>25.967859751643534</v>
      </c>
      <c r="I65" s="3">
        <f>H65</f>
        <v>25.967859751643534</v>
      </c>
    </row>
    <row r="66" spans="1:9" x14ac:dyDescent="0.2">
      <c r="A66" s="2"/>
      <c r="B66" s="6"/>
      <c r="C66" s="6"/>
      <c r="D66" s="6"/>
      <c r="E66" s="1">
        <v>60</v>
      </c>
      <c r="F66" s="1">
        <v>18.73</v>
      </c>
      <c r="G66" s="1">
        <v>9.7100000000000009</v>
      </c>
      <c r="H66" s="5">
        <f t="shared" ref="H66:H69" si="11">(G66/27.38)*100</f>
        <v>35.463842220598984</v>
      </c>
      <c r="I66" s="3">
        <f>SUM(H65:H66)</f>
        <v>61.431701972242521</v>
      </c>
    </row>
    <row r="67" spans="1:9" x14ac:dyDescent="0.2">
      <c r="A67" s="2"/>
      <c r="B67" s="6"/>
      <c r="C67" s="6"/>
      <c r="D67" s="6"/>
      <c r="E67" s="1">
        <v>90</v>
      </c>
      <c r="F67" s="1">
        <v>17</v>
      </c>
      <c r="G67" s="1">
        <v>7.19</v>
      </c>
      <c r="H67" s="5">
        <f t="shared" si="11"/>
        <v>26.260043827611394</v>
      </c>
      <c r="I67" s="3">
        <f>H67+I66</f>
        <v>87.691745799853919</v>
      </c>
    </row>
    <row r="68" spans="1:9" x14ac:dyDescent="0.2">
      <c r="A68" s="2"/>
      <c r="B68" s="6"/>
      <c r="C68" s="6"/>
      <c r="D68" s="6"/>
      <c r="E68" s="7">
        <v>98</v>
      </c>
      <c r="F68" s="7">
        <v>5.01</v>
      </c>
      <c r="G68" s="7">
        <v>3.37</v>
      </c>
      <c r="H68" s="8">
        <f t="shared" si="11"/>
        <v>12.308254200146093</v>
      </c>
      <c r="I68" s="3">
        <f>H68+I67</f>
        <v>100.00000000000001</v>
      </c>
    </row>
    <row r="69" spans="1:9" x14ac:dyDescent="0.2">
      <c r="E69" t="s">
        <v>42</v>
      </c>
      <c r="F69" s="1">
        <f>SUM(F65:F68)</f>
        <v>55.029999999999994</v>
      </c>
      <c r="G69" s="1">
        <f>SUM(G65:G68)</f>
        <v>27.380000000000003</v>
      </c>
      <c r="H69" s="5">
        <f t="shared" si="11"/>
        <v>100.00000000000003</v>
      </c>
    </row>
    <row r="71" spans="1:9" x14ac:dyDescent="0.2">
      <c r="A71" t="s">
        <v>11</v>
      </c>
      <c r="B71" s="1">
        <v>24</v>
      </c>
      <c r="C71" s="1" t="s">
        <v>31</v>
      </c>
      <c r="D71" s="1" t="s">
        <v>21</v>
      </c>
      <c r="E71" s="1">
        <v>30</v>
      </c>
      <c r="F71" s="1">
        <v>5.37</v>
      </c>
      <c r="G71" s="1">
        <v>6.22</v>
      </c>
      <c r="H71" s="5">
        <f>(G71/17.98)*100</f>
        <v>34.59399332591768</v>
      </c>
      <c r="I71" s="3">
        <f>H71</f>
        <v>34.59399332591768</v>
      </c>
    </row>
    <row r="72" spans="1:9" x14ac:dyDescent="0.2">
      <c r="A72" s="2"/>
      <c r="B72" s="6"/>
      <c r="C72" s="6"/>
      <c r="D72" s="6"/>
      <c r="E72" s="1">
        <v>60</v>
      </c>
      <c r="F72" s="1">
        <v>5.71</v>
      </c>
      <c r="G72" s="1">
        <v>5.72</v>
      </c>
      <c r="H72" s="5">
        <f t="shared" ref="H72:H74" si="12">(G72/17.98)*100</f>
        <v>31.813125695216904</v>
      </c>
      <c r="I72" s="3">
        <f>SUM(H71:H72)</f>
        <v>66.407119021134577</v>
      </c>
    </row>
    <row r="73" spans="1:9" x14ac:dyDescent="0.2">
      <c r="A73" s="2"/>
      <c r="B73" s="6"/>
      <c r="C73" s="6"/>
      <c r="D73" s="6"/>
      <c r="E73" s="7">
        <v>90</v>
      </c>
      <c r="F73" s="7">
        <v>4.74</v>
      </c>
      <c r="G73" s="7">
        <v>6.04</v>
      </c>
      <c r="H73" s="8">
        <f t="shared" si="12"/>
        <v>33.592880978865409</v>
      </c>
      <c r="I73" s="3">
        <f>H73+I72</f>
        <v>99.999999999999986</v>
      </c>
    </row>
    <row r="74" spans="1:9" x14ac:dyDescent="0.2">
      <c r="E74" t="s">
        <v>4</v>
      </c>
      <c r="F74" s="1">
        <f>SUM(F71:F73)</f>
        <v>15.82</v>
      </c>
      <c r="G74" s="1">
        <f>SUM(G71:G73)</f>
        <v>17.98</v>
      </c>
      <c r="H74" s="5">
        <f t="shared" si="12"/>
        <v>100</v>
      </c>
    </row>
    <row r="76" spans="1:9" x14ac:dyDescent="0.2">
      <c r="A76" t="s">
        <v>25</v>
      </c>
      <c r="B76" s="1">
        <v>167</v>
      </c>
      <c r="C76" s="1" t="s">
        <v>31</v>
      </c>
      <c r="D76" s="1" t="s">
        <v>21</v>
      </c>
      <c r="E76" s="1">
        <v>30</v>
      </c>
      <c r="F76" s="1">
        <v>2.68</v>
      </c>
      <c r="G76" s="1">
        <v>3</v>
      </c>
      <c r="H76" s="5">
        <f>(G76/10.67)*100</f>
        <v>28.116213683223997</v>
      </c>
      <c r="I76" s="3">
        <f>H76</f>
        <v>28.116213683223997</v>
      </c>
    </row>
    <row r="77" spans="1:9" x14ac:dyDescent="0.2">
      <c r="A77" s="2"/>
      <c r="B77" s="6"/>
      <c r="C77" s="6"/>
      <c r="D77" s="6"/>
      <c r="E77" s="1">
        <v>60</v>
      </c>
      <c r="F77" s="1">
        <v>3.83</v>
      </c>
      <c r="G77" s="1">
        <v>6.88</v>
      </c>
      <c r="H77" s="5">
        <f t="shared" ref="H77:H78" si="13">(G77/10.67)*100</f>
        <v>64.479850046860349</v>
      </c>
      <c r="I77" s="3">
        <f>SUM(H76:H77)</f>
        <v>92.596063730084353</v>
      </c>
    </row>
    <row r="78" spans="1:9" x14ac:dyDescent="0.2">
      <c r="A78" s="2"/>
      <c r="B78" s="6"/>
      <c r="C78" s="6"/>
      <c r="D78" s="6"/>
      <c r="E78" s="7">
        <v>63</v>
      </c>
      <c r="F78" s="7">
        <v>0.55000000000000004</v>
      </c>
      <c r="G78" s="7">
        <v>0.79</v>
      </c>
      <c r="H78" s="8">
        <f t="shared" si="13"/>
        <v>7.4039362699156523</v>
      </c>
      <c r="I78" s="3">
        <f>H78+I77</f>
        <v>100</v>
      </c>
    </row>
    <row r="79" spans="1:9" x14ac:dyDescent="0.2">
      <c r="E79" t="s">
        <v>43</v>
      </c>
      <c r="F79" s="1">
        <f>SUM(F76:F78)</f>
        <v>7.06</v>
      </c>
      <c r="G79" s="1">
        <f>SUM(G76:G78)</f>
        <v>10.669999999999998</v>
      </c>
      <c r="H79" s="5">
        <f>(G79/10.67)*100</f>
        <v>99.999999999999986</v>
      </c>
    </row>
    <row r="81" spans="1:9" x14ac:dyDescent="0.2">
      <c r="A81" t="s">
        <v>44</v>
      </c>
      <c r="B81" s="1">
        <v>102</v>
      </c>
      <c r="C81" s="1" t="s">
        <v>24</v>
      </c>
      <c r="D81" s="1" t="s">
        <v>21</v>
      </c>
      <c r="E81" s="1">
        <v>30</v>
      </c>
      <c r="F81" s="1">
        <v>9.2100000000000009</v>
      </c>
      <c r="G81" s="1">
        <v>9.99</v>
      </c>
      <c r="H81" s="5">
        <f>(G81/20.78)*100</f>
        <v>48.075072184793065</v>
      </c>
      <c r="I81" s="3">
        <f>H81</f>
        <v>48.075072184793065</v>
      </c>
    </row>
    <row r="82" spans="1:9" x14ac:dyDescent="0.2">
      <c r="A82" s="2"/>
      <c r="B82" s="6"/>
      <c r="C82" s="6"/>
      <c r="D82" s="6"/>
      <c r="E82" s="7">
        <v>55</v>
      </c>
      <c r="F82" s="7">
        <v>9.84</v>
      </c>
      <c r="G82" s="7">
        <v>10.79</v>
      </c>
      <c r="H82" s="8">
        <f t="shared" ref="H82:H83" si="14">(G82/20.78)*100</f>
        <v>51.924927815206921</v>
      </c>
      <c r="I82" s="3">
        <f>SUM(H81:H82)</f>
        <v>99.999999999999986</v>
      </c>
    </row>
    <row r="83" spans="1:9" x14ac:dyDescent="0.2">
      <c r="E83" t="s">
        <v>45</v>
      </c>
      <c r="F83" s="1">
        <f>SUM(F81:F82)</f>
        <v>19.05</v>
      </c>
      <c r="G83" s="1">
        <f>SUM(G81:G82)</f>
        <v>20.78</v>
      </c>
      <c r="H83" s="5">
        <f t="shared" si="14"/>
        <v>100</v>
      </c>
    </row>
    <row r="85" spans="1:9" x14ac:dyDescent="0.2">
      <c r="A85" t="s">
        <v>7</v>
      </c>
      <c r="B85" s="1">
        <v>102</v>
      </c>
      <c r="C85" s="1" t="s">
        <v>24</v>
      </c>
      <c r="D85" s="1" t="s">
        <v>35</v>
      </c>
      <c r="E85" s="1">
        <v>30</v>
      </c>
      <c r="F85" s="1">
        <v>2.4500000000000002</v>
      </c>
      <c r="G85" s="1">
        <v>2.4</v>
      </c>
      <c r="H85" s="5">
        <f>(G85/21.64)*100</f>
        <v>11.090573012939</v>
      </c>
      <c r="I85" s="3">
        <f>H85</f>
        <v>11.090573012939</v>
      </c>
    </row>
    <row r="86" spans="1:9" x14ac:dyDescent="0.2">
      <c r="A86" s="2"/>
      <c r="B86" s="6"/>
      <c r="C86" s="6"/>
      <c r="D86" s="6"/>
      <c r="E86" s="1">
        <v>60</v>
      </c>
      <c r="F86" s="1">
        <v>10.53</v>
      </c>
      <c r="G86" s="1">
        <v>16.46</v>
      </c>
      <c r="H86" s="5">
        <f t="shared" ref="H86:H88" si="15">(G86/21.64)*100</f>
        <v>76.062846580406656</v>
      </c>
      <c r="I86" s="3">
        <f>SUM(H85:H86)</f>
        <v>87.15341959334566</v>
      </c>
    </row>
    <row r="87" spans="1:9" x14ac:dyDescent="0.2">
      <c r="A87" s="2"/>
      <c r="B87" s="6"/>
      <c r="C87" s="6"/>
      <c r="D87" s="6"/>
      <c r="E87" s="7">
        <v>70</v>
      </c>
      <c r="F87" s="7">
        <v>2.42</v>
      </c>
      <c r="G87" s="7">
        <v>2.78</v>
      </c>
      <c r="H87" s="8">
        <f t="shared" si="15"/>
        <v>12.846580406654343</v>
      </c>
      <c r="I87" s="3">
        <f>H87+I86</f>
        <v>100</v>
      </c>
    </row>
    <row r="88" spans="1:9" x14ac:dyDescent="0.2">
      <c r="E88" t="s">
        <v>46</v>
      </c>
      <c r="F88" s="1">
        <f>SUM(F85:F87)</f>
        <v>15.4</v>
      </c>
      <c r="G88" s="1">
        <f>SUM(G85:G87)</f>
        <v>21.64</v>
      </c>
      <c r="H88" s="5">
        <f t="shared" si="15"/>
        <v>100</v>
      </c>
    </row>
    <row r="90" spans="1:9" x14ac:dyDescent="0.2">
      <c r="A90" t="s">
        <v>36</v>
      </c>
      <c r="B90" s="1">
        <v>147</v>
      </c>
      <c r="C90" s="1" t="s">
        <v>31</v>
      </c>
      <c r="D90" s="1" t="s">
        <v>35</v>
      </c>
      <c r="E90" s="1">
        <v>30</v>
      </c>
      <c r="F90" s="1">
        <v>17.170000000000002</v>
      </c>
      <c r="G90" s="1">
        <v>6.55</v>
      </c>
      <c r="H90" s="5">
        <f>(G90/67.78)*100</f>
        <v>9.6636175863086446</v>
      </c>
      <c r="I90" s="3">
        <f>H90</f>
        <v>9.6636175863086446</v>
      </c>
    </row>
    <row r="91" spans="1:9" x14ac:dyDescent="0.2">
      <c r="A91" s="2"/>
      <c r="B91" s="6"/>
      <c r="C91" s="6"/>
      <c r="D91" s="6"/>
      <c r="E91" s="1">
        <v>60</v>
      </c>
      <c r="F91" s="1">
        <v>10.91</v>
      </c>
      <c r="G91" s="1">
        <v>1.54</v>
      </c>
      <c r="H91" s="5">
        <f t="shared" ref="H91:H101" si="16">(G91/67.78)*100</f>
        <v>2.2720566538802007</v>
      </c>
      <c r="I91" s="3">
        <f>SUM(H90:H91)</f>
        <v>11.935674240188845</v>
      </c>
    </row>
    <row r="92" spans="1:9" x14ac:dyDescent="0.2">
      <c r="A92" s="2"/>
      <c r="B92" s="6"/>
      <c r="C92" s="6"/>
      <c r="D92" s="6"/>
      <c r="E92" s="1">
        <v>90</v>
      </c>
      <c r="F92" s="1">
        <v>27.48</v>
      </c>
      <c r="G92" s="1">
        <v>5.46</v>
      </c>
      <c r="H92" s="5">
        <f t="shared" si="16"/>
        <v>8.0554735910298021</v>
      </c>
      <c r="I92" s="3">
        <f>H92+I91</f>
        <v>19.991147831218647</v>
      </c>
    </row>
    <row r="93" spans="1:9" x14ac:dyDescent="0.2">
      <c r="A93" s="2"/>
      <c r="B93" s="6"/>
      <c r="C93" s="6"/>
      <c r="D93" s="6"/>
      <c r="E93" s="1">
        <v>120</v>
      </c>
      <c r="F93" s="1">
        <v>20.79</v>
      </c>
      <c r="G93" s="1">
        <v>3.69</v>
      </c>
      <c r="H93" s="5">
        <f t="shared" si="16"/>
        <v>5.4440838005311303</v>
      </c>
      <c r="I93" s="3">
        <f>H93+I92</f>
        <v>25.43523163174978</v>
      </c>
    </row>
    <row r="94" spans="1:9" x14ac:dyDescent="0.2">
      <c r="A94" s="2"/>
      <c r="B94" s="6"/>
      <c r="C94" s="6"/>
      <c r="D94" s="6"/>
      <c r="E94" s="1">
        <v>150</v>
      </c>
      <c r="F94" s="1">
        <v>11.21</v>
      </c>
      <c r="G94" s="1">
        <v>4.91</v>
      </c>
      <c r="H94" s="5">
        <f t="shared" si="16"/>
        <v>7.2440247860725879</v>
      </c>
      <c r="I94" s="3">
        <f>H94+I93</f>
        <v>32.679256417822366</v>
      </c>
    </row>
    <row r="95" spans="1:9" x14ac:dyDescent="0.2">
      <c r="A95" s="2"/>
      <c r="B95" s="6"/>
      <c r="C95" s="6"/>
      <c r="D95" s="6"/>
      <c r="E95" s="1">
        <v>180</v>
      </c>
      <c r="F95" s="1">
        <v>19.73</v>
      </c>
      <c r="G95" s="1">
        <v>4.07</v>
      </c>
      <c r="H95" s="5">
        <f t="shared" si="16"/>
        <v>6.0047211566833871</v>
      </c>
      <c r="I95" s="3">
        <f t="shared" ref="I95:I100" si="17">H95+I94</f>
        <v>38.683977574505754</v>
      </c>
    </row>
    <row r="96" spans="1:9" x14ac:dyDescent="0.2">
      <c r="A96" s="2"/>
      <c r="B96" s="6"/>
      <c r="C96" s="6"/>
      <c r="D96" s="6"/>
      <c r="E96" s="1">
        <v>210</v>
      </c>
      <c r="F96" s="1">
        <v>16.89</v>
      </c>
      <c r="G96" s="1">
        <v>4.6900000000000004</v>
      </c>
      <c r="H96" s="5">
        <f t="shared" si="16"/>
        <v>6.9194452640897017</v>
      </c>
      <c r="I96" s="3">
        <f t="shared" si="17"/>
        <v>45.603422838595456</v>
      </c>
    </row>
    <row r="97" spans="1:9" x14ac:dyDescent="0.2">
      <c r="A97" s="2"/>
      <c r="B97" s="6"/>
      <c r="C97" s="6"/>
      <c r="D97" s="6"/>
      <c r="E97" s="1">
        <v>240</v>
      </c>
      <c r="F97" s="1">
        <v>20.170000000000002</v>
      </c>
      <c r="G97" s="1">
        <v>10.83</v>
      </c>
      <c r="H97" s="5">
        <f t="shared" si="16"/>
        <v>15.978164650339332</v>
      </c>
      <c r="I97" s="3">
        <f t="shared" si="17"/>
        <v>61.581587488934787</v>
      </c>
    </row>
    <row r="98" spans="1:9" x14ac:dyDescent="0.2">
      <c r="A98" s="2"/>
      <c r="B98" s="6"/>
      <c r="C98" s="6"/>
      <c r="D98" s="6"/>
      <c r="E98" s="1">
        <v>270</v>
      </c>
      <c r="F98" s="1">
        <v>1.97</v>
      </c>
      <c r="G98" s="1">
        <v>2.25</v>
      </c>
      <c r="H98" s="5">
        <f t="shared" si="16"/>
        <v>3.3195632930067864</v>
      </c>
      <c r="I98" s="3">
        <f t="shared" si="17"/>
        <v>64.901150781941567</v>
      </c>
    </row>
    <row r="99" spans="1:9" x14ac:dyDescent="0.2">
      <c r="A99" s="2"/>
      <c r="B99" s="6"/>
      <c r="C99" s="6"/>
      <c r="D99" s="6"/>
      <c r="E99" s="1">
        <v>300</v>
      </c>
      <c r="F99" s="1">
        <v>10.68</v>
      </c>
      <c r="G99" s="1">
        <v>14.69</v>
      </c>
      <c r="H99" s="5">
        <f t="shared" si="16"/>
        <v>21.673059899675419</v>
      </c>
      <c r="I99" s="3">
        <f t="shared" si="17"/>
        <v>86.574210681616989</v>
      </c>
    </row>
    <row r="100" spans="1:9" x14ac:dyDescent="0.2">
      <c r="A100" s="2"/>
      <c r="B100" s="6"/>
      <c r="C100" s="6"/>
      <c r="D100" s="6"/>
      <c r="E100" s="7">
        <v>313</v>
      </c>
      <c r="F100" s="7">
        <v>2.2400000000000002</v>
      </c>
      <c r="G100" s="7">
        <v>9.1</v>
      </c>
      <c r="H100" s="8">
        <f t="shared" si="16"/>
        <v>13.425789318383002</v>
      </c>
      <c r="I100" s="3">
        <f t="shared" si="17"/>
        <v>99.999999999999986</v>
      </c>
    </row>
    <row r="101" spans="1:9" x14ac:dyDescent="0.2">
      <c r="E101" t="s">
        <v>47</v>
      </c>
      <c r="F101" s="1">
        <f>SUM(F90:F100)</f>
        <v>159.24000000000004</v>
      </c>
      <c r="G101" s="1">
        <f>SUM(G90:G100)</f>
        <v>67.78</v>
      </c>
      <c r="H101" s="5">
        <f t="shared" si="16"/>
        <v>100</v>
      </c>
    </row>
    <row r="103" spans="1:9" x14ac:dyDescent="0.2">
      <c r="A103" t="s">
        <v>6</v>
      </c>
      <c r="B103" s="1">
        <v>141</v>
      </c>
      <c r="C103" s="1" t="s">
        <v>24</v>
      </c>
      <c r="D103" s="1" t="s">
        <v>41</v>
      </c>
      <c r="E103" s="1">
        <v>30</v>
      </c>
      <c r="F103" s="1">
        <v>7.83</v>
      </c>
      <c r="G103" s="1">
        <v>4.4800000000000004</v>
      </c>
      <c r="H103" s="5">
        <f>(G103/10.85)*100</f>
        <v>41.290322580645167</v>
      </c>
      <c r="I103" s="3">
        <f>H103</f>
        <v>41.290322580645167</v>
      </c>
    </row>
    <row r="104" spans="1:9" x14ac:dyDescent="0.2">
      <c r="A104" s="2"/>
      <c r="B104" s="6"/>
      <c r="C104" s="6"/>
      <c r="D104" s="6"/>
      <c r="E104" s="1">
        <v>60</v>
      </c>
      <c r="F104" s="1">
        <v>6.24</v>
      </c>
      <c r="G104" s="1">
        <v>5.05</v>
      </c>
      <c r="H104" s="5">
        <f t="shared" ref="H104:H106" si="18">(G104/10.85)*100</f>
        <v>46.543778801843317</v>
      </c>
      <c r="I104" s="3">
        <f>SUM(H103:H104)</f>
        <v>87.834101382488484</v>
      </c>
    </row>
    <row r="105" spans="1:9" x14ac:dyDescent="0.2">
      <c r="A105" s="2"/>
      <c r="B105" s="6"/>
      <c r="C105" s="6"/>
      <c r="D105" s="6"/>
      <c r="E105" s="7">
        <v>78</v>
      </c>
      <c r="F105" s="7">
        <v>1.59</v>
      </c>
      <c r="G105" s="7">
        <v>1.32</v>
      </c>
      <c r="H105" s="8">
        <f t="shared" si="18"/>
        <v>12.165898617511521</v>
      </c>
      <c r="I105" s="3">
        <f>H105+I104</f>
        <v>100</v>
      </c>
    </row>
    <row r="106" spans="1:9" x14ac:dyDescent="0.2">
      <c r="E106" t="s">
        <v>48</v>
      </c>
      <c r="F106" s="1">
        <f>SUM(F103:F105)</f>
        <v>15.66</v>
      </c>
      <c r="G106" s="1">
        <f>SUM(G103:G105)</f>
        <v>10.850000000000001</v>
      </c>
      <c r="H106" s="5">
        <f t="shared" si="18"/>
        <v>100.00000000000003</v>
      </c>
    </row>
    <row r="108" spans="1:9" x14ac:dyDescent="0.2">
      <c r="A108" t="s">
        <v>49</v>
      </c>
      <c r="B108" s="1">
        <v>59</v>
      </c>
      <c r="C108" s="1" t="s">
        <v>31</v>
      </c>
      <c r="D108" s="1" t="s">
        <v>41</v>
      </c>
      <c r="E108" s="1">
        <v>30</v>
      </c>
      <c r="F108" s="1">
        <v>13.74</v>
      </c>
      <c r="G108" s="1">
        <v>7.45</v>
      </c>
      <c r="H108" s="5">
        <f>(G108/15.87)*100</f>
        <v>46.943919344675493</v>
      </c>
      <c r="I108" s="3">
        <f>H108</f>
        <v>46.943919344675493</v>
      </c>
    </row>
    <row r="109" spans="1:9" x14ac:dyDescent="0.2">
      <c r="A109" s="2"/>
      <c r="B109" s="6"/>
      <c r="C109" s="6"/>
      <c r="D109" s="6"/>
      <c r="E109" s="1">
        <v>60</v>
      </c>
      <c r="F109" s="1">
        <v>5.89</v>
      </c>
      <c r="G109" s="1">
        <v>6.64</v>
      </c>
      <c r="H109" s="5">
        <f t="shared" ref="H109:H111" si="19">(G109/15.87)*100</f>
        <v>41.839949590422179</v>
      </c>
      <c r="I109" s="3">
        <f>SUM(H108:H109)</f>
        <v>88.783868935097672</v>
      </c>
    </row>
    <row r="110" spans="1:9" x14ac:dyDescent="0.2">
      <c r="A110" s="2"/>
      <c r="B110" s="6"/>
      <c r="C110" s="6"/>
      <c r="D110" s="6"/>
      <c r="E110" s="7">
        <v>65</v>
      </c>
      <c r="F110" s="7">
        <v>0.28999999999999998</v>
      </c>
      <c r="G110" s="7">
        <v>1.78</v>
      </c>
      <c r="H110" s="8">
        <f t="shared" si="19"/>
        <v>11.216131064902331</v>
      </c>
      <c r="I110" s="3">
        <f>H110+I109</f>
        <v>100</v>
      </c>
    </row>
    <row r="111" spans="1:9" x14ac:dyDescent="0.2">
      <c r="E111" t="s">
        <v>50</v>
      </c>
      <c r="F111" s="1">
        <f>SUM(F108:F110)</f>
        <v>19.919999999999998</v>
      </c>
      <c r="G111" s="1">
        <f>SUM(G108:G110)</f>
        <v>15.87</v>
      </c>
      <c r="H111" s="5">
        <f t="shared" si="19"/>
        <v>100</v>
      </c>
    </row>
    <row r="113" spans="1:9" x14ac:dyDescent="0.2">
      <c r="A113" t="s">
        <v>51</v>
      </c>
      <c r="B113" s="1">
        <v>124</v>
      </c>
      <c r="C113" s="1" t="s">
        <v>24</v>
      </c>
      <c r="D113" s="1" t="s">
        <v>41</v>
      </c>
      <c r="E113" s="1">
        <v>30</v>
      </c>
      <c r="F113" s="1">
        <v>31.83</v>
      </c>
      <c r="G113" s="1">
        <v>14.27</v>
      </c>
      <c r="H113" s="5">
        <f>(G113/43.09)*100</f>
        <v>33.116732420515198</v>
      </c>
      <c r="I113" s="3">
        <f>H113</f>
        <v>33.116732420515198</v>
      </c>
    </row>
    <row r="114" spans="1:9" x14ac:dyDescent="0.2">
      <c r="A114" s="2"/>
      <c r="B114" s="6"/>
      <c r="C114" s="6"/>
      <c r="D114" s="6"/>
      <c r="E114" s="1">
        <v>60</v>
      </c>
      <c r="F114" s="1">
        <v>34.130000000000003</v>
      </c>
      <c r="G114" s="1">
        <v>14.28</v>
      </c>
      <c r="H114" s="5">
        <f t="shared" ref="H114:H117" si="20">(G114/43.09)*100</f>
        <v>33.139939661174282</v>
      </c>
      <c r="I114" s="3">
        <f>SUM(H113:H114)</f>
        <v>66.256672081689487</v>
      </c>
    </row>
    <row r="115" spans="1:9" x14ac:dyDescent="0.2">
      <c r="A115" s="2"/>
      <c r="B115" s="6"/>
      <c r="C115" s="6"/>
      <c r="D115" s="6"/>
      <c r="E115" s="1">
        <v>90</v>
      </c>
      <c r="F115" s="1">
        <v>22.4</v>
      </c>
      <c r="G115" s="1">
        <v>7.88</v>
      </c>
      <c r="H115" s="5">
        <f t="shared" si="20"/>
        <v>18.287305639359477</v>
      </c>
      <c r="I115" s="3">
        <f>H115+I114</f>
        <v>84.543977721048961</v>
      </c>
    </row>
    <row r="116" spans="1:9" x14ac:dyDescent="0.2">
      <c r="A116" s="2"/>
      <c r="B116" s="6"/>
      <c r="C116" s="6"/>
      <c r="D116" s="6"/>
      <c r="E116" s="7">
        <v>108</v>
      </c>
      <c r="F116" s="7">
        <v>14.54</v>
      </c>
      <c r="G116" s="7">
        <v>6.66</v>
      </c>
      <c r="H116" s="8">
        <f t="shared" si="20"/>
        <v>15.456022278951032</v>
      </c>
      <c r="I116" s="3">
        <f>H116+I115</f>
        <v>100</v>
      </c>
    </row>
    <row r="117" spans="1:9" x14ac:dyDescent="0.2">
      <c r="E117" t="s">
        <v>52</v>
      </c>
      <c r="F117" s="1">
        <f>SUM(F113:F116)</f>
        <v>102.9</v>
      </c>
      <c r="G117" s="1">
        <f>SUM(G113:G116)</f>
        <v>43.09</v>
      </c>
      <c r="H117" s="5">
        <f t="shared" si="20"/>
        <v>100</v>
      </c>
    </row>
    <row r="119" spans="1:9" x14ac:dyDescent="0.2">
      <c r="A119" t="s">
        <v>27</v>
      </c>
      <c r="B119" s="1">
        <v>116</v>
      </c>
      <c r="C119" s="1" t="s">
        <v>24</v>
      </c>
      <c r="D119" s="1" t="s">
        <v>41</v>
      </c>
      <c r="E119" s="1">
        <v>30</v>
      </c>
      <c r="F119" s="1">
        <v>10.87</v>
      </c>
      <c r="G119" s="1">
        <v>6.17</v>
      </c>
      <c r="H119" s="5">
        <f>(G119/35.95)*100</f>
        <v>17.162726008344922</v>
      </c>
      <c r="I119" s="3">
        <f>H119</f>
        <v>17.162726008344922</v>
      </c>
    </row>
    <row r="120" spans="1:9" x14ac:dyDescent="0.2">
      <c r="A120" s="2"/>
      <c r="B120" s="6"/>
      <c r="C120" s="6"/>
      <c r="D120" s="6"/>
      <c r="E120" s="1">
        <v>60</v>
      </c>
      <c r="F120" s="1">
        <v>11.14</v>
      </c>
      <c r="G120" s="1">
        <v>7.26</v>
      </c>
      <c r="H120" s="5">
        <f t="shared" ref="H120:H124" si="21">(G120/35.95)*100</f>
        <v>20.19471488178025</v>
      </c>
      <c r="I120" s="3">
        <f>SUM(H119:H120)</f>
        <v>37.357440890125176</v>
      </c>
    </row>
    <row r="121" spans="1:9" x14ac:dyDescent="0.2">
      <c r="A121" s="2"/>
      <c r="B121" s="6"/>
      <c r="C121" s="6"/>
      <c r="D121" s="6"/>
      <c r="E121" s="1">
        <v>90</v>
      </c>
      <c r="F121" s="1">
        <v>11.04</v>
      </c>
      <c r="G121" s="1">
        <v>6.95</v>
      </c>
      <c r="H121" s="5">
        <f t="shared" si="21"/>
        <v>19.332406119610567</v>
      </c>
      <c r="I121" s="3">
        <f>SUM(H119:H121)</f>
        <v>56.689847009735743</v>
      </c>
    </row>
    <row r="122" spans="1:9" x14ac:dyDescent="0.2">
      <c r="A122" s="2"/>
      <c r="B122" s="6"/>
      <c r="C122" s="6"/>
      <c r="D122" s="6"/>
      <c r="E122" s="1">
        <v>120</v>
      </c>
      <c r="F122" s="1">
        <v>7.21</v>
      </c>
      <c r="G122" s="1">
        <v>9.7799999999999994</v>
      </c>
      <c r="H122" s="5">
        <f t="shared" si="21"/>
        <v>27.20445062586926</v>
      </c>
      <c r="I122" s="3">
        <f>SUM(H119:H122)</f>
        <v>83.894297635605</v>
      </c>
    </row>
    <row r="123" spans="1:9" x14ac:dyDescent="0.2">
      <c r="A123" s="2"/>
      <c r="B123" s="6"/>
      <c r="C123" s="6"/>
      <c r="D123" s="6"/>
      <c r="E123" s="7">
        <v>128</v>
      </c>
      <c r="F123" s="7">
        <v>1.34</v>
      </c>
      <c r="G123" s="7">
        <v>5.79</v>
      </c>
      <c r="H123" s="8">
        <f t="shared" si="21"/>
        <v>16.105702364394993</v>
      </c>
      <c r="I123" s="3">
        <f>SUM(H119:H123)</f>
        <v>100</v>
      </c>
    </row>
    <row r="124" spans="1:9" x14ac:dyDescent="0.2">
      <c r="E124" t="s">
        <v>53</v>
      </c>
      <c r="F124" s="1">
        <f>SUM(F119:F123)</f>
        <v>41.6</v>
      </c>
      <c r="G124" s="1">
        <f>SUM(G119:G123)</f>
        <v>35.949999999999996</v>
      </c>
      <c r="H124" s="5">
        <f t="shared" si="21"/>
        <v>99.999999999999972</v>
      </c>
    </row>
    <row r="126" spans="1:9" x14ac:dyDescent="0.2">
      <c r="A126" t="s">
        <v>51</v>
      </c>
      <c r="B126" s="1">
        <v>121</v>
      </c>
      <c r="C126" s="1" t="s">
        <v>31</v>
      </c>
      <c r="D126" s="1" t="s">
        <v>32</v>
      </c>
      <c r="E126" s="1">
        <v>30</v>
      </c>
      <c r="F126" s="1">
        <v>14.32</v>
      </c>
      <c r="G126" s="1">
        <v>6.2</v>
      </c>
      <c r="H126" s="5">
        <f>(G126/47.66)*100</f>
        <v>13.008812421317668</v>
      </c>
      <c r="I126" s="3">
        <f>H126</f>
        <v>13.008812421317668</v>
      </c>
    </row>
    <row r="127" spans="1:9" x14ac:dyDescent="0.2">
      <c r="A127" s="2"/>
      <c r="B127" s="6"/>
      <c r="C127" s="6"/>
      <c r="D127" s="6"/>
      <c r="E127" s="1">
        <v>60</v>
      </c>
      <c r="F127" s="1">
        <v>25.43</v>
      </c>
      <c r="G127" s="1">
        <v>5.43</v>
      </c>
      <c r="H127" s="5">
        <f t="shared" ref="H127:H133" si="22">(G127/47.66)*100</f>
        <v>11.393201846412087</v>
      </c>
      <c r="I127" s="3">
        <f>SUM(H126:H127)</f>
        <v>24.402014267729754</v>
      </c>
    </row>
    <row r="128" spans="1:9" x14ac:dyDescent="0.2">
      <c r="A128" s="2"/>
      <c r="B128" s="6"/>
      <c r="C128" s="6"/>
      <c r="D128" s="6"/>
      <c r="E128" s="1">
        <v>90</v>
      </c>
      <c r="F128" s="1">
        <v>15.68</v>
      </c>
      <c r="G128" s="1">
        <v>5.74</v>
      </c>
      <c r="H128" s="5">
        <f t="shared" si="22"/>
        <v>12.043642467477971</v>
      </c>
      <c r="I128" s="3">
        <f>H128+I127</f>
        <v>36.445656735207727</v>
      </c>
    </row>
    <row r="129" spans="1:9" x14ac:dyDescent="0.2">
      <c r="A129" s="2"/>
      <c r="B129" s="6"/>
      <c r="C129" s="6"/>
      <c r="D129" s="6"/>
      <c r="E129" s="1">
        <v>120</v>
      </c>
      <c r="F129" s="1">
        <v>18.739999999999998</v>
      </c>
      <c r="G129" s="1">
        <v>6.11</v>
      </c>
      <c r="H129" s="5">
        <f t="shared" si="22"/>
        <v>12.819974821653378</v>
      </c>
      <c r="I129" s="3">
        <f>H129+I128</f>
        <v>49.265631556861109</v>
      </c>
    </row>
    <row r="130" spans="1:9" x14ac:dyDescent="0.2">
      <c r="A130" s="2"/>
      <c r="B130" s="6"/>
      <c r="C130" s="6"/>
      <c r="D130" s="6"/>
      <c r="E130" s="1">
        <v>150</v>
      </c>
      <c r="F130" s="1">
        <v>14.23</v>
      </c>
      <c r="G130" s="1">
        <v>8.25</v>
      </c>
      <c r="H130" s="5">
        <f t="shared" si="22"/>
        <v>17.310113302559799</v>
      </c>
      <c r="I130" s="3">
        <f>H130+I129</f>
        <v>66.575744859420908</v>
      </c>
    </row>
    <row r="131" spans="1:9" x14ac:dyDescent="0.2">
      <c r="A131" s="2"/>
      <c r="B131" s="6"/>
      <c r="C131" s="6"/>
      <c r="D131" s="6"/>
      <c r="E131" s="1">
        <v>180</v>
      </c>
      <c r="F131" s="1">
        <v>12.27</v>
      </c>
      <c r="G131" s="1">
        <v>8.77</v>
      </c>
      <c r="H131" s="5">
        <f t="shared" si="22"/>
        <v>18.401174989509023</v>
      </c>
      <c r="I131" s="3">
        <f t="shared" ref="I131:I132" si="23">H131+I130</f>
        <v>84.976919848929924</v>
      </c>
    </row>
    <row r="132" spans="1:9" x14ac:dyDescent="0.2">
      <c r="A132" s="2"/>
      <c r="B132" s="6"/>
      <c r="C132" s="6"/>
      <c r="D132" s="6"/>
      <c r="E132" s="7">
        <v>230</v>
      </c>
      <c r="F132" s="7">
        <v>11.33</v>
      </c>
      <c r="G132" s="7">
        <v>7.16</v>
      </c>
      <c r="H132" s="8">
        <f t="shared" si="22"/>
        <v>15.023080151070081</v>
      </c>
      <c r="I132" s="3">
        <f t="shared" si="23"/>
        <v>100</v>
      </c>
    </row>
    <row r="133" spans="1:9" x14ac:dyDescent="0.2">
      <c r="E133" t="s">
        <v>54</v>
      </c>
      <c r="F133" s="1">
        <f>SUM(F126:F132)</f>
        <v>112</v>
      </c>
      <c r="G133" s="1">
        <f>SUM(G126:G132)</f>
        <v>47.66</v>
      </c>
      <c r="H133" s="5">
        <f t="shared" si="22"/>
        <v>100</v>
      </c>
    </row>
    <row r="135" spans="1:9" x14ac:dyDescent="0.2">
      <c r="A135" t="s">
        <v>55</v>
      </c>
      <c r="B135" s="1">
        <v>137</v>
      </c>
      <c r="C135" s="1" t="s">
        <v>31</v>
      </c>
      <c r="D135" s="1" t="s">
        <v>35</v>
      </c>
      <c r="E135" s="1">
        <v>30</v>
      </c>
      <c r="F135" s="1">
        <v>11.93</v>
      </c>
      <c r="G135" s="1">
        <v>6.53</v>
      </c>
      <c r="H135" s="5">
        <f>(G135/30.63)*100</f>
        <v>21.318968331700951</v>
      </c>
      <c r="I135" s="3">
        <f>H135</f>
        <v>21.318968331700951</v>
      </c>
    </row>
    <row r="136" spans="1:9" x14ac:dyDescent="0.2">
      <c r="A136" s="2"/>
      <c r="B136" s="6"/>
      <c r="C136" s="6"/>
      <c r="D136" s="6"/>
      <c r="E136" s="1">
        <v>60</v>
      </c>
      <c r="F136" s="1">
        <v>17.77</v>
      </c>
      <c r="G136" s="1">
        <v>7.32</v>
      </c>
      <c r="H136" s="5">
        <f t="shared" ref="H136:H139" si="24">(G136/30.63)*100</f>
        <v>23.898139079333987</v>
      </c>
      <c r="I136" s="3">
        <f>SUM(H135:H136)</f>
        <v>45.217107411034938</v>
      </c>
    </row>
    <row r="137" spans="1:9" x14ac:dyDescent="0.2">
      <c r="A137" s="2"/>
      <c r="B137" s="6"/>
      <c r="C137" s="6"/>
      <c r="D137" s="6"/>
      <c r="E137" s="1">
        <v>90</v>
      </c>
      <c r="F137" s="1">
        <v>10.96</v>
      </c>
      <c r="G137" s="1">
        <v>9.6300000000000008</v>
      </c>
      <c r="H137" s="5">
        <f t="shared" si="24"/>
        <v>31.439764936336928</v>
      </c>
      <c r="I137" s="3">
        <f>H137+I136</f>
        <v>76.656872347371859</v>
      </c>
    </row>
    <row r="138" spans="1:9" x14ac:dyDescent="0.2">
      <c r="A138" s="2"/>
      <c r="B138" s="6"/>
      <c r="C138" s="6"/>
      <c r="D138" s="6"/>
      <c r="E138" s="7">
        <v>107</v>
      </c>
      <c r="F138" s="7">
        <v>2.2599999999999998</v>
      </c>
      <c r="G138" s="7">
        <v>7.15</v>
      </c>
      <c r="H138" s="8">
        <f t="shared" si="24"/>
        <v>23.343127652628144</v>
      </c>
      <c r="I138" s="3">
        <f>H138+I137</f>
        <v>100</v>
      </c>
    </row>
    <row r="139" spans="1:9" x14ac:dyDescent="0.2">
      <c r="E139" t="s">
        <v>56</v>
      </c>
      <c r="F139" s="1">
        <f>SUM(F135:F138)</f>
        <v>42.919999999999995</v>
      </c>
      <c r="G139" s="1">
        <f>SUM(G135:G138)</f>
        <v>30.630000000000003</v>
      </c>
      <c r="H139" s="5">
        <f t="shared" si="24"/>
        <v>100.00000000000003</v>
      </c>
    </row>
    <row r="141" spans="1:9" x14ac:dyDescent="0.2">
      <c r="A141" t="s">
        <v>5</v>
      </c>
      <c r="B141" s="1">
        <v>125</v>
      </c>
      <c r="C141" s="1" t="s">
        <v>31</v>
      </c>
      <c r="D141" s="1" t="s">
        <v>32</v>
      </c>
      <c r="E141" s="1">
        <v>30</v>
      </c>
      <c r="F141" s="1">
        <v>11.91</v>
      </c>
      <c r="G141" s="1">
        <v>2.97</v>
      </c>
      <c r="H141" s="5">
        <f>(G141/27.5)*100</f>
        <v>10.8</v>
      </c>
      <c r="I141" s="3">
        <f>H141</f>
        <v>10.8</v>
      </c>
    </row>
    <row r="142" spans="1:9" x14ac:dyDescent="0.2">
      <c r="A142" s="2"/>
      <c r="B142" s="6"/>
      <c r="C142" s="6"/>
      <c r="D142" s="6"/>
      <c r="E142" s="1">
        <v>60</v>
      </c>
      <c r="F142" s="1">
        <v>8.4</v>
      </c>
      <c r="G142" s="1">
        <v>5.14</v>
      </c>
      <c r="H142" s="5">
        <f t="shared" ref="H142:H147" si="25">(G142/27.5)*100</f>
        <v>18.690909090909088</v>
      </c>
      <c r="I142" s="3">
        <f>SUM(H141:H142)</f>
        <v>29.490909090909089</v>
      </c>
    </row>
    <row r="143" spans="1:9" x14ac:dyDescent="0.2">
      <c r="A143" s="2"/>
      <c r="B143" s="6"/>
      <c r="C143" s="6"/>
      <c r="D143" s="6"/>
      <c r="E143" s="1">
        <v>90</v>
      </c>
      <c r="F143" s="1">
        <v>6.18</v>
      </c>
      <c r="G143" s="1">
        <v>7.13</v>
      </c>
      <c r="H143" s="5">
        <f t="shared" si="25"/>
        <v>25.927272727272726</v>
      </c>
      <c r="I143" s="3">
        <f>H143+I142</f>
        <v>55.418181818181814</v>
      </c>
    </row>
    <row r="144" spans="1:9" x14ac:dyDescent="0.2">
      <c r="A144" s="2"/>
      <c r="B144" s="6"/>
      <c r="C144" s="6"/>
      <c r="D144" s="6"/>
      <c r="E144" s="1">
        <v>120</v>
      </c>
      <c r="F144" s="1">
        <v>16.97</v>
      </c>
      <c r="G144" s="1">
        <v>4.1500000000000004</v>
      </c>
      <c r="H144" s="5">
        <f t="shared" si="25"/>
        <v>15.090909090909092</v>
      </c>
      <c r="I144" s="3">
        <f>H144+I143</f>
        <v>70.509090909090901</v>
      </c>
    </row>
    <row r="145" spans="1:9" x14ac:dyDescent="0.2">
      <c r="A145" s="2"/>
      <c r="B145" s="6"/>
      <c r="C145" s="6"/>
      <c r="D145" s="6"/>
      <c r="E145" s="1">
        <v>150</v>
      </c>
      <c r="F145" s="1">
        <v>9.75</v>
      </c>
      <c r="G145" s="1">
        <v>4.32</v>
      </c>
      <c r="H145" s="5">
        <f t="shared" si="25"/>
        <v>15.709090909090911</v>
      </c>
      <c r="I145" s="3">
        <f>H145+I144</f>
        <v>86.218181818181819</v>
      </c>
    </row>
    <row r="146" spans="1:9" x14ac:dyDescent="0.2">
      <c r="A146" s="2"/>
      <c r="B146" s="6"/>
      <c r="C146" s="6"/>
      <c r="D146" s="6"/>
      <c r="E146" s="7">
        <v>180</v>
      </c>
      <c r="F146" s="7">
        <v>7.4</v>
      </c>
      <c r="G146" s="7">
        <v>3.79</v>
      </c>
      <c r="H146" s="8">
        <f t="shared" si="25"/>
        <v>13.781818181818181</v>
      </c>
      <c r="I146" s="3">
        <f t="shared" ref="I146" si="26">H146+I145</f>
        <v>100</v>
      </c>
    </row>
    <row r="147" spans="1:9" x14ac:dyDescent="0.2">
      <c r="E147" t="s">
        <v>3</v>
      </c>
      <c r="F147" s="1">
        <f>SUM(F141:F146)</f>
        <v>60.61</v>
      </c>
      <c r="G147" s="1">
        <f>SUM(G141:G146)</f>
        <v>27.5</v>
      </c>
      <c r="H147" s="5">
        <f t="shared" si="25"/>
        <v>100</v>
      </c>
    </row>
    <row r="149" spans="1:9" x14ac:dyDescent="0.2">
      <c r="A149" t="s">
        <v>6</v>
      </c>
      <c r="B149" s="1">
        <v>67</v>
      </c>
      <c r="C149" s="1" t="s">
        <v>31</v>
      </c>
      <c r="D149" s="1" t="s">
        <v>57</v>
      </c>
      <c r="E149" s="1">
        <v>30</v>
      </c>
      <c r="F149" s="1">
        <v>2.61</v>
      </c>
      <c r="G149" s="1">
        <v>3.19</v>
      </c>
      <c r="H149" s="5">
        <f>(G149/22.3)*100</f>
        <v>14.304932735426007</v>
      </c>
      <c r="I149" s="3">
        <f>H149</f>
        <v>14.304932735426007</v>
      </c>
    </row>
    <row r="150" spans="1:9" x14ac:dyDescent="0.2">
      <c r="A150" s="2"/>
      <c r="B150" s="6"/>
      <c r="C150" s="6"/>
      <c r="D150" s="6"/>
      <c r="E150" s="1">
        <v>60</v>
      </c>
      <c r="F150" s="1">
        <v>2.68</v>
      </c>
      <c r="G150" s="1">
        <v>5.5</v>
      </c>
      <c r="H150" s="5">
        <f t="shared" ref="H150:H154" si="27">(G150/22.3)*100</f>
        <v>24.663677130044842</v>
      </c>
      <c r="I150" s="3">
        <f>SUM(H149:H150)</f>
        <v>38.968609865470853</v>
      </c>
    </row>
    <row r="151" spans="1:9" x14ac:dyDescent="0.2">
      <c r="A151" s="2"/>
      <c r="B151" s="6"/>
      <c r="C151" s="6"/>
      <c r="D151" s="6"/>
      <c r="E151" s="1">
        <v>90</v>
      </c>
      <c r="F151" s="1">
        <v>4.53</v>
      </c>
      <c r="G151" s="1">
        <v>6.01</v>
      </c>
      <c r="H151" s="5">
        <f t="shared" si="27"/>
        <v>26.95067264573991</v>
      </c>
      <c r="I151" s="3">
        <f>H151+I150</f>
        <v>65.919282511210767</v>
      </c>
    </row>
    <row r="152" spans="1:9" x14ac:dyDescent="0.2">
      <c r="A152" s="2"/>
      <c r="B152" s="6"/>
      <c r="C152" s="6"/>
      <c r="D152" s="6"/>
      <c r="E152" s="1">
        <v>120</v>
      </c>
      <c r="F152" s="1">
        <v>3.2</v>
      </c>
      <c r="G152" s="1">
        <v>4.95</v>
      </c>
      <c r="H152" s="5">
        <f t="shared" si="27"/>
        <v>22.197309417040358</v>
      </c>
      <c r="I152" s="3">
        <f>H152+I151</f>
        <v>88.116591928251125</v>
      </c>
    </row>
    <row r="153" spans="1:9" x14ac:dyDescent="0.2">
      <c r="A153" s="2"/>
      <c r="B153" s="6"/>
      <c r="C153" s="6"/>
      <c r="D153" s="6"/>
      <c r="E153" s="7">
        <v>150</v>
      </c>
      <c r="F153" s="7">
        <v>2.0699999999999998</v>
      </c>
      <c r="G153" s="7">
        <v>2.65</v>
      </c>
      <c r="H153" s="8">
        <f t="shared" si="27"/>
        <v>11.883408071748878</v>
      </c>
      <c r="I153" s="3">
        <f>H153+I152</f>
        <v>100</v>
      </c>
    </row>
    <row r="154" spans="1:9" x14ac:dyDescent="0.2">
      <c r="E154" t="s">
        <v>2</v>
      </c>
      <c r="F154" s="1">
        <f>SUM(F149:F153)</f>
        <v>15.09</v>
      </c>
      <c r="G154" s="1">
        <f>SUM(G149:G153)</f>
        <v>22.299999999999997</v>
      </c>
      <c r="H154" s="5">
        <f t="shared" si="27"/>
        <v>99.999999999999986</v>
      </c>
    </row>
    <row r="156" spans="1:9" x14ac:dyDescent="0.2">
      <c r="A156" t="s">
        <v>58</v>
      </c>
      <c r="B156" s="1">
        <v>83</v>
      </c>
      <c r="C156" s="1" t="s">
        <v>31</v>
      </c>
      <c r="D156" s="1" t="s">
        <v>14</v>
      </c>
      <c r="E156" s="1">
        <v>30</v>
      </c>
      <c r="F156" s="1">
        <v>6.48</v>
      </c>
      <c r="G156" s="1">
        <v>3.49</v>
      </c>
      <c r="H156" s="5">
        <f>(G156/10.71)*100</f>
        <v>32.586367880485525</v>
      </c>
      <c r="I156" s="3">
        <f>H156</f>
        <v>32.586367880485525</v>
      </c>
    </row>
    <row r="157" spans="1:9" x14ac:dyDescent="0.2">
      <c r="A157" s="2"/>
      <c r="B157" s="6"/>
      <c r="C157" s="6"/>
      <c r="D157" s="6"/>
      <c r="E157" s="1">
        <v>60</v>
      </c>
      <c r="F157" s="1">
        <v>5.22</v>
      </c>
      <c r="G157" s="1">
        <v>3.14</v>
      </c>
      <c r="H157" s="5">
        <f t="shared" ref="H157:H160" si="28">(G157/10.71)*100</f>
        <v>29.31839402427638</v>
      </c>
      <c r="I157" s="3">
        <f>SUM(H156:H157)</f>
        <v>61.904761904761905</v>
      </c>
    </row>
    <row r="158" spans="1:9" x14ac:dyDescent="0.2">
      <c r="A158" s="2"/>
      <c r="B158" s="6"/>
      <c r="C158" s="6"/>
      <c r="D158" s="6"/>
      <c r="E158" s="1">
        <v>90</v>
      </c>
      <c r="F158" s="1">
        <v>3.07</v>
      </c>
      <c r="G158" s="1">
        <v>3.52</v>
      </c>
      <c r="H158" s="5">
        <f t="shared" si="28"/>
        <v>32.866479925303452</v>
      </c>
      <c r="I158" s="3">
        <f>H158+I157</f>
        <v>94.77124183006535</v>
      </c>
    </row>
    <row r="159" spans="1:9" x14ac:dyDescent="0.2">
      <c r="A159" s="2"/>
      <c r="B159" s="6"/>
      <c r="C159" s="6"/>
      <c r="D159" s="6"/>
      <c r="E159" s="7">
        <v>95</v>
      </c>
      <c r="F159" s="7">
        <v>0.16</v>
      </c>
      <c r="G159" s="7">
        <v>0.56000000000000005</v>
      </c>
      <c r="H159" s="8">
        <f t="shared" si="28"/>
        <v>5.2287581699346406</v>
      </c>
      <c r="I159" s="3">
        <f>H159+I158</f>
        <v>99.999999999999986</v>
      </c>
    </row>
    <row r="160" spans="1:9" x14ac:dyDescent="0.2">
      <c r="E160" t="s">
        <v>59</v>
      </c>
      <c r="F160" s="1">
        <f>SUM(F156:F159)</f>
        <v>14.93</v>
      </c>
      <c r="G160" s="1">
        <f>SUM(G156:G159)</f>
        <v>10.71</v>
      </c>
      <c r="H160" s="5">
        <f t="shared" si="28"/>
        <v>100</v>
      </c>
    </row>
    <row r="162" spans="1:9" x14ac:dyDescent="0.2">
      <c r="A162" t="s">
        <v>44</v>
      </c>
      <c r="B162" s="1">
        <v>67</v>
      </c>
      <c r="C162" s="1" t="s">
        <v>31</v>
      </c>
      <c r="D162" s="1" t="s">
        <v>14</v>
      </c>
      <c r="E162" s="1">
        <v>30</v>
      </c>
      <c r="F162" s="1">
        <v>6.25</v>
      </c>
      <c r="G162" s="1">
        <v>6.18</v>
      </c>
      <c r="H162" s="5">
        <f>(G162/12.84)*100</f>
        <v>48.13084112149533</v>
      </c>
      <c r="I162" s="3">
        <f>H162</f>
        <v>48.13084112149533</v>
      </c>
    </row>
    <row r="163" spans="1:9" x14ac:dyDescent="0.2">
      <c r="A163" s="2"/>
      <c r="B163" s="6"/>
      <c r="C163" s="6"/>
      <c r="D163" s="6"/>
      <c r="E163" s="1">
        <v>60</v>
      </c>
      <c r="F163" s="1">
        <v>4.0199999999999996</v>
      </c>
      <c r="G163" s="1">
        <v>5.13</v>
      </c>
      <c r="H163" s="5">
        <f t="shared" ref="H163:H165" si="29">(G163/12.84)*100</f>
        <v>39.953271028037385</v>
      </c>
      <c r="I163" s="3">
        <f>SUM(H162:H163)</f>
        <v>88.084112149532714</v>
      </c>
    </row>
    <row r="164" spans="1:9" x14ac:dyDescent="0.2">
      <c r="A164" s="2"/>
      <c r="B164" s="6"/>
      <c r="C164" s="6"/>
      <c r="D164" s="6"/>
      <c r="E164" s="7">
        <v>75</v>
      </c>
      <c r="F164" s="7">
        <v>0.92</v>
      </c>
      <c r="G164" s="7">
        <v>1.53</v>
      </c>
      <c r="H164" s="8">
        <f t="shared" si="29"/>
        <v>11.915887850467289</v>
      </c>
      <c r="I164" s="3">
        <f>H164+I163</f>
        <v>100</v>
      </c>
    </row>
    <row r="165" spans="1:9" x14ac:dyDescent="0.2">
      <c r="E165" t="s">
        <v>60</v>
      </c>
      <c r="F165" s="1">
        <f>SUM(F162:F164)</f>
        <v>11.19</v>
      </c>
      <c r="G165" s="1">
        <f>SUM(G162:G164)</f>
        <v>12.839999999999998</v>
      </c>
      <c r="H165" s="5">
        <f t="shared" si="29"/>
        <v>99.999999999999986</v>
      </c>
    </row>
    <row r="167" spans="1:9" x14ac:dyDescent="0.2">
      <c r="A167" t="s">
        <v>55</v>
      </c>
      <c r="B167" s="1">
        <v>64</v>
      </c>
      <c r="C167" s="1" t="s">
        <v>24</v>
      </c>
      <c r="D167" s="1" t="s">
        <v>35</v>
      </c>
      <c r="E167" s="1">
        <v>30</v>
      </c>
      <c r="F167" s="1">
        <v>7.45</v>
      </c>
      <c r="G167" s="1">
        <v>7.93</v>
      </c>
      <c r="H167" s="5">
        <f>(G167/29.2)*100</f>
        <v>27.157534246575345</v>
      </c>
      <c r="I167" s="3">
        <f>H167</f>
        <v>27.157534246575345</v>
      </c>
    </row>
    <row r="168" spans="1:9" x14ac:dyDescent="0.2">
      <c r="A168" s="2"/>
      <c r="B168" s="6"/>
      <c r="C168" s="6"/>
      <c r="D168" s="6"/>
      <c r="E168" s="1">
        <v>60</v>
      </c>
      <c r="F168" s="1">
        <v>5.95</v>
      </c>
      <c r="G168" s="1">
        <v>5.36</v>
      </c>
      <c r="H168" s="5">
        <f t="shared" ref="H168:H172" si="30">(G168/29.2)*100</f>
        <v>18.356164383561648</v>
      </c>
      <c r="I168" s="3">
        <f>SUM(H167:H168)</f>
        <v>45.513698630136993</v>
      </c>
    </row>
    <row r="169" spans="1:9" x14ac:dyDescent="0.2">
      <c r="A169" s="2"/>
      <c r="B169" s="6"/>
      <c r="C169" s="6"/>
      <c r="D169" s="6"/>
      <c r="E169" s="1">
        <v>90</v>
      </c>
      <c r="F169" s="1">
        <v>10.02</v>
      </c>
      <c r="G169" s="1">
        <v>6.86</v>
      </c>
      <c r="H169" s="5">
        <f t="shared" si="30"/>
        <v>23.493150684931507</v>
      </c>
      <c r="I169" s="3">
        <f>H169+I168</f>
        <v>69.006849315068507</v>
      </c>
    </row>
    <row r="170" spans="1:9" x14ac:dyDescent="0.2">
      <c r="A170" s="2"/>
      <c r="B170" s="6"/>
      <c r="C170" s="6"/>
      <c r="D170" s="6"/>
      <c r="E170" s="1">
        <v>120</v>
      </c>
      <c r="F170" s="1">
        <v>8.3699999999999992</v>
      </c>
      <c r="G170" s="1">
        <v>8.0299999999999994</v>
      </c>
      <c r="H170" s="5">
        <f t="shared" si="30"/>
        <v>27.499999999999996</v>
      </c>
      <c r="I170" s="3">
        <f>H170+I169</f>
        <v>96.506849315068507</v>
      </c>
    </row>
    <row r="171" spans="1:9" x14ac:dyDescent="0.2">
      <c r="A171" s="2"/>
      <c r="B171" s="6"/>
      <c r="C171" s="6"/>
      <c r="D171" s="6"/>
      <c r="E171" s="7">
        <v>125</v>
      </c>
      <c r="F171" s="7">
        <v>0.35</v>
      </c>
      <c r="G171" s="7">
        <v>1.02</v>
      </c>
      <c r="H171" s="8">
        <f t="shared" si="30"/>
        <v>3.493150684931507</v>
      </c>
      <c r="I171" s="3">
        <f>H171+I170</f>
        <v>100.00000000000001</v>
      </c>
    </row>
    <row r="172" spans="1:9" x14ac:dyDescent="0.2">
      <c r="E172" t="s">
        <v>61</v>
      </c>
      <c r="F172" s="1">
        <f>SUM(F167:F171)</f>
        <v>32.14</v>
      </c>
      <c r="G172" s="1">
        <f>SUM(G167:G171)</f>
        <v>29.2</v>
      </c>
      <c r="H172" s="5">
        <f t="shared" si="30"/>
        <v>100</v>
      </c>
    </row>
    <row r="174" spans="1:9" x14ac:dyDescent="0.2">
      <c r="A174" t="s">
        <v>7</v>
      </c>
      <c r="B174" s="1">
        <v>96</v>
      </c>
      <c r="C174" s="1" t="s">
        <v>31</v>
      </c>
      <c r="D174" s="1" t="s">
        <v>62</v>
      </c>
      <c r="E174" s="1">
        <v>30</v>
      </c>
      <c r="F174" s="1">
        <v>9.18</v>
      </c>
      <c r="G174" s="1">
        <v>21.39</v>
      </c>
      <c r="H174" s="5">
        <f>(G174/29.89)*100</f>
        <v>71.562395449983271</v>
      </c>
      <c r="I174" s="3">
        <f>H174</f>
        <v>71.562395449983271</v>
      </c>
    </row>
    <row r="175" spans="1:9" x14ac:dyDescent="0.2">
      <c r="A175" s="2"/>
      <c r="B175" s="6"/>
      <c r="C175" s="6"/>
      <c r="D175" s="6"/>
      <c r="E175" s="7">
        <v>48</v>
      </c>
      <c r="F175" s="7">
        <v>3.21</v>
      </c>
      <c r="G175" s="7">
        <v>8.5</v>
      </c>
      <c r="H175" s="8">
        <f t="shared" ref="H175:H176" si="31">(G175/29.89)*100</f>
        <v>28.437604550016726</v>
      </c>
      <c r="I175" s="3">
        <f>SUM(H174:H175)</f>
        <v>100</v>
      </c>
    </row>
    <row r="176" spans="1:9" x14ac:dyDescent="0.2">
      <c r="E176" t="s">
        <v>63</v>
      </c>
      <c r="F176" s="1">
        <f>SUM(F174:F175)</f>
        <v>12.39</v>
      </c>
      <c r="G176" s="1">
        <f>SUM(G174:G175)</f>
        <v>29.89</v>
      </c>
      <c r="H176" s="5">
        <f t="shared" si="31"/>
        <v>100</v>
      </c>
    </row>
    <row r="178" spans="1:9" x14ac:dyDescent="0.2">
      <c r="A178" t="s">
        <v>58</v>
      </c>
      <c r="B178" s="1">
        <v>149</v>
      </c>
      <c r="C178" s="1" t="s">
        <v>24</v>
      </c>
      <c r="D178" s="1" t="s">
        <v>35</v>
      </c>
      <c r="E178" s="1">
        <v>30</v>
      </c>
      <c r="F178" s="1">
        <v>10.95</v>
      </c>
      <c r="G178" s="1">
        <v>5.76</v>
      </c>
      <c r="H178" s="5">
        <f>(G178/56.61)*100</f>
        <v>10.174880763116057</v>
      </c>
      <c r="I178" s="3">
        <f>H178</f>
        <v>10.174880763116057</v>
      </c>
    </row>
    <row r="179" spans="1:9" x14ac:dyDescent="0.2">
      <c r="A179" s="2"/>
      <c r="B179" s="6"/>
      <c r="C179" s="6"/>
      <c r="D179" s="6"/>
      <c r="E179" s="1">
        <v>60</v>
      </c>
      <c r="F179" s="1">
        <v>18.68</v>
      </c>
      <c r="G179" s="1">
        <v>9.9</v>
      </c>
      <c r="H179" s="5">
        <f t="shared" ref="H179:H184" si="32">(G179/56.61)*100</f>
        <v>17.488076311605724</v>
      </c>
      <c r="I179" s="3">
        <f>SUM(H178:H179)</f>
        <v>27.662957074721781</v>
      </c>
    </row>
    <row r="180" spans="1:9" x14ac:dyDescent="0.2">
      <c r="A180" s="2"/>
      <c r="B180" s="6"/>
      <c r="C180" s="6"/>
      <c r="D180" s="6"/>
      <c r="E180" s="1">
        <v>90</v>
      </c>
      <c r="F180" s="1">
        <v>13.56</v>
      </c>
      <c r="G180" s="1">
        <v>13.17</v>
      </c>
      <c r="H180" s="5">
        <f t="shared" si="32"/>
        <v>23.264440911499733</v>
      </c>
      <c r="I180" s="3">
        <f>H180+I179</f>
        <v>50.927397986221514</v>
      </c>
    </row>
    <row r="181" spans="1:9" x14ac:dyDescent="0.2">
      <c r="A181" s="2"/>
      <c r="B181" s="6"/>
      <c r="C181" s="6"/>
      <c r="D181" s="6"/>
      <c r="E181" s="1">
        <v>120</v>
      </c>
      <c r="F181" s="1">
        <v>6.8</v>
      </c>
      <c r="G181" s="1">
        <v>10.91</v>
      </c>
      <c r="H181" s="5">
        <f t="shared" si="32"/>
        <v>19.272213389860447</v>
      </c>
      <c r="I181" s="3">
        <f>H181+I180</f>
        <v>70.199611376081961</v>
      </c>
    </row>
    <row r="182" spans="1:9" x14ac:dyDescent="0.2">
      <c r="A182" s="2"/>
      <c r="B182" s="6"/>
      <c r="C182" s="6"/>
      <c r="D182" s="6"/>
      <c r="E182" s="1">
        <v>150</v>
      </c>
      <c r="F182" s="1">
        <v>14.54</v>
      </c>
      <c r="G182" s="1">
        <v>15.07</v>
      </c>
      <c r="H182" s="5">
        <f t="shared" si="32"/>
        <v>26.62073838544427</v>
      </c>
      <c r="I182" s="3">
        <f>H182+I181</f>
        <v>96.820349761526231</v>
      </c>
    </row>
    <row r="183" spans="1:9" x14ac:dyDescent="0.2">
      <c r="A183" s="2"/>
      <c r="B183" s="6"/>
      <c r="C183" s="6"/>
      <c r="D183" s="6"/>
      <c r="E183" s="7">
        <v>155</v>
      </c>
      <c r="F183" s="7">
        <v>1.22</v>
      </c>
      <c r="G183" s="7">
        <v>1.8</v>
      </c>
      <c r="H183" s="8">
        <f t="shared" si="32"/>
        <v>3.1796502384737675</v>
      </c>
      <c r="I183" s="3">
        <f t="shared" ref="I183" si="33">H183+I182</f>
        <v>100</v>
      </c>
    </row>
    <row r="184" spans="1:9" x14ac:dyDescent="0.2">
      <c r="E184" t="s">
        <v>64</v>
      </c>
      <c r="F184" s="1">
        <f>SUM(F178:F183)</f>
        <v>65.75</v>
      </c>
      <c r="G184" s="1">
        <f>SUM(G178:G183)</f>
        <v>56.609999999999992</v>
      </c>
      <c r="H184" s="5">
        <f t="shared" si="32"/>
        <v>99.999999999999986</v>
      </c>
    </row>
    <row r="186" spans="1:9" x14ac:dyDescent="0.2">
      <c r="A186" t="s">
        <v>20</v>
      </c>
      <c r="B186" s="1">
        <v>146</v>
      </c>
      <c r="C186" s="1" t="s">
        <v>31</v>
      </c>
      <c r="D186" s="1" t="s">
        <v>62</v>
      </c>
      <c r="E186" s="1">
        <v>30</v>
      </c>
      <c r="F186" s="1">
        <v>8.6199999999999992</v>
      </c>
      <c r="G186" s="1">
        <v>11.45</v>
      </c>
      <c r="H186" s="5">
        <f>(G186/40.05)*100</f>
        <v>28.589263420724091</v>
      </c>
      <c r="I186" s="3">
        <f>H186</f>
        <v>28.589263420724091</v>
      </c>
    </row>
    <row r="187" spans="1:9" x14ac:dyDescent="0.2">
      <c r="A187" s="2"/>
      <c r="B187" s="6"/>
      <c r="C187" s="6"/>
      <c r="D187" s="6"/>
      <c r="E187" s="1">
        <v>60</v>
      </c>
      <c r="F187" s="1">
        <v>9.1199999999999992</v>
      </c>
      <c r="G187" s="1">
        <v>10.42</v>
      </c>
      <c r="H187" s="5">
        <f t="shared" ref="H187:H190" si="34">(G187/40.05)*100</f>
        <v>26.017478152309614</v>
      </c>
      <c r="I187" s="3">
        <f>SUM(H186:H187)</f>
        <v>54.606741573033702</v>
      </c>
    </row>
    <row r="188" spans="1:9" x14ac:dyDescent="0.2">
      <c r="A188" s="2"/>
      <c r="B188" s="6"/>
      <c r="C188" s="6"/>
      <c r="D188" s="6"/>
      <c r="E188" s="1">
        <v>90</v>
      </c>
      <c r="F188" s="1">
        <v>11.64</v>
      </c>
      <c r="G188" s="1">
        <v>11.51</v>
      </c>
      <c r="H188" s="5">
        <f t="shared" si="34"/>
        <v>28.739076154806494</v>
      </c>
      <c r="I188" s="3">
        <f>H188+I187</f>
        <v>83.345817727840199</v>
      </c>
    </row>
    <row r="189" spans="1:9" x14ac:dyDescent="0.2">
      <c r="A189" s="2"/>
      <c r="B189" s="6"/>
      <c r="C189" s="6"/>
      <c r="D189" s="6"/>
      <c r="E189" s="7">
        <v>120</v>
      </c>
      <c r="F189" s="7">
        <v>0.95</v>
      </c>
      <c r="G189" s="7">
        <v>6.67</v>
      </c>
      <c r="H189" s="8">
        <f t="shared" si="34"/>
        <v>16.654182272159801</v>
      </c>
      <c r="I189" s="3">
        <f>H189+I188</f>
        <v>100</v>
      </c>
    </row>
    <row r="190" spans="1:9" x14ac:dyDescent="0.2">
      <c r="E190" t="s">
        <v>0</v>
      </c>
      <c r="F190" s="1">
        <f>SUM(F186:F189)</f>
        <v>30.33</v>
      </c>
      <c r="G190" s="1">
        <f>SUM(G186:G189)</f>
        <v>40.049999999999997</v>
      </c>
      <c r="H190" s="5">
        <f t="shared" si="34"/>
        <v>100</v>
      </c>
    </row>
    <row r="192" spans="1:9" x14ac:dyDescent="0.2">
      <c r="A192" t="s">
        <v>49</v>
      </c>
      <c r="B192" s="1">
        <v>64</v>
      </c>
      <c r="C192" s="1" t="s">
        <v>37</v>
      </c>
      <c r="D192" s="1" t="s">
        <v>57</v>
      </c>
      <c r="E192" s="1">
        <v>30</v>
      </c>
      <c r="F192" s="1">
        <v>10.07</v>
      </c>
      <c r="G192" s="1">
        <v>6.2</v>
      </c>
      <c r="H192" s="5">
        <f>(G192/13.09)*100</f>
        <v>47.364400305576773</v>
      </c>
      <c r="I192" s="3">
        <f>H192</f>
        <v>47.364400305576773</v>
      </c>
    </row>
    <row r="193" spans="1:9" x14ac:dyDescent="0.2">
      <c r="A193" s="2"/>
      <c r="B193" s="6"/>
      <c r="C193" s="6"/>
      <c r="D193" s="6"/>
      <c r="E193" s="1">
        <v>60</v>
      </c>
      <c r="F193" s="1">
        <v>2.59</v>
      </c>
      <c r="G193" s="1">
        <v>6.24</v>
      </c>
      <c r="H193" s="5">
        <f t="shared" ref="H193:H195" si="35">(G193/13.09)*100</f>
        <v>47.669977081741791</v>
      </c>
      <c r="I193" s="3">
        <f>SUM(H192:H193)</f>
        <v>95.034377387318557</v>
      </c>
    </row>
    <row r="194" spans="1:9" x14ac:dyDescent="0.2">
      <c r="A194" s="2"/>
      <c r="B194" s="6"/>
      <c r="C194" s="6"/>
      <c r="D194" s="6"/>
      <c r="E194" s="7">
        <v>90</v>
      </c>
      <c r="F194" s="7">
        <v>0.1</v>
      </c>
      <c r="G194" s="7">
        <v>0.65</v>
      </c>
      <c r="H194" s="8">
        <f t="shared" si="35"/>
        <v>4.965622612681436</v>
      </c>
      <c r="I194" s="3">
        <f>H194+I193</f>
        <v>100</v>
      </c>
    </row>
    <row r="195" spans="1:9" x14ac:dyDescent="0.2">
      <c r="E195" t="s">
        <v>4</v>
      </c>
      <c r="F195" s="1">
        <f>SUM(F192:F194)</f>
        <v>12.76</v>
      </c>
      <c r="G195" s="1">
        <f>SUM(G192:G194)</f>
        <v>13.090000000000002</v>
      </c>
      <c r="H195" s="5">
        <f t="shared" si="35"/>
        <v>100.00000000000003</v>
      </c>
    </row>
  </sheetData>
  <mergeCells count="4">
    <mergeCell ref="K3:U3"/>
    <mergeCell ref="K23:U23"/>
    <mergeCell ref="K6:L6"/>
    <mergeCell ref="K4:T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NOGP_Bout05</vt:lpstr>
    </vt:vector>
  </TitlesOfParts>
  <Company>NEON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Carter</dc:creator>
  <cp:lastModifiedBy>Courtney Meier</cp:lastModifiedBy>
  <cp:lastPrinted>2016-10-12T12:44:33Z</cp:lastPrinted>
  <dcterms:created xsi:type="dcterms:W3CDTF">2016-09-14T20:18:46Z</dcterms:created>
  <dcterms:modified xsi:type="dcterms:W3CDTF">2016-10-14T20:08:58Z</dcterms:modified>
</cp:coreProperties>
</file>