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dlandgaragedoor-my.sharepoint.com/personal/lamarw_midlandgaragedoor_com/Documents/TRACKS/"/>
    </mc:Choice>
  </mc:AlternateContent>
  <xr:revisionPtr revIDLastSave="229" documentId="13_ncr:1_{17644045-2A5B-4E7F-9F2C-BBF4B16E75A1}" xr6:coauthVersionLast="47" xr6:coauthVersionMax="47" xr10:uidLastSave="{5A6297D4-EF5B-432C-9413-F28B48426D79}"/>
  <bookViews>
    <workbookView xWindow="-28920" yWindow="-120" windowWidth="29040" windowHeight="17520" xr2:uid="{0A9ED777-C5FF-4610-A485-FC02FDC39B55}"/>
  </bookViews>
  <sheets>
    <sheet name="Sheet2" sheetId="8" r:id="rId1"/>
    <sheet name="OVERVIEW" sheetId="1" r:id="rId2"/>
    <sheet name="BUNDLE_QUANTITIES" sheetId="6" r:id="rId3"/>
    <sheet name="WEIGHT" sheetId="3" r:id="rId4"/>
    <sheet name="FREQUENCY" sheetId="2" r:id="rId5"/>
  </sheets>
  <definedNames>
    <definedName name="_xlnm._FilterDatabase" localSheetId="2" hidden="1">BUNDLE_QUANTITIES!$A$1:$C$118</definedName>
    <definedName name="_xlnm._FilterDatabase" localSheetId="4" hidden="1">FREQUENCY!$A$1:$B$178</definedName>
    <definedName name="_xlnm._FilterDatabase" localSheetId="1" hidden="1">OVERVIEW!$A$1:$AL$139</definedName>
    <definedName name="_xlcn.WorksheetConnection_OVERVIEWA1AN1391" hidden="1">OVERVIEW!$A$1:$AN$139</definedName>
  </definedNames>
  <calcPr calcId="191029"/>
  <pivotCaches>
    <pivotCache cacheId="9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VERVIEW!$A$1:$AN$1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33" i="1" l="1"/>
  <c r="J117" i="1"/>
  <c r="M117" i="1" s="1"/>
  <c r="L117" i="1" s="1"/>
  <c r="J118" i="1"/>
  <c r="S118" i="1" s="1"/>
  <c r="J119" i="1"/>
  <c r="S119" i="1" s="1"/>
  <c r="J120" i="1"/>
  <c r="AG120" i="1" s="1"/>
  <c r="J121" i="1"/>
  <c r="K121" i="1" s="1"/>
  <c r="J122" i="1"/>
  <c r="S122" i="1" s="1"/>
  <c r="J123" i="1"/>
  <c r="M123" i="1" s="1"/>
  <c r="L123" i="1" s="1"/>
  <c r="J124" i="1"/>
  <c r="T124" i="1" s="1"/>
  <c r="J125" i="1"/>
  <c r="AA125" i="1" s="1"/>
  <c r="J126" i="1"/>
  <c r="AG126" i="1" s="1"/>
  <c r="J127" i="1"/>
  <c r="J128" i="1"/>
  <c r="M128" i="1" s="1"/>
  <c r="L128" i="1" s="1"/>
  <c r="J129" i="1"/>
  <c r="M129" i="1" s="1"/>
  <c r="L129" i="1" s="1"/>
  <c r="J130" i="1"/>
  <c r="T130" i="1" s="1"/>
  <c r="J131" i="1"/>
  <c r="V131" i="1" s="1"/>
  <c r="AM137" i="1" s="1"/>
  <c r="J132" i="1"/>
  <c r="K132" i="1" s="1"/>
  <c r="J133" i="1"/>
  <c r="AG133" i="1" s="1"/>
  <c r="J134" i="1"/>
  <c r="M134" i="1" s="1"/>
  <c r="L134" i="1" s="1"/>
  <c r="J135" i="1"/>
  <c r="M135" i="1" s="1"/>
  <c r="L135" i="1" s="1"/>
  <c r="J136" i="1"/>
  <c r="T136" i="1" s="1"/>
  <c r="J137" i="1"/>
  <c r="V137" i="1" s="1"/>
  <c r="J138" i="1"/>
  <c r="M138" i="1" s="1"/>
  <c r="L138" i="1" s="1"/>
  <c r="J139" i="1"/>
  <c r="V139" i="1" s="1"/>
  <c r="AD139" i="1"/>
  <c r="AC139" i="1"/>
  <c r="W139" i="1"/>
  <c r="R139" i="1"/>
  <c r="Q139" i="1"/>
  <c r="P139" i="1"/>
  <c r="Y139" i="1" s="1"/>
  <c r="AD138" i="1"/>
  <c r="AC138" i="1"/>
  <c r="AE138" i="1" s="1"/>
  <c r="W138" i="1"/>
  <c r="R138" i="1"/>
  <c r="Q138" i="1"/>
  <c r="P138" i="1"/>
  <c r="Y138" i="1" s="1"/>
  <c r="AD137" i="1"/>
  <c r="AC137" i="1"/>
  <c r="W137" i="1"/>
  <c r="R137" i="1"/>
  <c r="Q137" i="1"/>
  <c r="P137" i="1"/>
  <c r="Y137" i="1" s="1"/>
  <c r="AD136" i="1"/>
  <c r="AC136" i="1"/>
  <c r="AE136" i="1" s="1"/>
  <c r="W136" i="1"/>
  <c r="R136" i="1"/>
  <c r="Q136" i="1"/>
  <c r="P136" i="1"/>
  <c r="X136" i="1" s="1"/>
  <c r="AD135" i="1"/>
  <c r="AC135" i="1"/>
  <c r="W135" i="1"/>
  <c r="T135" i="1"/>
  <c r="S135" i="1"/>
  <c r="R135" i="1"/>
  <c r="Q135" i="1"/>
  <c r="P135" i="1"/>
  <c r="Y135" i="1" s="1"/>
  <c r="K135" i="1"/>
  <c r="AD134" i="1"/>
  <c r="AC134" i="1"/>
  <c r="W134" i="1"/>
  <c r="R134" i="1"/>
  <c r="Q134" i="1"/>
  <c r="P134" i="1"/>
  <c r="Y134" i="1" s="1"/>
  <c r="AD133" i="1"/>
  <c r="AC133" i="1"/>
  <c r="W133" i="1"/>
  <c r="R133" i="1"/>
  <c r="Q133" i="1"/>
  <c r="P133" i="1"/>
  <c r="Y133" i="1" s="1"/>
  <c r="AG132" i="1"/>
  <c r="AD132" i="1"/>
  <c r="AC132" i="1"/>
  <c r="AE132" i="1" s="1"/>
  <c r="W132" i="1"/>
  <c r="R132" i="1"/>
  <c r="Q132" i="1"/>
  <c r="P132" i="1"/>
  <c r="Y132" i="1" s="1"/>
  <c r="AD131" i="1"/>
  <c r="AC131" i="1"/>
  <c r="W131" i="1"/>
  <c r="R131" i="1"/>
  <c r="Q131" i="1"/>
  <c r="P131" i="1"/>
  <c r="Y131" i="1" s="1"/>
  <c r="AD130" i="1"/>
  <c r="AC130" i="1"/>
  <c r="W130" i="1"/>
  <c r="R130" i="1"/>
  <c r="Q130" i="1"/>
  <c r="P130" i="1"/>
  <c r="Y130" i="1" s="1"/>
  <c r="AD129" i="1"/>
  <c r="AC129" i="1"/>
  <c r="W129" i="1"/>
  <c r="V129" i="1"/>
  <c r="AM135" i="1" s="1"/>
  <c r="T129" i="1"/>
  <c r="S129" i="1"/>
  <c r="R129" i="1"/>
  <c r="Q129" i="1"/>
  <c r="P129" i="1"/>
  <c r="Y129" i="1" s="1"/>
  <c r="K129" i="1"/>
  <c r="AD128" i="1"/>
  <c r="AC128" i="1"/>
  <c r="W128" i="1"/>
  <c r="R128" i="1"/>
  <c r="Q128" i="1"/>
  <c r="P128" i="1"/>
  <c r="Y128" i="1" s="1"/>
  <c r="AG127" i="1"/>
  <c r="AD127" i="1"/>
  <c r="AC127" i="1"/>
  <c r="W127" i="1"/>
  <c r="V127" i="1"/>
  <c r="T127" i="1"/>
  <c r="S127" i="1"/>
  <c r="R127" i="1"/>
  <c r="Q127" i="1"/>
  <c r="P127" i="1"/>
  <c r="Y127" i="1" s="1"/>
  <c r="M127" i="1"/>
  <c r="L127" i="1" s="1"/>
  <c r="K127" i="1"/>
  <c r="AD126" i="1"/>
  <c r="AC126" i="1"/>
  <c r="W126" i="1"/>
  <c r="R126" i="1"/>
  <c r="Q126" i="1"/>
  <c r="P126" i="1"/>
  <c r="Y126" i="1" s="1"/>
  <c r="AD125" i="1"/>
  <c r="AC125" i="1"/>
  <c r="Z125" i="1"/>
  <c r="W125" i="1"/>
  <c r="R125" i="1"/>
  <c r="Q125" i="1"/>
  <c r="P125" i="1"/>
  <c r="Y125" i="1" s="1"/>
  <c r="AD124" i="1"/>
  <c r="AC124" i="1"/>
  <c r="W124" i="1"/>
  <c r="V124" i="1"/>
  <c r="AM130" i="1" s="1"/>
  <c r="R124" i="1"/>
  <c r="Q124" i="1"/>
  <c r="P124" i="1"/>
  <c r="Y124" i="1" s="1"/>
  <c r="AD123" i="1"/>
  <c r="AC123" i="1"/>
  <c r="W123" i="1"/>
  <c r="R123" i="1"/>
  <c r="Q123" i="1"/>
  <c r="P123" i="1"/>
  <c r="Y123" i="1" s="1"/>
  <c r="K123" i="1"/>
  <c r="AD122" i="1"/>
  <c r="AC122" i="1"/>
  <c r="W122" i="1"/>
  <c r="V122" i="1"/>
  <c r="AM128" i="1" s="1"/>
  <c r="R122" i="1"/>
  <c r="Q122" i="1"/>
  <c r="P122" i="1"/>
  <c r="Y122" i="1" s="1"/>
  <c r="K122" i="1"/>
  <c r="AD121" i="1"/>
  <c r="AC121" i="1"/>
  <c r="W121" i="1"/>
  <c r="S121" i="1"/>
  <c r="R121" i="1"/>
  <c r="Q121" i="1"/>
  <c r="P121" i="1"/>
  <c r="Y121" i="1" s="1"/>
  <c r="AD120" i="1"/>
  <c r="AC120" i="1"/>
  <c r="W120" i="1"/>
  <c r="R120" i="1"/>
  <c r="Q120" i="1"/>
  <c r="P120" i="1"/>
  <c r="Y120" i="1" s="1"/>
  <c r="K120" i="1"/>
  <c r="AG119" i="1"/>
  <c r="AD119" i="1"/>
  <c r="AC119" i="1"/>
  <c r="W119" i="1"/>
  <c r="V119" i="1"/>
  <c r="AM125" i="1" s="1"/>
  <c r="T119" i="1"/>
  <c r="R119" i="1"/>
  <c r="Q119" i="1"/>
  <c r="P119" i="1"/>
  <c r="Y119" i="1" s="1"/>
  <c r="M119" i="1"/>
  <c r="L119" i="1" s="1"/>
  <c r="K119" i="1"/>
  <c r="AD118" i="1"/>
  <c r="AC118" i="1"/>
  <c r="W118" i="1"/>
  <c r="V118" i="1"/>
  <c r="AM124" i="1" s="1"/>
  <c r="R118" i="1"/>
  <c r="Q118" i="1"/>
  <c r="P118" i="1"/>
  <c r="Y118" i="1" s="1"/>
  <c r="AD117" i="1"/>
  <c r="AC117" i="1"/>
  <c r="AE117" i="1" s="1"/>
  <c r="W117" i="1"/>
  <c r="R117" i="1"/>
  <c r="Q117" i="1"/>
  <c r="P117" i="1"/>
  <c r="Y117" i="1" s="1"/>
  <c r="AD116" i="1"/>
  <c r="AC116" i="1"/>
  <c r="W116" i="1"/>
  <c r="R116" i="1"/>
  <c r="Q116" i="1"/>
  <c r="P116" i="1"/>
  <c r="X116" i="1" s="1"/>
  <c r="M116" i="1"/>
  <c r="L116" i="1" s="1"/>
  <c r="K116" i="1"/>
  <c r="J116" i="1"/>
  <c r="AG116" i="1" s="1"/>
  <c r="P3" i="1"/>
  <c r="Y3" i="1" s="1"/>
  <c r="P4" i="1"/>
  <c r="X4" i="1" s="1"/>
  <c r="P5" i="1"/>
  <c r="X5" i="1" s="1"/>
  <c r="P6" i="1"/>
  <c r="X6" i="1" s="1"/>
  <c r="P7" i="1"/>
  <c r="Y7" i="1" s="1"/>
  <c r="P8" i="1"/>
  <c r="X8" i="1" s="1"/>
  <c r="P9" i="1"/>
  <c r="X9" i="1" s="1"/>
  <c r="P10" i="1"/>
  <c r="X10" i="1" s="1"/>
  <c r="P11" i="1"/>
  <c r="Y11" i="1" s="1"/>
  <c r="P12" i="1"/>
  <c r="X12" i="1" s="1"/>
  <c r="P13" i="1"/>
  <c r="Y13" i="1" s="1"/>
  <c r="P14" i="1"/>
  <c r="Y14" i="1" s="1"/>
  <c r="P15" i="1"/>
  <c r="P16" i="1"/>
  <c r="X16" i="1" s="1"/>
  <c r="P17" i="1"/>
  <c r="Y17" i="1" s="1"/>
  <c r="P18" i="1"/>
  <c r="P19" i="1"/>
  <c r="X19" i="1" s="1"/>
  <c r="P20" i="1"/>
  <c r="X20" i="1" s="1"/>
  <c r="P21" i="1"/>
  <c r="X21" i="1" s="1"/>
  <c r="P22" i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29" i="1"/>
  <c r="X29" i="1" s="1"/>
  <c r="P30" i="1"/>
  <c r="P31" i="1"/>
  <c r="P32" i="1"/>
  <c r="Y32" i="1" s="1"/>
  <c r="P33" i="1"/>
  <c r="X33" i="1" s="1"/>
  <c r="P34" i="1"/>
  <c r="P35" i="1"/>
  <c r="X35" i="1" s="1"/>
  <c r="P36" i="1"/>
  <c r="Y36" i="1" s="1"/>
  <c r="P37" i="1"/>
  <c r="P38" i="1"/>
  <c r="X38" i="1" s="1"/>
  <c r="P39" i="1"/>
  <c r="X39" i="1" s="1"/>
  <c r="P40" i="1"/>
  <c r="X40" i="1" s="1"/>
  <c r="P41" i="1"/>
  <c r="X41" i="1" s="1"/>
  <c r="P42" i="1"/>
  <c r="X42" i="1" s="1"/>
  <c r="P43" i="1"/>
  <c r="X43" i="1" s="1"/>
  <c r="P44" i="1"/>
  <c r="P45" i="1"/>
  <c r="Y45" i="1" s="1"/>
  <c r="P46" i="1"/>
  <c r="X46" i="1" s="1"/>
  <c r="P47" i="1"/>
  <c r="P48" i="1"/>
  <c r="X48" i="1" s="1"/>
  <c r="P49" i="1"/>
  <c r="Y49" i="1" s="1"/>
  <c r="P50" i="1"/>
  <c r="P51" i="1"/>
  <c r="Y51" i="1" s="1"/>
  <c r="P52" i="1"/>
  <c r="P53" i="1"/>
  <c r="Y53" i="1" s="1"/>
  <c r="P54" i="1"/>
  <c r="X54" i="1" s="1"/>
  <c r="P55" i="1"/>
  <c r="X55" i="1" s="1"/>
  <c r="P56" i="1"/>
  <c r="X56" i="1" s="1"/>
  <c r="P57" i="1"/>
  <c r="Y57" i="1" s="1"/>
  <c r="P58" i="1"/>
  <c r="P59" i="1"/>
  <c r="X59" i="1" s="1"/>
  <c r="P60" i="1"/>
  <c r="X60" i="1" s="1"/>
  <c r="P61" i="1"/>
  <c r="X61" i="1" s="1"/>
  <c r="P62" i="1"/>
  <c r="P63" i="1"/>
  <c r="Y63" i="1" s="1"/>
  <c r="P64" i="1"/>
  <c r="P65" i="1"/>
  <c r="Y65" i="1" s="1"/>
  <c r="P66" i="1"/>
  <c r="X66" i="1" s="1"/>
  <c r="P67" i="1"/>
  <c r="P68" i="1"/>
  <c r="X68" i="1" s="1"/>
  <c r="P69" i="1"/>
  <c r="X69" i="1" s="1"/>
  <c r="P70" i="1"/>
  <c r="Y70" i="1" s="1"/>
  <c r="P71" i="1"/>
  <c r="Y71" i="1" s="1"/>
  <c r="P72" i="1"/>
  <c r="X72" i="1" s="1"/>
  <c r="P73" i="1"/>
  <c r="P74" i="1"/>
  <c r="Y74" i="1" s="1"/>
  <c r="P75" i="1"/>
  <c r="P76" i="1"/>
  <c r="X76" i="1" s="1"/>
  <c r="P77" i="1"/>
  <c r="Y77" i="1" s="1"/>
  <c r="P78" i="1"/>
  <c r="X78" i="1" s="1"/>
  <c r="P79" i="1"/>
  <c r="Y79" i="1" s="1"/>
  <c r="P80" i="1"/>
  <c r="P81" i="1"/>
  <c r="X81" i="1" s="1"/>
  <c r="P82" i="1"/>
  <c r="X82" i="1" s="1"/>
  <c r="P83" i="1"/>
  <c r="X83" i="1" s="1"/>
  <c r="P84" i="1"/>
  <c r="Y84" i="1" s="1"/>
  <c r="P85" i="1"/>
  <c r="Y85" i="1" s="1"/>
  <c r="P86" i="1"/>
  <c r="X86" i="1" s="1"/>
  <c r="P87" i="1"/>
  <c r="Y87" i="1" s="1"/>
  <c r="P88" i="1"/>
  <c r="P89" i="1"/>
  <c r="X89" i="1" s="1"/>
  <c r="P90" i="1"/>
  <c r="P91" i="1"/>
  <c r="Y91" i="1" s="1"/>
  <c r="P92" i="1"/>
  <c r="X92" i="1" s="1"/>
  <c r="P93" i="1"/>
  <c r="X93" i="1" s="1"/>
  <c r="P94" i="1"/>
  <c r="X94" i="1" s="1"/>
  <c r="P95" i="1"/>
  <c r="X95" i="1" s="1"/>
  <c r="P96" i="1"/>
  <c r="Y96" i="1" s="1"/>
  <c r="P97" i="1"/>
  <c r="X97" i="1" s="1"/>
  <c r="P98" i="1"/>
  <c r="X98" i="1" s="1"/>
  <c r="P99" i="1"/>
  <c r="Y99" i="1" s="1"/>
  <c r="P100" i="1"/>
  <c r="X100" i="1" s="1"/>
  <c r="P101" i="1"/>
  <c r="X101" i="1" s="1"/>
  <c r="P102" i="1"/>
  <c r="P103" i="1"/>
  <c r="Y103" i="1" s="1"/>
  <c r="P104" i="1"/>
  <c r="X104" i="1" s="1"/>
  <c r="P105" i="1"/>
  <c r="Y105" i="1" s="1"/>
  <c r="P106" i="1"/>
  <c r="X106" i="1" s="1"/>
  <c r="P107" i="1"/>
  <c r="X107" i="1" s="1"/>
  <c r="P108" i="1"/>
  <c r="Y108" i="1" s="1"/>
  <c r="P109" i="1"/>
  <c r="Y109" i="1" s="1"/>
  <c r="P110" i="1"/>
  <c r="P111" i="1"/>
  <c r="P112" i="1"/>
  <c r="X112" i="1" s="1"/>
  <c r="P113" i="1"/>
  <c r="X113" i="1" s="1"/>
  <c r="P114" i="1"/>
  <c r="X114" i="1" s="1"/>
  <c r="P115" i="1"/>
  <c r="P2" i="1"/>
  <c r="Y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2" i="1"/>
  <c r="J2" i="1"/>
  <c r="AG2" i="1" s="1"/>
  <c r="J3" i="1"/>
  <c r="AG3" i="1" s="1"/>
  <c r="J4" i="1"/>
  <c r="AG4" i="1" s="1"/>
  <c r="J5" i="1"/>
  <c r="AG5" i="1" s="1"/>
  <c r="J6" i="1"/>
  <c r="AG6" i="1" s="1"/>
  <c r="J7" i="1"/>
  <c r="AG7" i="1" s="1"/>
  <c r="J8" i="1"/>
  <c r="AG8" i="1" s="1"/>
  <c r="J9" i="1"/>
  <c r="AG9" i="1" s="1"/>
  <c r="J10" i="1"/>
  <c r="AG10" i="1" s="1"/>
  <c r="J11" i="1"/>
  <c r="AG11" i="1" s="1"/>
  <c r="J12" i="1"/>
  <c r="AG12" i="1" s="1"/>
  <c r="J13" i="1"/>
  <c r="AG13" i="1" s="1"/>
  <c r="J14" i="1"/>
  <c r="AG14" i="1" s="1"/>
  <c r="J15" i="1"/>
  <c r="AG15" i="1" s="1"/>
  <c r="J16" i="1"/>
  <c r="AG16" i="1" s="1"/>
  <c r="J17" i="1"/>
  <c r="AG17" i="1" s="1"/>
  <c r="J18" i="1"/>
  <c r="AG18" i="1" s="1"/>
  <c r="J19" i="1"/>
  <c r="AG19" i="1" s="1"/>
  <c r="J20" i="1"/>
  <c r="AG20" i="1" s="1"/>
  <c r="J21" i="1"/>
  <c r="K21" i="1" s="1"/>
  <c r="J22" i="1"/>
  <c r="AG22" i="1" s="1"/>
  <c r="J23" i="1"/>
  <c r="AG23" i="1" s="1"/>
  <c r="J24" i="1"/>
  <c r="AG24" i="1" s="1"/>
  <c r="J25" i="1"/>
  <c r="V25" i="1" s="1"/>
  <c r="AM25" i="1" s="1"/>
  <c r="J26" i="1"/>
  <c r="AG26" i="1" s="1"/>
  <c r="J27" i="1"/>
  <c r="AG27" i="1" s="1"/>
  <c r="J28" i="1"/>
  <c r="AG28" i="1" s="1"/>
  <c r="J29" i="1"/>
  <c r="AG29" i="1" s="1"/>
  <c r="J30" i="1"/>
  <c r="AG30" i="1" s="1"/>
  <c r="J31" i="1"/>
  <c r="AG31" i="1" s="1"/>
  <c r="J32" i="1"/>
  <c r="AG32" i="1" s="1"/>
  <c r="J33" i="1"/>
  <c r="AG33" i="1" s="1"/>
  <c r="J34" i="1"/>
  <c r="AG34" i="1" s="1"/>
  <c r="J35" i="1"/>
  <c r="AG35" i="1" s="1"/>
  <c r="J36" i="1"/>
  <c r="AG36" i="1" s="1"/>
  <c r="J37" i="1"/>
  <c r="AG37" i="1" s="1"/>
  <c r="J38" i="1"/>
  <c r="AG38" i="1" s="1"/>
  <c r="J39" i="1"/>
  <c r="AG39" i="1" s="1"/>
  <c r="J40" i="1"/>
  <c r="AG40" i="1" s="1"/>
  <c r="J41" i="1"/>
  <c r="AG41" i="1" s="1"/>
  <c r="J42" i="1"/>
  <c r="AG42" i="1" s="1"/>
  <c r="J43" i="1"/>
  <c r="AG43" i="1" s="1"/>
  <c r="J44" i="1"/>
  <c r="AG44" i="1" s="1"/>
  <c r="J45" i="1"/>
  <c r="AG45" i="1" s="1"/>
  <c r="J46" i="1"/>
  <c r="AG46" i="1" s="1"/>
  <c r="J47" i="1"/>
  <c r="AG47" i="1" s="1"/>
  <c r="J48" i="1"/>
  <c r="AG48" i="1" s="1"/>
  <c r="J49" i="1"/>
  <c r="AG49" i="1" s="1"/>
  <c r="J50" i="1"/>
  <c r="AG50" i="1" s="1"/>
  <c r="J51" i="1"/>
  <c r="AG51" i="1" s="1"/>
  <c r="J52" i="1"/>
  <c r="AG52" i="1" s="1"/>
  <c r="J53" i="1"/>
  <c r="AG53" i="1" s="1"/>
  <c r="J54" i="1"/>
  <c r="AG54" i="1" s="1"/>
  <c r="J55" i="1"/>
  <c r="AG55" i="1" s="1"/>
  <c r="J56" i="1"/>
  <c r="AG56" i="1" s="1"/>
  <c r="J57" i="1"/>
  <c r="AG57" i="1" s="1"/>
  <c r="J58" i="1"/>
  <c r="AG58" i="1" s="1"/>
  <c r="J59" i="1"/>
  <c r="M59" i="1" s="1"/>
  <c r="L59" i="1" s="1"/>
  <c r="J60" i="1"/>
  <c r="AG60" i="1" s="1"/>
  <c r="J61" i="1"/>
  <c r="AG61" i="1" s="1"/>
  <c r="J62" i="1"/>
  <c r="AG62" i="1" s="1"/>
  <c r="J63" i="1"/>
  <c r="AG63" i="1" s="1"/>
  <c r="J64" i="1"/>
  <c r="AG64" i="1" s="1"/>
  <c r="J65" i="1"/>
  <c r="AG65" i="1" s="1"/>
  <c r="J66" i="1"/>
  <c r="AG66" i="1" s="1"/>
  <c r="J67" i="1"/>
  <c r="AG67" i="1" s="1"/>
  <c r="J68" i="1"/>
  <c r="S68" i="1" s="1"/>
  <c r="J69" i="1"/>
  <c r="AG69" i="1" s="1"/>
  <c r="J70" i="1"/>
  <c r="AG70" i="1" s="1"/>
  <c r="J71" i="1"/>
  <c r="AG71" i="1" s="1"/>
  <c r="J72" i="1"/>
  <c r="AG72" i="1" s="1"/>
  <c r="J73" i="1"/>
  <c r="AG73" i="1" s="1"/>
  <c r="J74" i="1"/>
  <c r="S74" i="1" s="1"/>
  <c r="J75" i="1"/>
  <c r="AG75" i="1" s="1"/>
  <c r="J76" i="1"/>
  <c r="AG76" i="1" s="1"/>
  <c r="J77" i="1"/>
  <c r="AG77" i="1" s="1"/>
  <c r="J78" i="1"/>
  <c r="AG78" i="1" s="1"/>
  <c r="J79" i="1"/>
  <c r="AG79" i="1" s="1"/>
  <c r="J80" i="1"/>
  <c r="AG80" i="1" s="1"/>
  <c r="J81" i="1"/>
  <c r="AG81" i="1" s="1"/>
  <c r="J82" i="1"/>
  <c r="AG82" i="1" s="1"/>
  <c r="J83" i="1"/>
  <c r="S83" i="1" s="1"/>
  <c r="J84" i="1"/>
  <c r="AG84" i="1" s="1"/>
  <c r="J85" i="1"/>
  <c r="AG85" i="1" s="1"/>
  <c r="J86" i="1"/>
  <c r="AG86" i="1" s="1"/>
  <c r="J87" i="1"/>
  <c r="AG87" i="1" s="1"/>
  <c r="J88" i="1"/>
  <c r="AG88" i="1" s="1"/>
  <c r="J89" i="1"/>
  <c r="AG89" i="1" s="1"/>
  <c r="J90" i="1"/>
  <c r="AG90" i="1" s="1"/>
  <c r="J91" i="1"/>
  <c r="AG91" i="1" s="1"/>
  <c r="J92" i="1"/>
  <c r="AG92" i="1" s="1"/>
  <c r="J93" i="1"/>
  <c r="AG93" i="1" s="1"/>
  <c r="J94" i="1"/>
  <c r="S94" i="1" s="1"/>
  <c r="J95" i="1"/>
  <c r="AG95" i="1" s="1"/>
  <c r="J96" i="1"/>
  <c r="AG96" i="1" s="1"/>
  <c r="J97" i="1"/>
  <c r="AG97" i="1" s="1"/>
  <c r="J98" i="1"/>
  <c r="AG98" i="1" s="1"/>
  <c r="J99" i="1"/>
  <c r="AG99" i="1" s="1"/>
  <c r="J100" i="1"/>
  <c r="AG100" i="1" s="1"/>
  <c r="J101" i="1"/>
  <c r="T101" i="1" s="1"/>
  <c r="J102" i="1"/>
  <c r="K102" i="1" s="1"/>
  <c r="J103" i="1"/>
  <c r="AG103" i="1" s="1"/>
  <c r="J104" i="1"/>
  <c r="AG104" i="1" s="1"/>
  <c r="J105" i="1"/>
  <c r="AG105" i="1" s="1"/>
  <c r="J106" i="1"/>
  <c r="AG106" i="1" s="1"/>
  <c r="J107" i="1"/>
  <c r="S107" i="1" s="1"/>
  <c r="J108" i="1"/>
  <c r="K108" i="1" s="1"/>
  <c r="J109" i="1"/>
  <c r="AG109" i="1" s="1"/>
  <c r="J110" i="1"/>
  <c r="S110" i="1" s="1"/>
  <c r="J111" i="1"/>
  <c r="S111" i="1" s="1"/>
  <c r="J112" i="1"/>
  <c r="S112" i="1" s="1"/>
  <c r="J113" i="1"/>
  <c r="T113" i="1" s="1"/>
  <c r="J114" i="1"/>
  <c r="AG114" i="1" s="1"/>
  <c r="J115" i="1"/>
  <c r="AG115" i="1" s="1"/>
  <c r="Y30" i="1"/>
  <c r="X31" i="1"/>
  <c r="X15" i="1"/>
  <c r="Y50" i="1"/>
  <c r="X47" i="1"/>
  <c r="Y22" i="1"/>
  <c r="X62" i="1"/>
  <c r="X111" i="1"/>
  <c r="Y110" i="1"/>
  <c r="Y102" i="1"/>
  <c r="R112" i="1"/>
  <c r="W112" i="1"/>
  <c r="R111" i="1"/>
  <c r="W111" i="1"/>
  <c r="R107" i="1"/>
  <c r="W107" i="1"/>
  <c r="R83" i="1"/>
  <c r="W83" i="1"/>
  <c r="R113" i="1"/>
  <c r="W113" i="1"/>
  <c r="R68" i="1"/>
  <c r="W68" i="1"/>
  <c r="R110" i="1"/>
  <c r="W110" i="1"/>
  <c r="R25" i="1"/>
  <c r="W25" i="1"/>
  <c r="R99" i="1"/>
  <c r="W99" i="1"/>
  <c r="R21" i="1"/>
  <c r="W21" i="1"/>
  <c r="R102" i="1"/>
  <c r="W102" i="1"/>
  <c r="R59" i="1"/>
  <c r="W59" i="1"/>
  <c r="R94" i="1"/>
  <c r="W94" i="1"/>
  <c r="R101" i="1"/>
  <c r="W101" i="1"/>
  <c r="R108" i="1"/>
  <c r="W108" i="1"/>
  <c r="R74" i="1"/>
  <c r="W74" i="1"/>
  <c r="K139" i="1" l="1"/>
  <c r="S128" i="1"/>
  <c r="U128" i="1" s="1"/>
  <c r="AF128" i="1" s="1"/>
  <c r="AI128" i="1" s="1"/>
  <c r="T128" i="1"/>
  <c r="AE118" i="1"/>
  <c r="V128" i="1"/>
  <c r="AM134" i="1" s="1"/>
  <c r="Y136" i="1"/>
  <c r="AG128" i="1"/>
  <c r="X132" i="1"/>
  <c r="K128" i="1"/>
  <c r="V135" i="1"/>
  <c r="T117" i="1"/>
  <c r="AE119" i="1"/>
  <c r="AE122" i="1"/>
  <c r="S125" i="1"/>
  <c r="AG139" i="1"/>
  <c r="T125" i="1"/>
  <c r="T118" i="1"/>
  <c r="U118" i="1" s="1"/>
  <c r="AF118" i="1" s="1"/>
  <c r="V138" i="1"/>
  <c r="AE116" i="1"/>
  <c r="AE128" i="1"/>
  <c r="S131" i="1"/>
  <c r="M125" i="1"/>
  <c r="L125" i="1" s="1"/>
  <c r="T131" i="1"/>
  <c r="S138" i="1"/>
  <c r="Z118" i="1"/>
  <c r="AB118" i="1" s="1"/>
  <c r="AE120" i="1"/>
  <c r="T138" i="1"/>
  <c r="AG118" i="1"/>
  <c r="V125" i="1"/>
  <c r="AM131" i="1" s="1"/>
  <c r="S117" i="1"/>
  <c r="U117" i="1" s="1"/>
  <c r="AE131" i="1"/>
  <c r="Z127" i="1"/>
  <c r="AA127" i="1" s="1"/>
  <c r="AG131" i="1"/>
  <c r="AG138" i="1"/>
  <c r="Z116" i="1"/>
  <c r="AB116" i="1" s="1"/>
  <c r="Z117" i="1"/>
  <c r="AB117" i="1" s="1"/>
  <c r="AE121" i="1"/>
  <c r="S124" i="1"/>
  <c r="U124" i="1" s="1"/>
  <c r="AF124" i="1" s="1"/>
  <c r="AI124" i="1" s="1"/>
  <c r="AE125" i="1"/>
  <c r="AE134" i="1"/>
  <c r="M126" i="1"/>
  <c r="L126" i="1" s="1"/>
  <c r="AG134" i="1"/>
  <c r="K118" i="1"/>
  <c r="X124" i="1"/>
  <c r="Z124" i="1"/>
  <c r="AB124" i="1" s="1"/>
  <c r="M118" i="1"/>
  <c r="L118" i="1" s="1"/>
  <c r="V126" i="1"/>
  <c r="AM132" i="1" s="1"/>
  <c r="S116" i="1"/>
  <c r="AE124" i="1"/>
  <c r="AE137" i="1"/>
  <c r="T116" i="1"/>
  <c r="AE126" i="1"/>
  <c r="K138" i="1"/>
  <c r="AG124" i="1"/>
  <c r="AH124" i="1" s="1"/>
  <c r="Z130" i="1"/>
  <c r="AB130" i="1" s="1"/>
  <c r="Y116" i="1"/>
  <c r="K125" i="1"/>
  <c r="AE130" i="1"/>
  <c r="K133" i="1"/>
  <c r="Z139" i="1"/>
  <c r="Z138" i="1"/>
  <c r="AB138" i="1" s="1"/>
  <c r="M121" i="1"/>
  <c r="L121" i="1" s="1"/>
  <c r="AE127" i="1"/>
  <c r="AG130" i="1"/>
  <c r="V116" i="1"/>
  <c r="AM122" i="1" s="1"/>
  <c r="AG117" i="1"/>
  <c r="V123" i="1"/>
  <c r="AM129" i="1" s="1"/>
  <c r="S126" i="1"/>
  <c r="S137" i="1"/>
  <c r="T137" i="1"/>
  <c r="Z119" i="1"/>
  <c r="AH119" i="1" s="1"/>
  <c r="K124" i="1"/>
  <c r="Z137" i="1"/>
  <c r="AA137" i="1" s="1"/>
  <c r="M124" i="1"/>
  <c r="L124" i="1" s="1"/>
  <c r="AE129" i="1"/>
  <c r="M139" i="1"/>
  <c r="L139" i="1" s="1"/>
  <c r="K130" i="1"/>
  <c r="Z131" i="1"/>
  <c r="AA131" i="1" s="1"/>
  <c r="Z126" i="1"/>
  <c r="AB126" i="1" s="1"/>
  <c r="AE133" i="1"/>
  <c r="AG137" i="1"/>
  <c r="M120" i="1"/>
  <c r="L120" i="1" s="1"/>
  <c r="X128" i="1"/>
  <c r="S130" i="1"/>
  <c r="U130" i="1" s="1"/>
  <c r="V136" i="1"/>
  <c r="V130" i="1"/>
  <c r="AM136" i="1" s="1"/>
  <c r="AE139" i="1"/>
  <c r="V117" i="1"/>
  <c r="AM123" i="1" s="1"/>
  <c r="X120" i="1"/>
  <c r="AG125" i="1"/>
  <c r="AH125" i="1" s="1"/>
  <c r="Z136" i="1"/>
  <c r="AB136" i="1" s="1"/>
  <c r="AH118" i="1"/>
  <c r="K126" i="1"/>
  <c r="U122" i="1"/>
  <c r="AF122" i="1" s="1"/>
  <c r="T122" i="1"/>
  <c r="S123" i="1"/>
  <c r="T123" i="1"/>
  <c r="U129" i="1"/>
  <c r="AF129" i="1" s="1"/>
  <c r="M133" i="1"/>
  <c r="L133" i="1" s="1"/>
  <c r="S120" i="1"/>
  <c r="T121" i="1"/>
  <c r="U121" i="1" s="1"/>
  <c r="Z129" i="1"/>
  <c r="AA129" i="1" s="1"/>
  <c r="M132" i="1"/>
  <c r="L132" i="1" s="1"/>
  <c r="Z122" i="1"/>
  <c r="AA122" i="1" s="1"/>
  <c r="Z123" i="1"/>
  <c r="AA123" i="1" s="1"/>
  <c r="T120" i="1"/>
  <c r="V121" i="1"/>
  <c r="AM127" i="1" s="1"/>
  <c r="V134" i="1"/>
  <c r="Z135" i="1"/>
  <c r="Z121" i="1"/>
  <c r="AA121" i="1" s="1"/>
  <c r="T126" i="1"/>
  <c r="S133" i="1"/>
  <c r="Z134" i="1"/>
  <c r="AG136" i="1"/>
  <c r="S139" i="1"/>
  <c r="V120" i="1"/>
  <c r="AM126" i="1" s="1"/>
  <c r="AG123" i="1"/>
  <c r="K117" i="1"/>
  <c r="U127" i="1"/>
  <c r="AF127" i="1" s="1"/>
  <c r="AI127" i="1" s="1"/>
  <c r="Z128" i="1"/>
  <c r="AH128" i="1" s="1"/>
  <c r="AG129" i="1"/>
  <c r="K131" i="1"/>
  <c r="S132" i="1"/>
  <c r="T133" i="1"/>
  <c r="K137" i="1"/>
  <c r="T139" i="1"/>
  <c r="S134" i="1"/>
  <c r="T132" i="1"/>
  <c r="V133" i="1"/>
  <c r="AM139" i="1" s="1"/>
  <c r="AG135" i="1"/>
  <c r="AG122" i="1"/>
  <c r="M131" i="1"/>
  <c r="L131" i="1" s="1"/>
  <c r="K136" i="1"/>
  <c r="M137" i="1"/>
  <c r="L137" i="1" s="1"/>
  <c r="U135" i="1"/>
  <c r="T134" i="1"/>
  <c r="U119" i="1"/>
  <c r="AF119" i="1" s="1"/>
  <c r="AI119" i="1" s="1"/>
  <c r="Z120" i="1"/>
  <c r="AH120" i="1" s="1"/>
  <c r="AG121" i="1"/>
  <c r="M130" i="1"/>
  <c r="L130" i="1" s="1"/>
  <c r="V132" i="1"/>
  <c r="AM138" i="1" s="1"/>
  <c r="Z133" i="1"/>
  <c r="AB133" i="1" s="1"/>
  <c r="M136" i="1"/>
  <c r="L136" i="1" s="1"/>
  <c r="M122" i="1"/>
  <c r="L122" i="1" s="1"/>
  <c r="AA118" i="1"/>
  <c r="Z132" i="1"/>
  <c r="AB132" i="1" s="1"/>
  <c r="S136" i="1"/>
  <c r="U136" i="1" s="1"/>
  <c r="AF136" i="1" s="1"/>
  <c r="K134" i="1"/>
  <c r="AB125" i="1"/>
  <c r="X118" i="1"/>
  <c r="X122" i="1"/>
  <c r="X126" i="1"/>
  <c r="X130" i="1"/>
  <c r="X134" i="1"/>
  <c r="X138" i="1"/>
  <c r="X119" i="1"/>
  <c r="X123" i="1"/>
  <c r="X127" i="1"/>
  <c r="X131" i="1"/>
  <c r="X135" i="1"/>
  <c r="X139" i="1"/>
  <c r="AB127" i="1"/>
  <c r="AE123" i="1"/>
  <c r="AE135" i="1"/>
  <c r="X117" i="1"/>
  <c r="X121" i="1"/>
  <c r="X125" i="1"/>
  <c r="X129" i="1"/>
  <c r="X133" i="1"/>
  <c r="X137" i="1"/>
  <c r="AE95" i="1"/>
  <c r="AE55" i="1"/>
  <c r="AE12" i="1"/>
  <c r="AE91" i="1"/>
  <c r="AE71" i="1"/>
  <c r="AE51" i="1"/>
  <c r="AE111" i="1"/>
  <c r="AE47" i="1"/>
  <c r="AE27" i="1"/>
  <c r="AE81" i="1"/>
  <c r="AE61" i="1"/>
  <c r="AE41" i="1"/>
  <c r="AE21" i="1"/>
  <c r="AE82" i="1"/>
  <c r="K99" i="1"/>
  <c r="AE10" i="1"/>
  <c r="AE89" i="1"/>
  <c r="AG94" i="1"/>
  <c r="AG74" i="1"/>
  <c r="AE102" i="1"/>
  <c r="AE62" i="1"/>
  <c r="AE42" i="1"/>
  <c r="AE22" i="1"/>
  <c r="AE69" i="1"/>
  <c r="AE29" i="1"/>
  <c r="AE31" i="1"/>
  <c r="AG59" i="1"/>
  <c r="AG113" i="1"/>
  <c r="AG112" i="1"/>
  <c r="AE9" i="1"/>
  <c r="AG111" i="1"/>
  <c r="AE88" i="1"/>
  <c r="AE68" i="1"/>
  <c r="AE48" i="1"/>
  <c r="AE28" i="1"/>
  <c r="AE8" i="1"/>
  <c r="AG110" i="1"/>
  <c r="AE6" i="1"/>
  <c r="AG108" i="1"/>
  <c r="AG68" i="1"/>
  <c r="AE45" i="1"/>
  <c r="AE25" i="1"/>
  <c r="AG107" i="1"/>
  <c r="AG25" i="1"/>
  <c r="AE115" i="1"/>
  <c r="AE35" i="1"/>
  <c r="AE15" i="1"/>
  <c r="AG83" i="1"/>
  <c r="AG102" i="1"/>
  <c r="AE93" i="1"/>
  <c r="AE33" i="1"/>
  <c r="AE13" i="1"/>
  <c r="AG101" i="1"/>
  <c r="AG21" i="1"/>
  <c r="AE109" i="1"/>
  <c r="AE108" i="1"/>
  <c r="AE113" i="1"/>
  <c r="AE73" i="1"/>
  <c r="AE53" i="1"/>
  <c r="AE105" i="1"/>
  <c r="AE85" i="1"/>
  <c r="AE65" i="1"/>
  <c r="AE101" i="1"/>
  <c r="AE75" i="1"/>
  <c r="AE107" i="1"/>
  <c r="AE87" i="1"/>
  <c r="AE67" i="1"/>
  <c r="AE49" i="1"/>
  <c r="AE99" i="1"/>
  <c r="AE79" i="1"/>
  <c r="AE59" i="1"/>
  <c r="AE39" i="1"/>
  <c r="AE19" i="1"/>
  <c r="AE97" i="1"/>
  <c r="AE77" i="1"/>
  <c r="AE57" i="1"/>
  <c r="AE37" i="1"/>
  <c r="AE17" i="1"/>
  <c r="AE96" i="1"/>
  <c r="AE76" i="1"/>
  <c r="AE56" i="1"/>
  <c r="AE36" i="1"/>
  <c r="AE16" i="1"/>
  <c r="AE2" i="1"/>
  <c r="AE106" i="1"/>
  <c r="AE86" i="1"/>
  <c r="AE66" i="1"/>
  <c r="AE46" i="1"/>
  <c r="AE26" i="1"/>
  <c r="AE7" i="1"/>
  <c r="AE23" i="1"/>
  <c r="AE103" i="1"/>
  <c r="AE4" i="1"/>
  <c r="AE3" i="1"/>
  <c r="AE43" i="1"/>
  <c r="AE63" i="1"/>
  <c r="AE83" i="1"/>
  <c r="AE112" i="1"/>
  <c r="AE92" i="1"/>
  <c r="AE72" i="1"/>
  <c r="AE52" i="1"/>
  <c r="AE32" i="1"/>
  <c r="AE100" i="1"/>
  <c r="AE80" i="1"/>
  <c r="AE60" i="1"/>
  <c r="AE40" i="1"/>
  <c r="AE20" i="1"/>
  <c r="AE98" i="1"/>
  <c r="AE78" i="1"/>
  <c r="AE58" i="1"/>
  <c r="AE38" i="1"/>
  <c r="AE18" i="1"/>
  <c r="AE114" i="1"/>
  <c r="AE94" i="1"/>
  <c r="AE74" i="1"/>
  <c r="AE54" i="1"/>
  <c r="AE34" i="1"/>
  <c r="AE14" i="1"/>
  <c r="AE110" i="1"/>
  <c r="AE90" i="1"/>
  <c r="AE70" i="1"/>
  <c r="AE50" i="1"/>
  <c r="AE30" i="1"/>
  <c r="AE11" i="1"/>
  <c r="AE104" i="1"/>
  <c r="AE84" i="1"/>
  <c r="AE64" i="1"/>
  <c r="AE44" i="1"/>
  <c r="AE24" i="1"/>
  <c r="AE5" i="1"/>
  <c r="S113" i="1"/>
  <c r="U113" i="1" s="1"/>
  <c r="T112" i="1"/>
  <c r="U112" i="1" s="1"/>
  <c r="S101" i="1"/>
  <c r="U101" i="1" s="1"/>
  <c r="K68" i="1"/>
  <c r="M83" i="1"/>
  <c r="L83" i="1" s="1"/>
  <c r="M101" i="1"/>
  <c r="L101" i="1" s="1"/>
  <c r="M25" i="1"/>
  <c r="L25" i="1" s="1"/>
  <c r="M110" i="1"/>
  <c r="L110" i="1" s="1"/>
  <c r="Z94" i="1"/>
  <c r="V83" i="1"/>
  <c r="AM83" i="1" s="1"/>
  <c r="M108" i="1"/>
  <c r="L108" i="1" s="1"/>
  <c r="M68" i="1"/>
  <c r="L68" i="1" s="1"/>
  <c r="T83" i="1"/>
  <c r="U83" i="1" s="1"/>
  <c r="V108" i="1"/>
  <c r="AM108" i="1" s="1"/>
  <c r="T108" i="1"/>
  <c r="K101" i="1"/>
  <c r="K94" i="1"/>
  <c r="X70" i="1"/>
  <c r="V101" i="1"/>
  <c r="AM101" i="1" s="1"/>
  <c r="V21" i="1"/>
  <c r="AM21" i="1" s="1"/>
  <c r="X57" i="1"/>
  <c r="M74" i="1"/>
  <c r="L74" i="1" s="1"/>
  <c r="M102" i="1"/>
  <c r="L102" i="1" s="1"/>
  <c r="X102" i="1"/>
  <c r="V110" i="1"/>
  <c r="M21" i="1"/>
  <c r="L21" i="1" s="1"/>
  <c r="M113" i="1"/>
  <c r="L113" i="1" s="1"/>
  <c r="K25" i="1"/>
  <c r="M111" i="1"/>
  <c r="L111" i="1" s="1"/>
  <c r="Z111" i="1"/>
  <c r="K110" i="1"/>
  <c r="M112" i="1"/>
  <c r="L112" i="1" s="1"/>
  <c r="Y94" i="1"/>
  <c r="Z113" i="1"/>
  <c r="Y111" i="1"/>
  <c r="X74" i="1"/>
  <c r="K113" i="1"/>
  <c r="V113" i="1"/>
  <c r="AM119" i="1" s="1"/>
  <c r="K83" i="1"/>
  <c r="V94" i="1"/>
  <c r="AM94" i="1" s="1"/>
  <c r="T94" i="1"/>
  <c r="U94" i="1" s="1"/>
  <c r="V112" i="1"/>
  <c r="AM118" i="1" s="1"/>
  <c r="X110" i="1"/>
  <c r="M94" i="1"/>
  <c r="L94" i="1" s="1"/>
  <c r="M99" i="1"/>
  <c r="L99" i="1" s="1"/>
  <c r="K107" i="1"/>
  <c r="V102" i="1"/>
  <c r="AM102" i="1" s="1"/>
  <c r="S99" i="1"/>
  <c r="T110" i="1"/>
  <c r="U110" i="1" s="1"/>
  <c r="K112" i="1"/>
  <c r="S102" i="1"/>
  <c r="V111" i="1"/>
  <c r="AM117" i="1" s="1"/>
  <c r="T99" i="1"/>
  <c r="K111" i="1"/>
  <c r="S108" i="1"/>
  <c r="T102" i="1"/>
  <c r="M107" i="1"/>
  <c r="L107" i="1" s="1"/>
  <c r="V99" i="1"/>
  <c r="AM99" i="1" s="1"/>
  <c r="T111" i="1"/>
  <c r="U111" i="1" s="1"/>
  <c r="Z102" i="1"/>
  <c r="Z21" i="1"/>
  <c r="Z25" i="1"/>
  <c r="V68" i="1"/>
  <c r="AM68" i="1" s="1"/>
  <c r="X85" i="1"/>
  <c r="K74" i="1"/>
  <c r="Z74" i="1"/>
  <c r="Y101" i="1"/>
  <c r="Y21" i="1"/>
  <c r="Y25" i="1"/>
  <c r="T68" i="1"/>
  <c r="U68" i="1" s="1"/>
  <c r="X91" i="1"/>
  <c r="Z101" i="1"/>
  <c r="X77" i="1"/>
  <c r="V59" i="1"/>
  <c r="AM59" i="1" s="1"/>
  <c r="T59" i="1"/>
  <c r="T25" i="1"/>
  <c r="V107" i="1"/>
  <c r="AM107" i="1" s="1"/>
  <c r="T21" i="1"/>
  <c r="S25" i="1"/>
  <c r="S21" i="1"/>
  <c r="Y113" i="1"/>
  <c r="T107" i="1"/>
  <c r="U107" i="1" s="1"/>
  <c r="X2" i="1"/>
  <c r="S59" i="1"/>
  <c r="K59" i="1"/>
  <c r="V74" i="1"/>
  <c r="AM74" i="1" s="1"/>
  <c r="T74" i="1"/>
  <c r="U74" i="1" s="1"/>
  <c r="Z107" i="1"/>
  <c r="Z68" i="1"/>
  <c r="Y107" i="1"/>
  <c r="Z99" i="1"/>
  <c r="AH99" i="1" s="1"/>
  <c r="Y68" i="1"/>
  <c r="Z108" i="1"/>
  <c r="Y59" i="1"/>
  <c r="X99" i="1"/>
  <c r="Z59" i="1"/>
  <c r="X108" i="1"/>
  <c r="Z112" i="1"/>
  <c r="Z83" i="1"/>
  <c r="Y112" i="1"/>
  <c r="Z110" i="1"/>
  <c r="Y83" i="1"/>
  <c r="X84" i="1"/>
  <c r="X17" i="1"/>
  <c r="Y90" i="1"/>
  <c r="X105" i="1"/>
  <c r="Y73" i="1"/>
  <c r="X51" i="1"/>
  <c r="Y64" i="1"/>
  <c r="X14" i="1"/>
  <c r="X32" i="1"/>
  <c r="Y58" i="1"/>
  <c r="Y88" i="1"/>
  <c r="X3" i="1"/>
  <c r="X13" i="1"/>
  <c r="Y18" i="1"/>
  <c r="X50" i="1"/>
  <c r="Y52" i="1"/>
  <c r="X103" i="1"/>
  <c r="X115" i="1"/>
  <c r="Y81" i="1"/>
  <c r="X96" i="1"/>
  <c r="X49" i="1"/>
  <c r="X87" i="1"/>
  <c r="X65" i="1"/>
  <c r="X63" i="1"/>
  <c r="X71" i="1"/>
  <c r="X30" i="1"/>
  <c r="X45" i="1"/>
  <c r="Y67" i="1"/>
  <c r="Y75" i="1"/>
  <c r="Y34" i="1"/>
  <c r="Y44" i="1"/>
  <c r="Y37" i="1"/>
  <c r="X22" i="1"/>
  <c r="X79" i="1"/>
  <c r="X64" i="1"/>
  <c r="X36" i="1"/>
  <c r="X109" i="1"/>
  <c r="Y54" i="1"/>
  <c r="Y15" i="1"/>
  <c r="Y12" i="1"/>
  <c r="Y92" i="1"/>
  <c r="Y100" i="1"/>
  <c r="X11" i="1"/>
  <c r="X90" i="1"/>
  <c r="X88" i="1"/>
  <c r="X18" i="1"/>
  <c r="X80" i="1"/>
  <c r="Y114" i="1"/>
  <c r="Y41" i="1"/>
  <c r="Y55" i="1"/>
  <c r="Y104" i="1"/>
  <c r="Y89" i="1"/>
  <c r="Y80" i="1"/>
  <c r="X67" i="1"/>
  <c r="X75" i="1"/>
  <c r="X34" i="1"/>
  <c r="X44" i="1"/>
  <c r="X37" i="1"/>
  <c r="Y106" i="1"/>
  <c r="Y31" i="1"/>
  <c r="Y60" i="1"/>
  <c r="Y29" i="1"/>
  <c r="Y66" i="1"/>
  <c r="X7" i="1"/>
  <c r="X73" i="1"/>
  <c r="X58" i="1"/>
  <c r="X52" i="1"/>
  <c r="Y47" i="1"/>
  <c r="Y78" i="1"/>
  <c r="Y9" i="1"/>
  <c r="Y6" i="1"/>
  <c r="Y97" i="1"/>
  <c r="Y40" i="1"/>
  <c r="Y24" i="1"/>
  <c r="Y5" i="1"/>
  <c r="Y4" i="1"/>
  <c r="Y27" i="1"/>
  <c r="Y56" i="1"/>
  <c r="Y26" i="1"/>
  <c r="Y16" i="1"/>
  <c r="Y23" i="1"/>
  <c r="Y76" i="1"/>
  <c r="Y42" i="1"/>
  <c r="Y46" i="1"/>
  <c r="Y20" i="1"/>
  <c r="Y82" i="1"/>
  <c r="Y39" i="1"/>
  <c r="Y95" i="1"/>
  <c r="Y93" i="1"/>
  <c r="Y8" i="1"/>
  <c r="Y19" i="1"/>
  <c r="Y43" i="1"/>
  <c r="Y69" i="1"/>
  <c r="Y98" i="1"/>
  <c r="Y48" i="1"/>
  <c r="Y28" i="1"/>
  <c r="Y86" i="1"/>
  <c r="Y35" i="1"/>
  <c r="Y72" i="1"/>
  <c r="Y62" i="1"/>
  <c r="Y33" i="1"/>
  <c r="Y10" i="1"/>
  <c r="Y38" i="1"/>
  <c r="Y61" i="1"/>
  <c r="X53" i="1"/>
  <c r="Y115" i="1"/>
  <c r="Z4" i="1"/>
  <c r="AH4" i="1" s="1"/>
  <c r="Z50" i="1"/>
  <c r="AH50" i="1" s="1"/>
  <c r="Z47" i="1"/>
  <c r="AH47" i="1" s="1"/>
  <c r="Z38" i="1"/>
  <c r="AH38" i="1" s="1"/>
  <c r="Z85" i="1"/>
  <c r="AH85" i="1" s="1"/>
  <c r="Z114" i="1"/>
  <c r="AH114" i="1" s="1"/>
  <c r="V93" i="1"/>
  <c r="AM93" i="1" s="1"/>
  <c r="Z62" i="1"/>
  <c r="AH62" i="1" s="1"/>
  <c r="Z36" i="1"/>
  <c r="AH36" i="1" s="1"/>
  <c r="Z79" i="1"/>
  <c r="AH79" i="1" s="1"/>
  <c r="Z65" i="1"/>
  <c r="AH65" i="1" s="1"/>
  <c r="Z45" i="1"/>
  <c r="AH45" i="1" s="1"/>
  <c r="V53" i="1"/>
  <c r="AM53" i="1" s="1"/>
  <c r="T87" i="1"/>
  <c r="V71" i="1"/>
  <c r="AM71" i="1" s="1"/>
  <c r="Z54" i="1"/>
  <c r="AH54" i="1" s="1"/>
  <c r="Z40" i="1"/>
  <c r="AH40" i="1" s="1"/>
  <c r="Z30" i="1"/>
  <c r="AH30" i="1" s="1"/>
  <c r="Z15" i="1"/>
  <c r="AH15" i="1" s="1"/>
  <c r="Z76" i="1"/>
  <c r="AH76" i="1" s="1"/>
  <c r="Z73" i="1"/>
  <c r="AH73" i="1" s="1"/>
  <c r="Z42" i="1"/>
  <c r="AH42" i="1" s="1"/>
  <c r="Z77" i="1"/>
  <c r="AH77" i="1" s="1"/>
  <c r="Z11" i="1"/>
  <c r="AH11" i="1" s="1"/>
  <c r="Z24" i="1"/>
  <c r="AH24" i="1" s="1"/>
  <c r="Z55" i="1"/>
  <c r="AH55" i="1" s="1"/>
  <c r="Z69" i="1"/>
  <c r="AH69" i="1" s="1"/>
  <c r="Z18" i="1"/>
  <c r="AH18" i="1" s="1"/>
  <c r="Z13" i="1"/>
  <c r="AH13" i="1" s="1"/>
  <c r="Z3" i="1"/>
  <c r="AH3" i="1" s="1"/>
  <c r="Z5" i="1"/>
  <c r="AH5" i="1" s="1"/>
  <c r="V84" i="1"/>
  <c r="AM84" i="1" s="1"/>
  <c r="V44" i="1"/>
  <c r="AM44" i="1" s="1"/>
  <c r="Z16" i="1"/>
  <c r="AH16" i="1" s="1"/>
  <c r="Z12" i="1"/>
  <c r="AH12" i="1" s="1"/>
  <c r="V63" i="1"/>
  <c r="AM63" i="1" s="1"/>
  <c r="Z98" i="1"/>
  <c r="AH98" i="1" s="1"/>
  <c r="Z81" i="1"/>
  <c r="AH81" i="1" s="1"/>
  <c r="V49" i="1"/>
  <c r="AM49" i="1" s="1"/>
  <c r="Z97" i="1"/>
  <c r="AH97" i="1" s="1"/>
  <c r="Z96" i="1"/>
  <c r="AH96" i="1" s="1"/>
  <c r="V34" i="1"/>
  <c r="AM34" i="1" s="1"/>
  <c r="Z100" i="1"/>
  <c r="AH100" i="1" s="1"/>
  <c r="V91" i="1"/>
  <c r="AM91" i="1" s="1"/>
  <c r="Z52" i="1"/>
  <c r="AH52" i="1" s="1"/>
  <c r="Z19" i="1"/>
  <c r="AH19" i="1" s="1"/>
  <c r="Z86" i="1"/>
  <c r="AH86" i="1" s="1"/>
  <c r="Z26" i="1"/>
  <c r="AH26" i="1" s="1"/>
  <c r="Z103" i="1"/>
  <c r="AH103" i="1" s="1"/>
  <c r="Z106" i="1"/>
  <c r="AH106" i="1" s="1"/>
  <c r="Z105" i="1"/>
  <c r="AH105" i="1" s="1"/>
  <c r="Z66" i="1"/>
  <c r="AH66" i="1" s="1"/>
  <c r="V33" i="1"/>
  <c r="AM33" i="1" s="1"/>
  <c r="Z35" i="1"/>
  <c r="AH35" i="1" s="1"/>
  <c r="Z61" i="1"/>
  <c r="AH61" i="1" s="1"/>
  <c r="Z17" i="1"/>
  <c r="AH17" i="1" s="1"/>
  <c r="Z95" i="1"/>
  <c r="AH95" i="1" s="1"/>
  <c r="Z67" i="1"/>
  <c r="AH67" i="1" s="1"/>
  <c r="Z75" i="1"/>
  <c r="AH75" i="1" s="1"/>
  <c r="Z29" i="1"/>
  <c r="AH29" i="1" s="1"/>
  <c r="V70" i="1"/>
  <c r="AM70" i="1" s="1"/>
  <c r="Z109" i="1"/>
  <c r="AH109" i="1" s="1"/>
  <c r="Z31" i="1"/>
  <c r="AH31" i="1" s="1"/>
  <c r="Z41" i="1"/>
  <c r="AH41" i="1" s="1"/>
  <c r="Z46" i="1"/>
  <c r="AH46" i="1" s="1"/>
  <c r="Z90" i="1"/>
  <c r="AH90" i="1" s="1"/>
  <c r="Z9" i="1"/>
  <c r="AH9" i="1" s="1"/>
  <c r="V10" i="1"/>
  <c r="AM10" i="1" s="1"/>
  <c r="Z37" i="1"/>
  <c r="AH37" i="1" s="1"/>
  <c r="Z48" i="1"/>
  <c r="AH48" i="1" s="1"/>
  <c r="Z92" i="1"/>
  <c r="AH92" i="1" s="1"/>
  <c r="V27" i="1"/>
  <c r="AM27" i="1" s="1"/>
  <c r="Z57" i="1"/>
  <c r="AH57" i="1" s="1"/>
  <c r="Z32" i="1"/>
  <c r="AH32" i="1" s="1"/>
  <c r="Z82" i="1"/>
  <c r="AH82" i="1" s="1"/>
  <c r="Z39" i="1"/>
  <c r="AH39" i="1" s="1"/>
  <c r="Z8" i="1"/>
  <c r="AH8" i="1" s="1"/>
  <c r="Z104" i="1"/>
  <c r="AH104" i="1" s="1"/>
  <c r="Z23" i="1"/>
  <c r="AH23" i="1" s="1"/>
  <c r="Z14" i="1"/>
  <c r="AH14" i="1" s="1"/>
  <c r="V51" i="1"/>
  <c r="AM51" i="1" s="1"/>
  <c r="V58" i="1"/>
  <c r="AM58" i="1" s="1"/>
  <c r="Z56" i="1"/>
  <c r="AH56" i="1" s="1"/>
  <c r="Z20" i="1"/>
  <c r="AH20" i="1" s="1"/>
  <c r="Z72" i="1"/>
  <c r="AH72" i="1" s="1"/>
  <c r="V43" i="1"/>
  <c r="AM43" i="1" s="1"/>
  <c r="Z60" i="1"/>
  <c r="AH60" i="1" s="1"/>
  <c r="Z22" i="1"/>
  <c r="AH22" i="1" s="1"/>
  <c r="V115" i="1"/>
  <c r="AM121" i="1" s="1"/>
  <c r="V28" i="1"/>
  <c r="AM28" i="1" s="1"/>
  <c r="W4" i="1"/>
  <c r="W50" i="1"/>
  <c r="W47" i="1"/>
  <c r="W38" i="1"/>
  <c r="W88" i="1"/>
  <c r="W85" i="1"/>
  <c r="W114" i="1"/>
  <c r="W93" i="1"/>
  <c r="W7" i="1"/>
  <c r="W62" i="1"/>
  <c r="W36" i="1"/>
  <c r="W79" i="1"/>
  <c r="W65" i="1"/>
  <c r="W45" i="1"/>
  <c r="W53" i="1"/>
  <c r="W87" i="1"/>
  <c r="W64" i="1"/>
  <c r="W71" i="1"/>
  <c r="W78" i="1"/>
  <c r="W54" i="1"/>
  <c r="W40" i="1"/>
  <c r="W30" i="1"/>
  <c r="W15" i="1"/>
  <c r="W76" i="1"/>
  <c r="W73" i="1"/>
  <c r="W42" i="1"/>
  <c r="W77" i="1"/>
  <c r="W11" i="1"/>
  <c r="W24" i="1"/>
  <c r="W55" i="1"/>
  <c r="W69" i="1"/>
  <c r="W2" i="1"/>
  <c r="W18" i="1"/>
  <c r="W13" i="1"/>
  <c r="W6" i="1"/>
  <c r="W3" i="1"/>
  <c r="W5" i="1"/>
  <c r="W84" i="1"/>
  <c r="W44" i="1"/>
  <c r="W16" i="1"/>
  <c r="W12" i="1"/>
  <c r="W63" i="1"/>
  <c r="W98" i="1"/>
  <c r="W81" i="1"/>
  <c r="W49" i="1"/>
  <c r="W97" i="1"/>
  <c r="W96" i="1"/>
  <c r="W34" i="1"/>
  <c r="W100" i="1"/>
  <c r="W91" i="1"/>
  <c r="W52" i="1"/>
  <c r="W19" i="1"/>
  <c r="W86" i="1"/>
  <c r="W26" i="1"/>
  <c r="W103" i="1"/>
  <c r="W106" i="1"/>
  <c r="W105" i="1"/>
  <c r="W66" i="1"/>
  <c r="W33" i="1"/>
  <c r="W35" i="1"/>
  <c r="W61" i="1"/>
  <c r="W17" i="1"/>
  <c r="W95" i="1"/>
  <c r="W67" i="1"/>
  <c r="W75" i="1"/>
  <c r="W29" i="1"/>
  <c r="W70" i="1"/>
  <c r="W109" i="1"/>
  <c r="W31" i="1"/>
  <c r="W41" i="1"/>
  <c r="W46" i="1"/>
  <c r="W90" i="1"/>
  <c r="W9" i="1"/>
  <c r="W10" i="1"/>
  <c r="W37" i="1"/>
  <c r="W48" i="1"/>
  <c r="W92" i="1"/>
  <c r="W27" i="1"/>
  <c r="W57" i="1"/>
  <c r="W32" i="1"/>
  <c r="W82" i="1"/>
  <c r="W39" i="1"/>
  <c r="W8" i="1"/>
  <c r="W104" i="1"/>
  <c r="W23" i="1"/>
  <c r="W14" i="1"/>
  <c r="W51" i="1"/>
  <c r="W58" i="1"/>
  <c r="W56" i="1"/>
  <c r="W20" i="1"/>
  <c r="W89" i="1"/>
  <c r="W72" i="1"/>
  <c r="W80" i="1"/>
  <c r="W43" i="1"/>
  <c r="W60" i="1"/>
  <c r="W22" i="1"/>
  <c r="W115" i="1"/>
  <c r="W28" i="1"/>
  <c r="R4" i="1"/>
  <c r="R50" i="1"/>
  <c r="R47" i="1"/>
  <c r="R38" i="1"/>
  <c r="R88" i="1"/>
  <c r="R85" i="1"/>
  <c r="R114" i="1"/>
  <c r="R93" i="1"/>
  <c r="R7" i="1"/>
  <c r="R62" i="1"/>
  <c r="R36" i="1"/>
  <c r="R79" i="1"/>
  <c r="R65" i="1"/>
  <c r="R45" i="1"/>
  <c r="R53" i="1"/>
  <c r="R87" i="1"/>
  <c r="R64" i="1"/>
  <c r="R71" i="1"/>
  <c r="R78" i="1"/>
  <c r="R54" i="1"/>
  <c r="R40" i="1"/>
  <c r="R30" i="1"/>
  <c r="R15" i="1"/>
  <c r="R76" i="1"/>
  <c r="R73" i="1"/>
  <c r="R42" i="1"/>
  <c r="R77" i="1"/>
  <c r="R11" i="1"/>
  <c r="R24" i="1"/>
  <c r="R55" i="1"/>
  <c r="R69" i="1"/>
  <c r="R2" i="1"/>
  <c r="R18" i="1"/>
  <c r="R13" i="1"/>
  <c r="R6" i="1"/>
  <c r="R3" i="1"/>
  <c r="R5" i="1"/>
  <c r="R84" i="1"/>
  <c r="R44" i="1"/>
  <c r="R16" i="1"/>
  <c r="R12" i="1"/>
  <c r="R63" i="1"/>
  <c r="R98" i="1"/>
  <c r="R81" i="1"/>
  <c r="R49" i="1"/>
  <c r="R97" i="1"/>
  <c r="R96" i="1"/>
  <c r="R34" i="1"/>
  <c r="R100" i="1"/>
  <c r="R91" i="1"/>
  <c r="R52" i="1"/>
  <c r="R19" i="1"/>
  <c r="R86" i="1"/>
  <c r="R26" i="1"/>
  <c r="R103" i="1"/>
  <c r="R106" i="1"/>
  <c r="R105" i="1"/>
  <c r="R66" i="1"/>
  <c r="R33" i="1"/>
  <c r="R35" i="1"/>
  <c r="R61" i="1"/>
  <c r="R17" i="1"/>
  <c r="R95" i="1"/>
  <c r="R67" i="1"/>
  <c r="R75" i="1"/>
  <c r="R29" i="1"/>
  <c r="R70" i="1"/>
  <c r="R109" i="1"/>
  <c r="R31" i="1"/>
  <c r="R41" i="1"/>
  <c r="R46" i="1"/>
  <c r="R90" i="1"/>
  <c r="R9" i="1"/>
  <c r="R10" i="1"/>
  <c r="R37" i="1"/>
  <c r="R48" i="1"/>
  <c r="R92" i="1"/>
  <c r="R27" i="1"/>
  <c r="R57" i="1"/>
  <c r="R32" i="1"/>
  <c r="R82" i="1"/>
  <c r="R39" i="1"/>
  <c r="R8" i="1"/>
  <c r="R104" i="1"/>
  <c r="R23" i="1"/>
  <c r="R14" i="1"/>
  <c r="R51" i="1"/>
  <c r="R58" i="1"/>
  <c r="R56" i="1"/>
  <c r="R20" i="1"/>
  <c r="R89" i="1"/>
  <c r="R72" i="1"/>
  <c r="R80" i="1"/>
  <c r="R43" i="1"/>
  <c r="R60" i="1"/>
  <c r="R22" i="1"/>
  <c r="R115" i="1"/>
  <c r="R28" i="1"/>
  <c r="AF135" i="1" l="1"/>
  <c r="AI135" i="1" s="1"/>
  <c r="AH135" i="1"/>
  <c r="AA130" i="1"/>
  <c r="AM116" i="1"/>
  <c r="AM110" i="1"/>
  <c r="AF117" i="1"/>
  <c r="AJ117" i="1" s="1"/>
  <c r="AA138" i="1"/>
  <c r="AH127" i="1"/>
  <c r="AH139" i="1"/>
  <c r="U131" i="1"/>
  <c r="AF131" i="1" s="1"/>
  <c r="AI131" i="1" s="1"/>
  <c r="AN117" i="1"/>
  <c r="AK117" i="1"/>
  <c r="AJ118" i="1"/>
  <c r="AI118" i="1"/>
  <c r="AH116" i="1"/>
  <c r="AB137" i="1"/>
  <c r="AA124" i="1"/>
  <c r="AA117" i="1"/>
  <c r="U125" i="1"/>
  <c r="AF125" i="1" s="1"/>
  <c r="AJ125" i="1" s="1"/>
  <c r="AF121" i="1"/>
  <c r="AJ121" i="1" s="1"/>
  <c r="U116" i="1"/>
  <c r="AF116" i="1" s="1"/>
  <c r="AI116" i="1" s="1"/>
  <c r="AB139" i="1"/>
  <c r="AB131" i="1"/>
  <c r="AH131" i="1"/>
  <c r="AH136" i="1"/>
  <c r="U133" i="1"/>
  <c r="AF133" i="1" s="1"/>
  <c r="AA139" i="1"/>
  <c r="U126" i="1"/>
  <c r="AF126" i="1" s="1"/>
  <c r="AJ126" i="1" s="1"/>
  <c r="AA116" i="1"/>
  <c r="AH117" i="1"/>
  <c r="AH130" i="1"/>
  <c r="AA136" i="1"/>
  <c r="AA126" i="1"/>
  <c r="AH126" i="1"/>
  <c r="AH137" i="1"/>
  <c r="U138" i="1"/>
  <c r="AF138" i="1" s="1"/>
  <c r="AH138" i="1"/>
  <c r="AB129" i="1"/>
  <c r="AA119" i="1"/>
  <c r="U123" i="1"/>
  <c r="AF123" i="1" s="1"/>
  <c r="AI123" i="1" s="1"/>
  <c r="AH121" i="1"/>
  <c r="AJ127" i="1"/>
  <c r="AJ124" i="1"/>
  <c r="U139" i="1"/>
  <c r="AF139" i="1" s="1"/>
  <c r="AI139" i="1" s="1"/>
  <c r="AF130" i="1"/>
  <c r="U137" i="1"/>
  <c r="AF137" i="1" s="1"/>
  <c r="AH132" i="1"/>
  <c r="AJ128" i="1"/>
  <c r="AB119" i="1"/>
  <c r="AB123" i="1"/>
  <c r="AA135" i="1"/>
  <c r="AI136" i="1"/>
  <c r="AJ136" i="1"/>
  <c r="U134" i="1"/>
  <c r="AF134" i="1" s="1"/>
  <c r="AJ135" i="1"/>
  <c r="AH134" i="1"/>
  <c r="AB134" i="1"/>
  <c r="AJ119" i="1"/>
  <c r="AB121" i="1"/>
  <c r="AH133" i="1"/>
  <c r="AA133" i="1"/>
  <c r="AA134" i="1"/>
  <c r="U120" i="1"/>
  <c r="AF120" i="1" s="1"/>
  <c r="U132" i="1"/>
  <c r="AF132" i="1" s="1"/>
  <c r="AB128" i="1"/>
  <c r="AA128" i="1"/>
  <c r="AB135" i="1"/>
  <c r="AB120" i="1"/>
  <c r="AA120" i="1"/>
  <c r="AJ122" i="1"/>
  <c r="AI122" i="1"/>
  <c r="AH123" i="1"/>
  <c r="AJ131" i="1"/>
  <c r="AH122" i="1"/>
  <c r="AB122" i="1"/>
  <c r="AA132" i="1"/>
  <c r="AH129" i="1"/>
  <c r="AJ129" i="1"/>
  <c r="AI129" i="1"/>
  <c r="AH74" i="1"/>
  <c r="AH25" i="1"/>
  <c r="AF94" i="1"/>
  <c r="AH108" i="1"/>
  <c r="AH112" i="1"/>
  <c r="AH68" i="1"/>
  <c r="AH110" i="1"/>
  <c r="AH21" i="1"/>
  <c r="AH83" i="1"/>
  <c r="AH111" i="1"/>
  <c r="AH107" i="1"/>
  <c r="AF107" i="1"/>
  <c r="AI107" i="1" s="1"/>
  <c r="AF113" i="1"/>
  <c r="AI113" i="1" s="1"/>
  <c r="AH102" i="1"/>
  <c r="AH59" i="1"/>
  <c r="AH113" i="1"/>
  <c r="AH101" i="1"/>
  <c r="AF74" i="1"/>
  <c r="AF111" i="1"/>
  <c r="AF110" i="1"/>
  <c r="AH94" i="1"/>
  <c r="AF83" i="1"/>
  <c r="AF112" i="1"/>
  <c r="AF68" i="1"/>
  <c r="AF101" i="1"/>
  <c r="AB18" i="1"/>
  <c r="AA9" i="1"/>
  <c r="AA41" i="1"/>
  <c r="AA114" i="1"/>
  <c r="AA100" i="1"/>
  <c r="AA47" i="1"/>
  <c r="AB113" i="1"/>
  <c r="AB52" i="1"/>
  <c r="AB109" i="1"/>
  <c r="AA111" i="1"/>
  <c r="AA94" i="1"/>
  <c r="AA97" i="1"/>
  <c r="AA55" i="1"/>
  <c r="AB75" i="1"/>
  <c r="AB15" i="1"/>
  <c r="AA104" i="1"/>
  <c r="AB74" i="1"/>
  <c r="AA54" i="1"/>
  <c r="AA12" i="1"/>
  <c r="AB25" i="1"/>
  <c r="AA57" i="1"/>
  <c r="AA21" i="1"/>
  <c r="AA92" i="1"/>
  <c r="AB90" i="1"/>
  <c r="AB37" i="1"/>
  <c r="AB36" i="1"/>
  <c r="Z2" i="1"/>
  <c r="AH2" i="1" s="1"/>
  <c r="Z43" i="1"/>
  <c r="AH43" i="1" s="1"/>
  <c r="AB111" i="1"/>
  <c r="U25" i="1"/>
  <c r="AF25" i="1" s="1"/>
  <c r="U108" i="1"/>
  <c r="AF108" i="1" s="1"/>
  <c r="AB57" i="1"/>
  <c r="AB9" i="1"/>
  <c r="Z10" i="1"/>
  <c r="AH10" i="1" s="1"/>
  <c r="AB94" i="1"/>
  <c r="AB12" i="1"/>
  <c r="AA74" i="1"/>
  <c r="Z63" i="1"/>
  <c r="AH63" i="1" s="1"/>
  <c r="Z87" i="1"/>
  <c r="AH87" i="1" s="1"/>
  <c r="AA113" i="1"/>
  <c r="AA11" i="1"/>
  <c r="AB11" i="1"/>
  <c r="AB22" i="1"/>
  <c r="AA22" i="1"/>
  <c r="AA25" i="1"/>
  <c r="AA101" i="1"/>
  <c r="AB101" i="1"/>
  <c r="AA37" i="1"/>
  <c r="AB47" i="1"/>
  <c r="AB97" i="1"/>
  <c r="U102" i="1"/>
  <c r="AF102" i="1" s="1"/>
  <c r="U99" i="1"/>
  <c r="AF99" i="1" s="1"/>
  <c r="AB92" i="1"/>
  <c r="U59" i="1"/>
  <c r="AF59" i="1" s="1"/>
  <c r="AB102" i="1"/>
  <c r="AA102" i="1"/>
  <c r="AA109" i="1"/>
  <c r="AB21" i="1"/>
  <c r="U21" i="1"/>
  <c r="AF21" i="1" s="1"/>
  <c r="AA112" i="1"/>
  <c r="AB112" i="1"/>
  <c r="AA83" i="1"/>
  <c r="AB83" i="1"/>
  <c r="AA59" i="1"/>
  <c r="AB59" i="1"/>
  <c r="AA108" i="1"/>
  <c r="AB108" i="1"/>
  <c r="AA110" i="1"/>
  <c r="AB110" i="1"/>
  <c r="AA99" i="1"/>
  <c r="AB99" i="1"/>
  <c r="AA68" i="1"/>
  <c r="AB68" i="1"/>
  <c r="AA107" i="1"/>
  <c r="AB107" i="1"/>
  <c r="AA73" i="1"/>
  <c r="AB73" i="1"/>
  <c r="AA67" i="1"/>
  <c r="AB67" i="1"/>
  <c r="AA79" i="1"/>
  <c r="AB79" i="1"/>
  <c r="Z28" i="1"/>
  <c r="AH28" i="1" s="1"/>
  <c r="Z93" i="1"/>
  <c r="AH93" i="1" s="1"/>
  <c r="AA52" i="1"/>
  <c r="AA18" i="1"/>
  <c r="Z80" i="1"/>
  <c r="AH80" i="1" s="1"/>
  <c r="AA36" i="1"/>
  <c r="Z7" i="1"/>
  <c r="AH7" i="1" s="1"/>
  <c r="Z91" i="1"/>
  <c r="AH91" i="1" s="1"/>
  <c r="Z34" i="1"/>
  <c r="AH34" i="1" s="1"/>
  <c r="Z84" i="1"/>
  <c r="AH84" i="1" s="1"/>
  <c r="AB104" i="1"/>
  <c r="AA75" i="1"/>
  <c r="AB55" i="1"/>
  <c r="AB41" i="1"/>
  <c r="Z33" i="1"/>
  <c r="AH33" i="1" s="1"/>
  <c r="Z49" i="1"/>
  <c r="AH49" i="1" s="1"/>
  <c r="AA90" i="1"/>
  <c r="Z88" i="1"/>
  <c r="AH88" i="1" s="1"/>
  <c r="AB114" i="1"/>
  <c r="AB100" i="1"/>
  <c r="Z27" i="1"/>
  <c r="AH27" i="1" s="1"/>
  <c r="Z115" i="1"/>
  <c r="V89" i="1"/>
  <c r="AM89" i="1" s="1"/>
  <c r="Z89" i="1"/>
  <c r="AH89" i="1" s="1"/>
  <c r="V78" i="1"/>
  <c r="AM78" i="1" s="1"/>
  <c r="Z78" i="1"/>
  <c r="AH78" i="1" s="1"/>
  <c r="AA15" i="1"/>
  <c r="Z64" i="1"/>
  <c r="AH64" i="1" s="1"/>
  <c r="Z51" i="1"/>
  <c r="AH51" i="1" s="1"/>
  <c r="AB54" i="1"/>
  <c r="Z58" i="1"/>
  <c r="AH58" i="1" s="1"/>
  <c r="V6" i="1"/>
  <c r="AM6" i="1" s="1"/>
  <c r="Z6" i="1"/>
  <c r="AH6" i="1" s="1"/>
  <c r="Z70" i="1"/>
  <c r="AH70" i="1" s="1"/>
  <c r="Z53" i="1"/>
  <c r="AH53" i="1" s="1"/>
  <c r="Z71" i="1"/>
  <c r="AH71" i="1" s="1"/>
  <c r="Z44" i="1"/>
  <c r="AH44" i="1" s="1"/>
  <c r="AB26" i="1"/>
  <c r="AA26" i="1"/>
  <c r="AA65" i="1"/>
  <c r="AB65" i="1"/>
  <c r="AB95" i="1"/>
  <c r="AA95" i="1"/>
  <c r="AA3" i="1"/>
  <c r="AB3" i="1"/>
  <c r="AB39" i="1"/>
  <c r="AA39" i="1"/>
  <c r="AA66" i="1"/>
  <c r="AB66" i="1"/>
  <c r="AA105" i="1"/>
  <c r="AB105" i="1"/>
  <c r="AB82" i="1"/>
  <c r="AA82" i="1"/>
  <c r="AA29" i="1"/>
  <c r="AB29" i="1"/>
  <c r="AA86" i="1"/>
  <c r="AB86" i="1"/>
  <c r="AB16" i="1"/>
  <c r="AA16" i="1"/>
  <c r="AB20" i="1"/>
  <c r="AA20" i="1"/>
  <c r="AA60" i="1"/>
  <c r="AB60" i="1"/>
  <c r="AA48" i="1"/>
  <c r="AB48" i="1"/>
  <c r="AB46" i="1"/>
  <c r="AA46" i="1"/>
  <c r="AA61" i="1"/>
  <c r="AB61" i="1"/>
  <c r="AB98" i="1"/>
  <c r="AA98" i="1"/>
  <c r="AA106" i="1"/>
  <c r="AB106" i="1"/>
  <c r="AA17" i="1"/>
  <c r="AB17" i="1"/>
  <c r="AA31" i="1"/>
  <c r="AB31" i="1"/>
  <c r="AA50" i="1"/>
  <c r="AB50" i="1"/>
  <c r="AB38" i="1"/>
  <c r="AA38" i="1"/>
  <c r="AA69" i="1"/>
  <c r="AB69" i="1"/>
  <c r="AB40" i="1"/>
  <c r="AA40" i="1"/>
  <c r="AA14" i="1"/>
  <c r="AB14" i="1"/>
  <c r="AA77" i="1"/>
  <c r="AB77" i="1"/>
  <c r="AB62" i="1"/>
  <c r="AA62" i="1"/>
  <c r="AB103" i="1"/>
  <c r="AA103" i="1"/>
  <c r="AA85" i="1"/>
  <c r="AB85" i="1"/>
  <c r="AB19" i="1"/>
  <c r="AA19" i="1"/>
  <c r="AB32" i="1"/>
  <c r="AA32" i="1"/>
  <c r="AB56" i="1"/>
  <c r="AA56" i="1"/>
  <c r="AA96" i="1"/>
  <c r="AB96" i="1"/>
  <c r="AB4" i="1"/>
  <c r="AA4" i="1"/>
  <c r="AA13" i="1"/>
  <c r="AB13" i="1"/>
  <c r="AB5" i="1"/>
  <c r="AA5" i="1"/>
  <c r="AB81" i="1"/>
  <c r="AA81" i="1"/>
  <c r="AB42" i="1"/>
  <c r="AA42" i="1"/>
  <c r="AB24" i="1"/>
  <c r="AA24" i="1"/>
  <c r="AA45" i="1"/>
  <c r="AB45" i="1"/>
  <c r="AA72" i="1"/>
  <c r="AB72" i="1"/>
  <c r="AB8" i="1"/>
  <c r="AA8" i="1"/>
  <c r="AB76" i="1"/>
  <c r="AA76" i="1"/>
  <c r="AA30" i="1"/>
  <c r="AB30" i="1"/>
  <c r="AA35" i="1"/>
  <c r="AB35" i="1"/>
  <c r="AB23" i="1"/>
  <c r="AA23" i="1"/>
  <c r="T92" i="1"/>
  <c r="V92" i="1"/>
  <c r="AM92" i="1" s="1"/>
  <c r="T66" i="1"/>
  <c r="V66" i="1"/>
  <c r="AM66" i="1" s="1"/>
  <c r="T60" i="1"/>
  <c r="V60" i="1"/>
  <c r="AM60" i="1" s="1"/>
  <c r="T37" i="1"/>
  <c r="V37" i="1"/>
  <c r="AM37" i="1" s="1"/>
  <c r="T106" i="1"/>
  <c r="V106" i="1"/>
  <c r="AM106" i="1" s="1"/>
  <c r="V87" i="1"/>
  <c r="AM87" i="1" s="1"/>
  <c r="T103" i="1"/>
  <c r="V103" i="1"/>
  <c r="AM103" i="1" s="1"/>
  <c r="T3" i="1"/>
  <c r="V3" i="1"/>
  <c r="AM3" i="1" s="1"/>
  <c r="T80" i="1"/>
  <c r="V80" i="1"/>
  <c r="AM80" i="1" s="1"/>
  <c r="T9" i="1"/>
  <c r="V9" i="1"/>
  <c r="AM9" i="1" s="1"/>
  <c r="T26" i="1"/>
  <c r="V26" i="1"/>
  <c r="AM26" i="1" s="1"/>
  <c r="T13" i="1"/>
  <c r="V13" i="1"/>
  <c r="AM13" i="1" s="1"/>
  <c r="T45" i="1"/>
  <c r="V45" i="1"/>
  <c r="AM45" i="1" s="1"/>
  <c r="T65" i="1"/>
  <c r="V65" i="1"/>
  <c r="AM65" i="1" s="1"/>
  <c r="T22" i="1"/>
  <c r="V22" i="1"/>
  <c r="AM22" i="1" s="1"/>
  <c r="T46" i="1"/>
  <c r="V46" i="1"/>
  <c r="AM46" i="1" s="1"/>
  <c r="T19" i="1"/>
  <c r="V19" i="1"/>
  <c r="AM19" i="1" s="1"/>
  <c r="T2" i="1"/>
  <c r="V2" i="1"/>
  <c r="AM2" i="1" s="1"/>
  <c r="T79" i="1"/>
  <c r="V79" i="1"/>
  <c r="AM79" i="1" s="1"/>
  <c r="T5" i="1"/>
  <c r="V5" i="1"/>
  <c r="AM5" i="1" s="1"/>
  <c r="T90" i="1"/>
  <c r="V90" i="1"/>
  <c r="AM90" i="1" s="1"/>
  <c r="T20" i="1"/>
  <c r="V20" i="1"/>
  <c r="AM20" i="1" s="1"/>
  <c r="T41" i="1"/>
  <c r="V41" i="1"/>
  <c r="AM41" i="1" s="1"/>
  <c r="T52" i="1"/>
  <c r="V52" i="1"/>
  <c r="AM52" i="1" s="1"/>
  <c r="T69" i="1"/>
  <c r="V69" i="1"/>
  <c r="AM69" i="1" s="1"/>
  <c r="T36" i="1"/>
  <c r="V36" i="1"/>
  <c r="AM36" i="1" s="1"/>
  <c r="T18" i="1"/>
  <c r="V18" i="1"/>
  <c r="AM18" i="1" s="1"/>
  <c r="T56" i="1"/>
  <c r="V56" i="1"/>
  <c r="AM56" i="1" s="1"/>
  <c r="T31" i="1"/>
  <c r="V31" i="1"/>
  <c r="AM31" i="1" s="1"/>
  <c r="T55" i="1"/>
  <c r="V55" i="1"/>
  <c r="AM55" i="1" s="1"/>
  <c r="T62" i="1"/>
  <c r="V62" i="1"/>
  <c r="AM62" i="1" s="1"/>
  <c r="T7" i="1"/>
  <c r="V7" i="1"/>
  <c r="AM7" i="1" s="1"/>
  <c r="T24" i="1"/>
  <c r="V24" i="1"/>
  <c r="AM24" i="1" s="1"/>
  <c r="T11" i="1"/>
  <c r="V11" i="1"/>
  <c r="AM11" i="1" s="1"/>
  <c r="T105" i="1"/>
  <c r="V105" i="1"/>
  <c r="AM105" i="1" s="1"/>
  <c r="T100" i="1"/>
  <c r="V100" i="1"/>
  <c r="AM100" i="1" s="1"/>
  <c r="T14" i="1"/>
  <c r="V14" i="1"/>
  <c r="AM14" i="1" s="1"/>
  <c r="T29" i="1"/>
  <c r="V29" i="1"/>
  <c r="AM29" i="1" s="1"/>
  <c r="T96" i="1"/>
  <c r="V96" i="1"/>
  <c r="AM96" i="1" s="1"/>
  <c r="T77" i="1"/>
  <c r="V77" i="1"/>
  <c r="AM77" i="1" s="1"/>
  <c r="T109" i="1"/>
  <c r="V109" i="1"/>
  <c r="AM109" i="1" s="1"/>
  <c r="T23" i="1"/>
  <c r="V23" i="1"/>
  <c r="AM23" i="1" s="1"/>
  <c r="T75" i="1"/>
  <c r="V75" i="1"/>
  <c r="AM75" i="1" s="1"/>
  <c r="T97" i="1"/>
  <c r="V97" i="1"/>
  <c r="AM97" i="1" s="1"/>
  <c r="T42" i="1"/>
  <c r="V42" i="1"/>
  <c r="AM42" i="1" s="1"/>
  <c r="T114" i="1"/>
  <c r="V114" i="1"/>
  <c r="AM120" i="1" s="1"/>
  <c r="T72" i="1"/>
  <c r="V72" i="1"/>
  <c r="AM72" i="1" s="1"/>
  <c r="T104" i="1"/>
  <c r="V104" i="1"/>
  <c r="AM104" i="1" s="1"/>
  <c r="T67" i="1"/>
  <c r="V67" i="1"/>
  <c r="AM67" i="1" s="1"/>
  <c r="T73" i="1"/>
  <c r="V73" i="1"/>
  <c r="AM73" i="1" s="1"/>
  <c r="T85" i="1"/>
  <c r="V85" i="1"/>
  <c r="AM85" i="1" s="1"/>
  <c r="T64" i="1"/>
  <c r="V64" i="1"/>
  <c r="AM64" i="1" s="1"/>
  <c r="T8" i="1"/>
  <c r="V8" i="1"/>
  <c r="AM8" i="1" s="1"/>
  <c r="T95" i="1"/>
  <c r="V95" i="1"/>
  <c r="AM95" i="1" s="1"/>
  <c r="T81" i="1"/>
  <c r="V81" i="1"/>
  <c r="AM81" i="1" s="1"/>
  <c r="T76" i="1"/>
  <c r="V76" i="1"/>
  <c r="AM76" i="1" s="1"/>
  <c r="T88" i="1"/>
  <c r="V88" i="1"/>
  <c r="AM88" i="1" s="1"/>
  <c r="T39" i="1"/>
  <c r="V39" i="1"/>
  <c r="AM39" i="1" s="1"/>
  <c r="T17" i="1"/>
  <c r="V17" i="1"/>
  <c r="AM17" i="1" s="1"/>
  <c r="T98" i="1"/>
  <c r="V98" i="1"/>
  <c r="AM98" i="1" s="1"/>
  <c r="T15" i="1"/>
  <c r="V15" i="1"/>
  <c r="AM15" i="1" s="1"/>
  <c r="T38" i="1"/>
  <c r="V38" i="1"/>
  <c r="AM38" i="1" s="1"/>
  <c r="T48" i="1"/>
  <c r="V48" i="1"/>
  <c r="AM48" i="1" s="1"/>
  <c r="T86" i="1"/>
  <c r="V86" i="1"/>
  <c r="AM86" i="1" s="1"/>
  <c r="T82" i="1"/>
  <c r="V82" i="1"/>
  <c r="AM82" i="1" s="1"/>
  <c r="T61" i="1"/>
  <c r="V61" i="1"/>
  <c r="AM61" i="1" s="1"/>
  <c r="T30" i="1"/>
  <c r="V30" i="1"/>
  <c r="AM30" i="1" s="1"/>
  <c r="T47" i="1"/>
  <c r="V47" i="1"/>
  <c r="AM47" i="1" s="1"/>
  <c r="T32" i="1"/>
  <c r="V32" i="1"/>
  <c r="AM32" i="1" s="1"/>
  <c r="T12" i="1"/>
  <c r="V12" i="1"/>
  <c r="AM12" i="1" s="1"/>
  <c r="T40" i="1"/>
  <c r="V40" i="1"/>
  <c r="AM40" i="1" s="1"/>
  <c r="T50" i="1"/>
  <c r="V50" i="1"/>
  <c r="AM50" i="1" s="1"/>
  <c r="T57" i="1"/>
  <c r="V57" i="1"/>
  <c r="AM57" i="1" s="1"/>
  <c r="T35" i="1"/>
  <c r="V35" i="1"/>
  <c r="AM35" i="1" s="1"/>
  <c r="T16" i="1"/>
  <c r="V16" i="1"/>
  <c r="AM16" i="1" s="1"/>
  <c r="T54" i="1"/>
  <c r="V54" i="1"/>
  <c r="AM54" i="1" s="1"/>
  <c r="T4" i="1"/>
  <c r="V4" i="1"/>
  <c r="AM4" i="1" s="1"/>
  <c r="M43" i="1"/>
  <c r="L43" i="1" s="1"/>
  <c r="T43" i="1"/>
  <c r="M10" i="1"/>
  <c r="L10" i="1" s="1"/>
  <c r="T10" i="1"/>
  <c r="M6" i="1"/>
  <c r="L6" i="1" s="1"/>
  <c r="T6" i="1"/>
  <c r="M53" i="1"/>
  <c r="L53" i="1" s="1"/>
  <c r="T53" i="1"/>
  <c r="M89" i="1"/>
  <c r="L89" i="1" s="1"/>
  <c r="T89" i="1"/>
  <c r="M91" i="1"/>
  <c r="L91" i="1" s="1"/>
  <c r="T91" i="1"/>
  <c r="M58" i="1"/>
  <c r="L58" i="1" s="1"/>
  <c r="T58" i="1"/>
  <c r="M51" i="1"/>
  <c r="L51" i="1" s="1"/>
  <c r="T51" i="1"/>
  <c r="M70" i="1"/>
  <c r="L70" i="1" s="1"/>
  <c r="T70" i="1"/>
  <c r="M34" i="1"/>
  <c r="L34" i="1" s="1"/>
  <c r="T34" i="1"/>
  <c r="M93" i="1"/>
  <c r="L93" i="1" s="1"/>
  <c r="T93" i="1"/>
  <c r="M49" i="1"/>
  <c r="L49" i="1" s="1"/>
  <c r="T49" i="1"/>
  <c r="M63" i="1"/>
  <c r="L63" i="1" s="1"/>
  <c r="T63" i="1"/>
  <c r="M28" i="1"/>
  <c r="L28" i="1" s="1"/>
  <c r="T28" i="1"/>
  <c r="M27" i="1"/>
  <c r="L27" i="1" s="1"/>
  <c r="T27" i="1"/>
  <c r="M33" i="1"/>
  <c r="L33" i="1" s="1"/>
  <c r="T33" i="1"/>
  <c r="M44" i="1"/>
  <c r="L44" i="1" s="1"/>
  <c r="T44" i="1"/>
  <c r="M78" i="1"/>
  <c r="L78" i="1" s="1"/>
  <c r="T78" i="1"/>
  <c r="M115" i="1"/>
  <c r="L115" i="1" s="1"/>
  <c r="T115" i="1"/>
  <c r="M84" i="1"/>
  <c r="L84" i="1" s="1"/>
  <c r="T84" i="1"/>
  <c r="M71" i="1"/>
  <c r="L71" i="1" s="1"/>
  <c r="T71" i="1"/>
  <c r="K80" i="1"/>
  <c r="M80" i="1"/>
  <c r="L80" i="1" s="1"/>
  <c r="K9" i="1"/>
  <c r="M9" i="1"/>
  <c r="L9" i="1" s="1"/>
  <c r="K26" i="1"/>
  <c r="M26" i="1"/>
  <c r="L26" i="1" s="1"/>
  <c r="S13" i="1"/>
  <c r="M13" i="1"/>
  <c r="L13" i="1" s="1"/>
  <c r="K45" i="1"/>
  <c r="M45" i="1"/>
  <c r="L45" i="1" s="1"/>
  <c r="K72" i="1"/>
  <c r="M72" i="1"/>
  <c r="L72" i="1" s="1"/>
  <c r="K90" i="1"/>
  <c r="M90" i="1"/>
  <c r="L90" i="1" s="1"/>
  <c r="K86" i="1"/>
  <c r="M86" i="1"/>
  <c r="L86" i="1" s="1"/>
  <c r="K18" i="1"/>
  <c r="M18" i="1"/>
  <c r="L18" i="1" s="1"/>
  <c r="K65" i="1"/>
  <c r="M65" i="1"/>
  <c r="L65" i="1" s="1"/>
  <c r="S46" i="1"/>
  <c r="M46" i="1"/>
  <c r="L46" i="1" s="1"/>
  <c r="K19" i="1"/>
  <c r="M19" i="1"/>
  <c r="L19" i="1" s="1"/>
  <c r="K2" i="1"/>
  <c r="M2" i="1"/>
  <c r="L2" i="1" s="1"/>
  <c r="K79" i="1"/>
  <c r="M79" i="1"/>
  <c r="L79" i="1" s="1"/>
  <c r="K3" i="1"/>
  <c r="M3" i="1"/>
  <c r="L3" i="1" s="1"/>
  <c r="K20" i="1"/>
  <c r="M20" i="1"/>
  <c r="L20" i="1" s="1"/>
  <c r="K41" i="1"/>
  <c r="M41" i="1"/>
  <c r="L41" i="1" s="1"/>
  <c r="K52" i="1"/>
  <c r="M52" i="1"/>
  <c r="L52" i="1" s="1"/>
  <c r="K69" i="1"/>
  <c r="M69" i="1"/>
  <c r="L69" i="1" s="1"/>
  <c r="K36" i="1"/>
  <c r="M36" i="1"/>
  <c r="L36" i="1" s="1"/>
  <c r="K56" i="1"/>
  <c r="M56" i="1"/>
  <c r="L56" i="1" s="1"/>
  <c r="K31" i="1"/>
  <c r="M31" i="1"/>
  <c r="L31" i="1" s="1"/>
  <c r="K55" i="1"/>
  <c r="M55" i="1"/>
  <c r="L55" i="1" s="1"/>
  <c r="K62" i="1"/>
  <c r="M62" i="1"/>
  <c r="L62" i="1" s="1"/>
  <c r="K5" i="1"/>
  <c r="M5" i="1"/>
  <c r="L5" i="1" s="1"/>
  <c r="K109" i="1"/>
  <c r="M109" i="1"/>
  <c r="L109" i="1" s="1"/>
  <c r="K100" i="1"/>
  <c r="M100" i="1"/>
  <c r="L100" i="1" s="1"/>
  <c r="K24" i="1"/>
  <c r="M24" i="1"/>
  <c r="L24" i="1" s="1"/>
  <c r="K7" i="1"/>
  <c r="M7" i="1"/>
  <c r="L7" i="1" s="1"/>
  <c r="S11" i="1"/>
  <c r="M11" i="1"/>
  <c r="L11" i="1" s="1"/>
  <c r="K64" i="1"/>
  <c r="M64" i="1"/>
  <c r="L64" i="1" s="1"/>
  <c r="K14" i="1"/>
  <c r="M14" i="1"/>
  <c r="L14" i="1" s="1"/>
  <c r="K29" i="1"/>
  <c r="M29" i="1"/>
  <c r="L29" i="1" s="1"/>
  <c r="K96" i="1"/>
  <c r="M96" i="1"/>
  <c r="L96" i="1" s="1"/>
  <c r="K77" i="1"/>
  <c r="M77" i="1"/>
  <c r="L77" i="1" s="1"/>
  <c r="K23" i="1"/>
  <c r="M23" i="1"/>
  <c r="L23" i="1" s="1"/>
  <c r="K75" i="1"/>
  <c r="M75" i="1"/>
  <c r="L75" i="1" s="1"/>
  <c r="K97" i="1"/>
  <c r="M97" i="1"/>
  <c r="L97" i="1" s="1"/>
  <c r="K42" i="1"/>
  <c r="M42" i="1"/>
  <c r="L42" i="1" s="1"/>
  <c r="K114" i="1"/>
  <c r="M114" i="1"/>
  <c r="L114" i="1" s="1"/>
  <c r="K106" i="1"/>
  <c r="M106" i="1"/>
  <c r="L106" i="1" s="1"/>
  <c r="K104" i="1"/>
  <c r="M104" i="1"/>
  <c r="L104" i="1" s="1"/>
  <c r="K67" i="1"/>
  <c r="M67" i="1"/>
  <c r="L67" i="1" s="1"/>
  <c r="K73" i="1"/>
  <c r="M73" i="1"/>
  <c r="L73" i="1" s="1"/>
  <c r="K85" i="1"/>
  <c r="M85" i="1"/>
  <c r="L85" i="1" s="1"/>
  <c r="K60" i="1"/>
  <c r="M60" i="1"/>
  <c r="L60" i="1" s="1"/>
  <c r="K8" i="1"/>
  <c r="M8" i="1"/>
  <c r="L8" i="1" s="1"/>
  <c r="K95" i="1"/>
  <c r="M95" i="1"/>
  <c r="L95" i="1" s="1"/>
  <c r="K81" i="1"/>
  <c r="M81" i="1"/>
  <c r="L81" i="1" s="1"/>
  <c r="K76" i="1"/>
  <c r="M76" i="1"/>
  <c r="L76" i="1" s="1"/>
  <c r="K88" i="1"/>
  <c r="M88" i="1"/>
  <c r="L88" i="1" s="1"/>
  <c r="K105" i="1"/>
  <c r="M105" i="1"/>
  <c r="L105" i="1" s="1"/>
  <c r="K39" i="1"/>
  <c r="M39" i="1"/>
  <c r="L39" i="1" s="1"/>
  <c r="K17" i="1"/>
  <c r="M17" i="1"/>
  <c r="L17" i="1" s="1"/>
  <c r="K98" i="1"/>
  <c r="M98" i="1"/>
  <c r="L98" i="1" s="1"/>
  <c r="K15" i="1"/>
  <c r="M15" i="1"/>
  <c r="L15" i="1" s="1"/>
  <c r="K38" i="1"/>
  <c r="M38" i="1"/>
  <c r="L38" i="1" s="1"/>
  <c r="K48" i="1"/>
  <c r="M48" i="1"/>
  <c r="L48" i="1" s="1"/>
  <c r="K82" i="1"/>
  <c r="M82" i="1"/>
  <c r="L82" i="1" s="1"/>
  <c r="K61" i="1"/>
  <c r="M61" i="1"/>
  <c r="L61" i="1" s="1"/>
  <c r="K30" i="1"/>
  <c r="M30" i="1"/>
  <c r="L30" i="1" s="1"/>
  <c r="K47" i="1"/>
  <c r="M47" i="1"/>
  <c r="L47" i="1" s="1"/>
  <c r="K22" i="1"/>
  <c r="M22" i="1"/>
  <c r="L22" i="1" s="1"/>
  <c r="K37" i="1"/>
  <c r="M37" i="1"/>
  <c r="L37" i="1" s="1"/>
  <c r="K32" i="1"/>
  <c r="M32" i="1"/>
  <c r="L32" i="1" s="1"/>
  <c r="K12" i="1"/>
  <c r="M12" i="1"/>
  <c r="L12" i="1" s="1"/>
  <c r="K40" i="1"/>
  <c r="M40" i="1"/>
  <c r="L40" i="1" s="1"/>
  <c r="K50" i="1"/>
  <c r="M50" i="1"/>
  <c r="L50" i="1" s="1"/>
  <c r="K87" i="1"/>
  <c r="M87" i="1"/>
  <c r="L87" i="1" s="1"/>
  <c r="K57" i="1"/>
  <c r="M57" i="1"/>
  <c r="L57" i="1" s="1"/>
  <c r="K35" i="1"/>
  <c r="M35" i="1"/>
  <c r="L35" i="1" s="1"/>
  <c r="K16" i="1"/>
  <c r="M16" i="1"/>
  <c r="L16" i="1" s="1"/>
  <c r="K54" i="1"/>
  <c r="M54" i="1"/>
  <c r="L54" i="1" s="1"/>
  <c r="K4" i="1"/>
  <c r="M4" i="1"/>
  <c r="L4" i="1" s="1"/>
  <c r="K103" i="1"/>
  <c r="M103" i="1"/>
  <c r="L103" i="1" s="1"/>
  <c r="K92" i="1"/>
  <c r="M92" i="1"/>
  <c r="L92" i="1" s="1"/>
  <c r="K66" i="1"/>
  <c r="M66" i="1"/>
  <c r="L66" i="1" s="1"/>
  <c r="S18" i="1"/>
  <c r="K49" i="1"/>
  <c r="K63" i="1"/>
  <c r="S7" i="1"/>
  <c r="K6" i="1"/>
  <c r="K43" i="1"/>
  <c r="K13" i="1"/>
  <c r="K58" i="1"/>
  <c r="K53" i="1"/>
  <c r="K10" i="1"/>
  <c r="S95" i="1"/>
  <c r="K27" i="1"/>
  <c r="K33" i="1"/>
  <c r="K44" i="1"/>
  <c r="K78" i="1"/>
  <c r="K115" i="1"/>
  <c r="K84" i="1"/>
  <c r="K71" i="1"/>
  <c r="K89" i="1"/>
  <c r="K46" i="1"/>
  <c r="K91" i="1"/>
  <c r="K51" i="1"/>
  <c r="K70" i="1"/>
  <c r="K34" i="1"/>
  <c r="K11" i="1"/>
  <c r="K93" i="1"/>
  <c r="S14" i="1"/>
  <c r="S20" i="1"/>
  <c r="S41" i="1"/>
  <c r="S36" i="1"/>
  <c r="S24" i="1"/>
  <c r="S52" i="1"/>
  <c r="S96" i="1"/>
  <c r="S69" i="1"/>
  <c r="S19" i="1"/>
  <c r="S17" i="1"/>
  <c r="S92" i="1"/>
  <c r="S66" i="1"/>
  <c r="S72" i="1"/>
  <c r="S2" i="1"/>
  <c r="S27" i="1"/>
  <c r="S44" i="1"/>
  <c r="S78" i="1"/>
  <c r="S115" i="1"/>
  <c r="S84" i="1"/>
  <c r="S71" i="1"/>
  <c r="S22" i="1"/>
  <c r="S48" i="1"/>
  <c r="S105" i="1"/>
  <c r="S5" i="1"/>
  <c r="S60" i="1"/>
  <c r="S37" i="1"/>
  <c r="S87" i="1"/>
  <c r="S43" i="1"/>
  <c r="S103" i="1"/>
  <c r="S6" i="1"/>
  <c r="S53" i="1"/>
  <c r="S80" i="1"/>
  <c r="S9" i="1"/>
  <c r="S26" i="1"/>
  <c r="S76" i="1"/>
  <c r="S90" i="1"/>
  <c r="S86" i="1"/>
  <c r="S65" i="1"/>
  <c r="S89" i="1"/>
  <c r="S62" i="1"/>
  <c r="S58" i="1"/>
  <c r="S109" i="1"/>
  <c r="S100" i="1"/>
  <c r="S79" i="1"/>
  <c r="S51" i="1"/>
  <c r="S70" i="1"/>
  <c r="S34" i="1"/>
  <c r="S29" i="1"/>
  <c r="S77" i="1"/>
  <c r="S97" i="1"/>
  <c r="S42" i="1"/>
  <c r="S114" i="1"/>
  <c r="S67" i="1"/>
  <c r="S49" i="1"/>
  <c r="S8" i="1"/>
  <c r="S88" i="1"/>
  <c r="S39" i="1"/>
  <c r="S98" i="1"/>
  <c r="S38" i="1"/>
  <c r="S82" i="1"/>
  <c r="S61" i="1"/>
  <c r="S63" i="1"/>
  <c r="S30" i="1"/>
  <c r="S32" i="1"/>
  <c r="S12" i="1"/>
  <c r="S40" i="1"/>
  <c r="S50" i="1"/>
  <c r="S55" i="1"/>
  <c r="S57" i="1"/>
  <c r="S35" i="1"/>
  <c r="S54" i="1"/>
  <c r="S4" i="1"/>
  <c r="S10" i="1"/>
  <c r="S47" i="1"/>
  <c r="S31" i="1"/>
  <c r="S91" i="1"/>
  <c r="S16" i="1"/>
  <c r="S93" i="1"/>
  <c r="S64" i="1"/>
  <c r="S45" i="1"/>
  <c r="S23" i="1"/>
  <c r="S81" i="1"/>
  <c r="S73" i="1"/>
  <c r="S106" i="1"/>
  <c r="S75" i="1"/>
  <c r="S85" i="1"/>
  <c r="S33" i="1"/>
  <c r="S104" i="1"/>
  <c r="S3" i="1"/>
  <c r="S15" i="1"/>
  <c r="S56" i="1"/>
  <c r="AI117" i="1" l="1"/>
  <c r="AK121" i="1"/>
  <c r="AN121" i="1"/>
  <c r="AN126" i="1"/>
  <c r="AK126" i="1"/>
  <c r="AN124" i="1"/>
  <c r="AK124" i="1"/>
  <c r="AK129" i="1"/>
  <c r="AN129" i="1"/>
  <c r="AN127" i="1"/>
  <c r="AK127" i="1"/>
  <c r="AK119" i="1"/>
  <c r="AN119" i="1"/>
  <c r="AI126" i="1"/>
  <c r="AI125" i="1"/>
  <c r="AN125" i="1"/>
  <c r="AK125" i="1"/>
  <c r="AK131" i="1"/>
  <c r="AN131" i="1"/>
  <c r="AK136" i="1"/>
  <c r="AN136" i="1"/>
  <c r="AN135" i="1"/>
  <c r="AK135" i="1"/>
  <c r="AI121" i="1"/>
  <c r="AK122" i="1"/>
  <c r="AN122" i="1"/>
  <c r="AK118" i="1"/>
  <c r="AN118" i="1"/>
  <c r="AN128" i="1"/>
  <c r="AK128" i="1"/>
  <c r="AJ133" i="1"/>
  <c r="AI133" i="1"/>
  <c r="AJ116" i="1"/>
  <c r="AJ138" i="1"/>
  <c r="AI138" i="1"/>
  <c r="AJ137" i="1"/>
  <c r="AI137" i="1"/>
  <c r="AJ123" i="1"/>
  <c r="AJ130" i="1"/>
  <c r="AI130" i="1"/>
  <c r="AJ139" i="1"/>
  <c r="AI132" i="1"/>
  <c r="AJ132" i="1"/>
  <c r="AI120" i="1"/>
  <c r="AJ120" i="1"/>
  <c r="AJ134" i="1"/>
  <c r="AI134" i="1"/>
  <c r="AJ107" i="1"/>
  <c r="AN107" i="1" s="1"/>
  <c r="AJ113" i="1"/>
  <c r="AN113" i="1" s="1"/>
  <c r="AB115" i="1"/>
  <c r="AH115" i="1"/>
  <c r="AI101" i="1"/>
  <c r="AJ101" i="1"/>
  <c r="AI21" i="1"/>
  <c r="AJ21" i="1"/>
  <c r="AN21" i="1" s="1"/>
  <c r="AI68" i="1"/>
  <c r="AJ68" i="1"/>
  <c r="AN68" i="1" s="1"/>
  <c r="AI112" i="1"/>
  <c r="AJ112" i="1"/>
  <c r="AN112" i="1" s="1"/>
  <c r="AI83" i="1"/>
  <c r="AJ83" i="1"/>
  <c r="AN83" i="1" s="1"/>
  <c r="AI59" i="1"/>
  <c r="AJ59" i="1"/>
  <c r="AN59" i="1" s="1"/>
  <c r="AI111" i="1"/>
  <c r="AJ111" i="1"/>
  <c r="AN111" i="1" s="1"/>
  <c r="AI99" i="1"/>
  <c r="AJ99" i="1"/>
  <c r="AN99" i="1" s="1"/>
  <c r="AI102" i="1"/>
  <c r="AJ102" i="1"/>
  <c r="AN102" i="1" s="1"/>
  <c r="AI108" i="1"/>
  <c r="AJ108" i="1" s="1"/>
  <c r="AN108" i="1" s="1"/>
  <c r="AI25" i="1"/>
  <c r="AJ25" i="1"/>
  <c r="AN25" i="1" s="1"/>
  <c r="AI110" i="1"/>
  <c r="AI74" i="1"/>
  <c r="AJ74" i="1"/>
  <c r="AN74" i="1" s="1"/>
  <c r="AA84" i="1"/>
  <c r="AA51" i="1"/>
  <c r="AB34" i="1"/>
  <c r="AB64" i="1"/>
  <c r="AA91" i="1"/>
  <c r="AB43" i="1"/>
  <c r="AB7" i="1"/>
  <c r="AB2" i="1"/>
  <c r="AB80" i="1"/>
  <c r="AB93" i="1"/>
  <c r="AI94" i="1"/>
  <c r="AA27" i="1"/>
  <c r="AB28" i="1"/>
  <c r="AB88" i="1"/>
  <c r="AB87" i="1"/>
  <c r="AB44" i="1"/>
  <c r="AA71" i="1"/>
  <c r="AB49" i="1"/>
  <c r="AB53" i="1"/>
  <c r="AB33" i="1"/>
  <c r="AA70" i="1"/>
  <c r="AA63" i="1"/>
  <c r="AA10" i="1"/>
  <c r="AA2" i="1"/>
  <c r="AA43" i="1"/>
  <c r="AB27" i="1"/>
  <c r="AB10" i="1"/>
  <c r="AA28" i="1"/>
  <c r="AA44" i="1"/>
  <c r="AA87" i="1"/>
  <c r="AA53" i="1"/>
  <c r="AB51" i="1"/>
  <c r="AB63" i="1"/>
  <c r="U19" i="1"/>
  <c r="AF19" i="1" s="1"/>
  <c r="AA80" i="1"/>
  <c r="AB70" i="1"/>
  <c r="AA49" i="1"/>
  <c r="AA93" i="1"/>
  <c r="AA33" i="1"/>
  <c r="AA64" i="1"/>
  <c r="AB91" i="1"/>
  <c r="AA89" i="1"/>
  <c r="AB89" i="1"/>
  <c r="U20" i="1"/>
  <c r="AF20" i="1" s="1"/>
  <c r="AA34" i="1"/>
  <c r="U72" i="1"/>
  <c r="AF72" i="1" s="1"/>
  <c r="AB84" i="1"/>
  <c r="AB71" i="1"/>
  <c r="AA6" i="1"/>
  <c r="AB6" i="1"/>
  <c r="AA58" i="1"/>
  <c r="AB58" i="1"/>
  <c r="AA115" i="1"/>
  <c r="AA88" i="1"/>
  <c r="AA78" i="1"/>
  <c r="AB78" i="1"/>
  <c r="AA7" i="1"/>
  <c r="U66" i="1"/>
  <c r="AF66" i="1" s="1"/>
  <c r="U17" i="1"/>
  <c r="AF17" i="1" s="1"/>
  <c r="U77" i="1"/>
  <c r="AF77" i="1" s="1"/>
  <c r="U71" i="1"/>
  <c r="AF71" i="1" s="1"/>
  <c r="U80" i="1"/>
  <c r="AF80" i="1" s="1"/>
  <c r="U9" i="1"/>
  <c r="AF9" i="1" s="1"/>
  <c r="U44" i="1"/>
  <c r="AF44" i="1" s="1"/>
  <c r="U51" i="1"/>
  <c r="AF51" i="1" s="1"/>
  <c r="U69" i="1"/>
  <c r="AF69" i="1" s="1"/>
  <c r="U14" i="1"/>
  <c r="AF14" i="1" s="1"/>
  <c r="U92" i="1"/>
  <c r="AF92" i="1" s="1"/>
  <c r="U41" i="1"/>
  <c r="AF41" i="1" s="1"/>
  <c r="U84" i="1"/>
  <c r="AF84" i="1" s="1"/>
  <c r="U76" i="1"/>
  <c r="AF76" i="1" s="1"/>
  <c r="U86" i="1"/>
  <c r="AF86" i="1" s="1"/>
  <c r="U52" i="1"/>
  <c r="AF52" i="1" s="1"/>
  <c r="U96" i="1"/>
  <c r="AF96" i="1" s="1"/>
  <c r="U106" i="1"/>
  <c r="AF106" i="1" s="1"/>
  <c r="U60" i="1"/>
  <c r="AF60" i="1" s="1"/>
  <c r="U11" i="1"/>
  <c r="AF11" i="1" s="1"/>
  <c r="U3" i="1"/>
  <c r="AF3" i="1" s="1"/>
  <c r="U13" i="1"/>
  <c r="AF13" i="1" s="1"/>
  <c r="U50" i="1"/>
  <c r="AF50" i="1" s="1"/>
  <c r="U98" i="1"/>
  <c r="AF98" i="1" s="1"/>
  <c r="U88" i="1"/>
  <c r="AF88" i="1" s="1"/>
  <c r="U12" i="1"/>
  <c r="AF12" i="1" s="1"/>
  <c r="U26" i="1"/>
  <c r="AF26" i="1" s="1"/>
  <c r="U40" i="1"/>
  <c r="AF40" i="1" s="1"/>
  <c r="U81" i="1"/>
  <c r="AF81" i="1" s="1"/>
  <c r="U82" i="1"/>
  <c r="AF82" i="1" s="1"/>
  <c r="U5" i="1"/>
  <c r="AF5" i="1" s="1"/>
  <c r="U36" i="1"/>
  <c r="AF36" i="1" s="1"/>
  <c r="U65" i="1"/>
  <c r="AF65" i="1" s="1"/>
  <c r="U31" i="1"/>
  <c r="AF31" i="1" s="1"/>
  <c r="U18" i="1"/>
  <c r="AF18" i="1" s="1"/>
  <c r="U47" i="1"/>
  <c r="AF47" i="1" s="1"/>
  <c r="U46" i="1"/>
  <c r="AF46" i="1" s="1"/>
  <c r="U95" i="1"/>
  <c r="AF95" i="1" s="1"/>
  <c r="U7" i="1"/>
  <c r="AF7" i="1" s="1"/>
  <c r="U54" i="1"/>
  <c r="AF54" i="1" s="1"/>
  <c r="K28" i="1"/>
  <c r="U105" i="1"/>
  <c r="AF105" i="1" s="1"/>
  <c r="U90" i="1"/>
  <c r="AF90" i="1" s="1"/>
  <c r="U79" i="1"/>
  <c r="AF79" i="1" s="1"/>
  <c r="U16" i="1"/>
  <c r="AF16" i="1" s="1"/>
  <c r="U55" i="1"/>
  <c r="AF55" i="1" s="1"/>
  <c r="U58" i="1"/>
  <c r="AF58" i="1" s="1"/>
  <c r="U29" i="1"/>
  <c r="AF29" i="1" s="1"/>
  <c r="U35" i="1"/>
  <c r="AF35" i="1" s="1"/>
  <c r="U53" i="1"/>
  <c r="AF53" i="1" s="1"/>
  <c r="U103" i="1"/>
  <c r="AF103" i="1" s="1"/>
  <c r="U48" i="1"/>
  <c r="AF48" i="1" s="1"/>
  <c r="U2" i="1"/>
  <c r="AF2" i="1" s="1"/>
  <c r="U61" i="1"/>
  <c r="AF61" i="1" s="1"/>
  <c r="U57" i="1"/>
  <c r="AF57" i="1" s="1"/>
  <c r="U4" i="1"/>
  <c r="AF4" i="1" s="1"/>
  <c r="U91" i="1"/>
  <c r="AF91" i="1" s="1"/>
  <c r="U43" i="1"/>
  <c r="AF43" i="1" s="1"/>
  <c r="U45" i="1"/>
  <c r="AF45" i="1" s="1"/>
  <c r="U89" i="1"/>
  <c r="AF89" i="1" s="1"/>
  <c r="U93" i="1"/>
  <c r="AF93" i="1" s="1"/>
  <c r="U37" i="1"/>
  <c r="AF37" i="1" s="1"/>
  <c r="U6" i="1"/>
  <c r="AF6" i="1" s="1"/>
  <c r="U10" i="1"/>
  <c r="AF10" i="1" s="1"/>
  <c r="U115" i="1"/>
  <c r="AF115" i="1" s="1"/>
  <c r="U63" i="1"/>
  <c r="AF63" i="1" s="1"/>
  <c r="U39" i="1"/>
  <c r="AF39" i="1" s="1"/>
  <c r="U64" i="1"/>
  <c r="AF64" i="1" s="1"/>
  <c r="U22" i="1"/>
  <c r="AF22" i="1" s="1"/>
  <c r="U33" i="1"/>
  <c r="AF33" i="1" s="1"/>
  <c r="U85" i="1"/>
  <c r="AF85" i="1" s="1"/>
  <c r="U73" i="1"/>
  <c r="AF73" i="1" s="1"/>
  <c r="U23" i="1"/>
  <c r="AF23" i="1" s="1"/>
  <c r="S28" i="1"/>
  <c r="U28" i="1" s="1"/>
  <c r="AF28" i="1" s="1"/>
  <c r="U42" i="1"/>
  <c r="AF42" i="1" s="1"/>
  <c r="U75" i="1"/>
  <c r="AF75" i="1" s="1"/>
  <c r="U34" i="1"/>
  <c r="AF34" i="1" s="1"/>
  <c r="U104" i="1"/>
  <c r="AF104" i="1" s="1"/>
  <c r="U70" i="1"/>
  <c r="AF70" i="1" s="1"/>
  <c r="U27" i="1"/>
  <c r="AF27" i="1" s="1"/>
  <c r="U38" i="1"/>
  <c r="AF38" i="1" s="1"/>
  <c r="U114" i="1"/>
  <c r="AF114" i="1" s="1"/>
  <c r="U49" i="1"/>
  <c r="AF49" i="1" s="1"/>
  <c r="U67" i="1"/>
  <c r="AF67" i="1" s="1"/>
  <c r="U24" i="1"/>
  <c r="AF24" i="1" s="1"/>
  <c r="U100" i="1"/>
  <c r="AF100" i="1" s="1"/>
  <c r="U15" i="1"/>
  <c r="AF15" i="1" s="1"/>
  <c r="U109" i="1"/>
  <c r="AF109" i="1" s="1"/>
  <c r="U87" i="1"/>
  <c r="AF87" i="1" s="1"/>
  <c r="U32" i="1"/>
  <c r="AF32" i="1" s="1"/>
  <c r="U62" i="1"/>
  <c r="AF62" i="1" s="1"/>
  <c r="U97" i="1"/>
  <c r="AF97" i="1" s="1"/>
  <c r="U56" i="1"/>
  <c r="AF56" i="1" s="1"/>
  <c r="U30" i="1"/>
  <c r="AF30" i="1" s="1"/>
  <c r="U8" i="1"/>
  <c r="AF8" i="1" s="1"/>
  <c r="U78" i="1"/>
  <c r="AF78" i="1" s="1"/>
  <c r="AN132" i="1" l="1"/>
  <c r="AK132" i="1"/>
  <c r="AK139" i="1"/>
  <c r="AN139" i="1"/>
  <c r="AK120" i="1"/>
  <c r="AN120" i="1"/>
  <c r="AK130" i="1"/>
  <c r="AN130" i="1"/>
  <c r="AN123" i="1"/>
  <c r="AK123" i="1"/>
  <c r="AK138" i="1"/>
  <c r="AN138" i="1"/>
  <c r="AK137" i="1"/>
  <c r="AN137" i="1"/>
  <c r="AK113" i="1"/>
  <c r="AN116" i="1"/>
  <c r="AK116" i="1"/>
  <c r="AN133" i="1"/>
  <c r="AK133" i="1"/>
  <c r="AN134" i="1"/>
  <c r="AK134" i="1"/>
  <c r="AK107" i="1"/>
  <c r="AK101" i="1"/>
  <c r="AN101" i="1"/>
  <c r="AK111" i="1"/>
  <c r="AK102" i="1"/>
  <c r="AK112" i="1"/>
  <c r="AK68" i="1"/>
  <c r="AK74" i="1"/>
  <c r="AK25" i="1"/>
  <c r="AI103" i="1"/>
  <c r="AJ103" i="1"/>
  <c r="AN103" i="1" s="1"/>
  <c r="AI32" i="1"/>
  <c r="AJ32" i="1"/>
  <c r="AN32" i="1" s="1"/>
  <c r="AI82" i="1"/>
  <c r="AJ82" i="1" s="1"/>
  <c r="AN82" i="1" s="1"/>
  <c r="AI87" i="1"/>
  <c r="AJ87" i="1"/>
  <c r="AN87" i="1" s="1"/>
  <c r="AI35" i="1"/>
  <c r="AJ35" i="1"/>
  <c r="AN35" i="1" s="1"/>
  <c r="AI69" i="1"/>
  <c r="AJ69" i="1"/>
  <c r="AN69" i="1" s="1"/>
  <c r="AI64" i="1"/>
  <c r="AJ64" i="1" s="1"/>
  <c r="AN64" i="1" s="1"/>
  <c r="AI29" i="1"/>
  <c r="AJ29" i="1"/>
  <c r="AN29" i="1" s="1"/>
  <c r="AI40" i="1"/>
  <c r="AJ40" i="1"/>
  <c r="AN40" i="1" s="1"/>
  <c r="AI51" i="1"/>
  <c r="AJ51" i="1" s="1"/>
  <c r="AN51" i="1" s="1"/>
  <c r="AI15" i="1"/>
  <c r="AJ15" i="1"/>
  <c r="AN15" i="1" s="1"/>
  <c r="AI39" i="1"/>
  <c r="AJ39" i="1"/>
  <c r="AN39" i="1" s="1"/>
  <c r="AI58" i="1"/>
  <c r="AJ58" i="1"/>
  <c r="AN58" i="1" s="1"/>
  <c r="AI26" i="1"/>
  <c r="AJ26" i="1"/>
  <c r="AN26" i="1" s="1"/>
  <c r="AI44" i="1"/>
  <c r="AJ44" i="1"/>
  <c r="AN44" i="1" s="1"/>
  <c r="AI20" i="1"/>
  <c r="AJ20" i="1"/>
  <c r="AN20" i="1" s="1"/>
  <c r="AK83" i="1"/>
  <c r="AI81" i="1"/>
  <c r="AJ81" i="1"/>
  <c r="AN81" i="1" s="1"/>
  <c r="AI109" i="1"/>
  <c r="AJ109" i="1"/>
  <c r="AN109" i="1" s="1"/>
  <c r="AI100" i="1"/>
  <c r="AJ100" i="1"/>
  <c r="AN100" i="1" s="1"/>
  <c r="AI63" i="1"/>
  <c r="AJ63" i="1" s="1"/>
  <c r="AN63" i="1" s="1"/>
  <c r="AI55" i="1"/>
  <c r="AJ55" i="1"/>
  <c r="AN55" i="1" s="1"/>
  <c r="AI12" i="1"/>
  <c r="AJ12" i="1"/>
  <c r="AN12" i="1" s="1"/>
  <c r="AI9" i="1"/>
  <c r="AJ9" i="1"/>
  <c r="AN9" i="1" s="1"/>
  <c r="AI115" i="1"/>
  <c r="AJ115" i="1"/>
  <c r="AI16" i="1"/>
  <c r="AJ16" i="1" s="1"/>
  <c r="AN16" i="1" s="1"/>
  <c r="AI88" i="1"/>
  <c r="AJ88" i="1"/>
  <c r="AN88" i="1" s="1"/>
  <c r="AI80" i="1"/>
  <c r="AJ80" i="1"/>
  <c r="AN80" i="1" s="1"/>
  <c r="AI67" i="1"/>
  <c r="AJ67" i="1"/>
  <c r="AN67" i="1" s="1"/>
  <c r="AI98" i="1"/>
  <c r="AJ98" i="1"/>
  <c r="AN98" i="1" s="1"/>
  <c r="AI62" i="1"/>
  <c r="AJ62" i="1"/>
  <c r="AN62" i="1" s="1"/>
  <c r="AI77" i="1"/>
  <c r="AJ77" i="1"/>
  <c r="AN77" i="1" s="1"/>
  <c r="AI10" i="1"/>
  <c r="AJ10" i="1"/>
  <c r="AN10" i="1" s="1"/>
  <c r="AI114" i="1"/>
  <c r="AJ114" i="1"/>
  <c r="AI24" i="1"/>
  <c r="AJ24" i="1"/>
  <c r="AN24" i="1" s="1"/>
  <c r="AI79" i="1"/>
  <c r="AJ79" i="1" s="1"/>
  <c r="AN79" i="1" s="1"/>
  <c r="AI6" i="1"/>
  <c r="AJ6" i="1"/>
  <c r="AN6" i="1" s="1"/>
  <c r="AI90" i="1"/>
  <c r="AJ90" i="1"/>
  <c r="AN90" i="1" s="1"/>
  <c r="AI50" i="1"/>
  <c r="AJ50" i="1"/>
  <c r="AN50" i="1" s="1"/>
  <c r="AI37" i="1"/>
  <c r="AJ37" i="1"/>
  <c r="AN37" i="1" s="1"/>
  <c r="AI13" i="1"/>
  <c r="AJ13" i="1"/>
  <c r="AN13" i="1" s="1"/>
  <c r="AI38" i="1"/>
  <c r="AJ38" i="1"/>
  <c r="AN38" i="1" s="1"/>
  <c r="AI93" i="1"/>
  <c r="AJ93" i="1"/>
  <c r="AN93" i="1" s="1"/>
  <c r="AI3" i="1"/>
  <c r="AJ3" i="1"/>
  <c r="AN3" i="1" s="1"/>
  <c r="AI66" i="1"/>
  <c r="AJ66" i="1" s="1"/>
  <c r="AN66" i="1" s="1"/>
  <c r="AK99" i="1"/>
  <c r="AI49" i="1"/>
  <c r="AJ49" i="1"/>
  <c r="AN49" i="1" s="1"/>
  <c r="AI105" i="1"/>
  <c r="AJ105" i="1"/>
  <c r="AN105" i="1" s="1"/>
  <c r="AI17" i="1"/>
  <c r="AJ17" i="1"/>
  <c r="AN17" i="1" s="1"/>
  <c r="AI27" i="1"/>
  <c r="AJ27" i="1"/>
  <c r="AN27" i="1" s="1"/>
  <c r="AI89" i="1"/>
  <c r="AJ89" i="1"/>
  <c r="AN89" i="1" s="1"/>
  <c r="AI54" i="1"/>
  <c r="AJ54" i="1"/>
  <c r="AN54" i="1" s="1"/>
  <c r="AI11" i="1"/>
  <c r="AJ11" i="1"/>
  <c r="AN11" i="1" s="1"/>
  <c r="AI70" i="1"/>
  <c r="AJ70" i="1"/>
  <c r="AN70" i="1" s="1"/>
  <c r="AI45" i="1"/>
  <c r="AJ45" i="1" s="1"/>
  <c r="AN45" i="1" s="1"/>
  <c r="AI7" i="1"/>
  <c r="AJ7" i="1"/>
  <c r="AN7" i="1" s="1"/>
  <c r="AI60" i="1"/>
  <c r="AJ60" i="1" s="1"/>
  <c r="AN60" i="1" s="1"/>
  <c r="AI43" i="1"/>
  <c r="AJ43" i="1"/>
  <c r="AN43" i="1" s="1"/>
  <c r="AI95" i="1"/>
  <c r="AI106" i="1"/>
  <c r="AJ106" i="1"/>
  <c r="AN106" i="1" s="1"/>
  <c r="AI104" i="1"/>
  <c r="AJ104" i="1"/>
  <c r="AN104" i="1" s="1"/>
  <c r="AI91" i="1"/>
  <c r="AJ91" i="1"/>
  <c r="AN91" i="1" s="1"/>
  <c r="AI46" i="1"/>
  <c r="AJ46" i="1" s="1"/>
  <c r="AN46" i="1" s="1"/>
  <c r="AI96" i="1"/>
  <c r="AI19" i="1"/>
  <c r="AJ19" i="1"/>
  <c r="AN19" i="1" s="1"/>
  <c r="AI75" i="1"/>
  <c r="AJ75" i="1"/>
  <c r="AN75" i="1" s="1"/>
  <c r="AI4" i="1"/>
  <c r="AJ4" i="1"/>
  <c r="AN4" i="1" s="1"/>
  <c r="AI47" i="1"/>
  <c r="AJ47" i="1"/>
  <c r="AN47" i="1" s="1"/>
  <c r="AI52" i="1"/>
  <c r="AJ52" i="1"/>
  <c r="AN52" i="1" s="1"/>
  <c r="AI78" i="1"/>
  <c r="AJ78" i="1" s="1"/>
  <c r="AN78" i="1" s="1"/>
  <c r="AI8" i="1"/>
  <c r="AJ8" i="1"/>
  <c r="AN8" i="1" s="1"/>
  <c r="AI42" i="1"/>
  <c r="AJ42" i="1"/>
  <c r="AN42" i="1" s="1"/>
  <c r="AI57" i="1"/>
  <c r="AJ57" i="1"/>
  <c r="AN57" i="1" s="1"/>
  <c r="AI18" i="1"/>
  <c r="AJ18" i="1" s="1"/>
  <c r="AN18" i="1" s="1"/>
  <c r="AI86" i="1"/>
  <c r="AJ86" i="1" s="1"/>
  <c r="AN86" i="1" s="1"/>
  <c r="AK21" i="1"/>
  <c r="AI30" i="1"/>
  <c r="AJ30" i="1"/>
  <c r="AN30" i="1" s="1"/>
  <c r="AI28" i="1"/>
  <c r="AJ28" i="1" s="1"/>
  <c r="AN28" i="1" s="1"/>
  <c r="AI61" i="1"/>
  <c r="AJ61" i="1"/>
  <c r="AN61" i="1" s="1"/>
  <c r="AI31" i="1"/>
  <c r="AJ31" i="1"/>
  <c r="AN31" i="1" s="1"/>
  <c r="AI76" i="1"/>
  <c r="AJ76" i="1"/>
  <c r="AN76" i="1" s="1"/>
  <c r="AJ94" i="1"/>
  <c r="AI56" i="1"/>
  <c r="AJ56" i="1"/>
  <c r="AN56" i="1" s="1"/>
  <c r="AI23" i="1"/>
  <c r="AI2" i="1"/>
  <c r="AJ2" i="1"/>
  <c r="AI84" i="1"/>
  <c r="AJ84" i="1"/>
  <c r="AN84" i="1" s="1"/>
  <c r="AK59" i="1"/>
  <c r="AI97" i="1"/>
  <c r="AJ97" i="1"/>
  <c r="AN97" i="1" s="1"/>
  <c r="AI73" i="1"/>
  <c r="AJ73" i="1"/>
  <c r="AN73" i="1" s="1"/>
  <c r="AI48" i="1"/>
  <c r="AJ48" i="1" s="1"/>
  <c r="AN48" i="1" s="1"/>
  <c r="AI36" i="1"/>
  <c r="AJ36" i="1"/>
  <c r="AN36" i="1" s="1"/>
  <c r="AI41" i="1"/>
  <c r="AJ41" i="1"/>
  <c r="AN41" i="1" s="1"/>
  <c r="AJ110" i="1"/>
  <c r="AI5" i="1"/>
  <c r="AJ5" i="1"/>
  <c r="AN5" i="1" s="1"/>
  <c r="AI53" i="1"/>
  <c r="AJ53" i="1"/>
  <c r="AN53" i="1" s="1"/>
  <c r="AI14" i="1"/>
  <c r="AJ14" i="1"/>
  <c r="AN14" i="1" s="1"/>
  <c r="AI85" i="1"/>
  <c r="AI33" i="1"/>
  <c r="AJ33" i="1"/>
  <c r="AN33" i="1" s="1"/>
  <c r="AI22" i="1"/>
  <c r="AJ22" i="1"/>
  <c r="AN22" i="1" s="1"/>
  <c r="AI72" i="1"/>
  <c r="AJ72" i="1"/>
  <c r="AN72" i="1" s="1"/>
  <c r="AK108" i="1"/>
  <c r="AI65" i="1"/>
  <c r="AJ65" i="1" s="1"/>
  <c r="AN65" i="1" s="1"/>
  <c r="AI34" i="1"/>
  <c r="AJ34" i="1" s="1"/>
  <c r="AN34" i="1" s="1"/>
  <c r="AI92" i="1"/>
  <c r="AJ92" i="1" s="1"/>
  <c r="AN92" i="1" s="1"/>
  <c r="AI71" i="1"/>
  <c r="AK110" i="1" l="1"/>
  <c r="AN110" i="1"/>
  <c r="AK94" i="1"/>
  <c r="AN94" i="1"/>
  <c r="AK105" i="1"/>
  <c r="AK115" i="1"/>
  <c r="AN115" i="1"/>
  <c r="AK114" i="1"/>
  <c r="AN114" i="1"/>
  <c r="AK2" i="1"/>
  <c r="AN2" i="1"/>
  <c r="AK11" i="1"/>
  <c r="AK9" i="1"/>
  <c r="AK40" i="1"/>
  <c r="AK73" i="1"/>
  <c r="AK6" i="1"/>
  <c r="AK44" i="1"/>
  <c r="AK72" i="1"/>
  <c r="AK38" i="1"/>
  <c r="AK26" i="1"/>
  <c r="AK89" i="1"/>
  <c r="AK57" i="1"/>
  <c r="AK58" i="1"/>
  <c r="AK7" i="1"/>
  <c r="AK62" i="1"/>
  <c r="AK100" i="1"/>
  <c r="AK52" i="1"/>
  <c r="AK24" i="1"/>
  <c r="AK43" i="1"/>
  <c r="AK41" i="1"/>
  <c r="AK84" i="1"/>
  <c r="AK47" i="1"/>
  <c r="AK37" i="1"/>
  <c r="AK98" i="1"/>
  <c r="AK36" i="1"/>
  <c r="AK3" i="1"/>
  <c r="AK14" i="1"/>
  <c r="AK4" i="1"/>
  <c r="AK50" i="1"/>
  <c r="AK69" i="1"/>
  <c r="AK53" i="1"/>
  <c r="AK30" i="1"/>
  <c r="AK20" i="1"/>
  <c r="AK15" i="1"/>
  <c r="AK67" i="1"/>
  <c r="AK42" i="1"/>
  <c r="AK27" i="1"/>
  <c r="AK77" i="1"/>
  <c r="AK55" i="1"/>
  <c r="AK35" i="1"/>
  <c r="AK18" i="1"/>
  <c r="AK92" i="1"/>
  <c r="AK31" i="1"/>
  <c r="AK46" i="1"/>
  <c r="AK88" i="1"/>
  <c r="AK79" i="1"/>
  <c r="AK51" i="1"/>
  <c r="AK16" i="1"/>
  <c r="AK54" i="1"/>
  <c r="AK49" i="1"/>
  <c r="AK13" i="1"/>
  <c r="AK48" i="1"/>
  <c r="AK61" i="1"/>
  <c r="AK91" i="1"/>
  <c r="AK60" i="1"/>
  <c r="AJ71" i="1"/>
  <c r="AN71" i="1" s="1"/>
  <c r="AK65" i="1"/>
  <c r="AK63" i="1"/>
  <c r="AJ23" i="1"/>
  <c r="AK87" i="1"/>
  <c r="AK28" i="1"/>
  <c r="AK66" i="1"/>
  <c r="AK82" i="1"/>
  <c r="AK56" i="1"/>
  <c r="AK8" i="1"/>
  <c r="AK75" i="1"/>
  <c r="AK104" i="1"/>
  <c r="AK109" i="1"/>
  <c r="AK29" i="1"/>
  <c r="AK45" i="1"/>
  <c r="AK32" i="1"/>
  <c r="AK78" i="1"/>
  <c r="AK64" i="1"/>
  <c r="AK22" i="1"/>
  <c r="AK97" i="1"/>
  <c r="AK5" i="1"/>
  <c r="AK19" i="1"/>
  <c r="AK106" i="1"/>
  <c r="AK10" i="1"/>
  <c r="AK81" i="1"/>
  <c r="AK33" i="1"/>
  <c r="AK86" i="1"/>
  <c r="AJ95" i="1"/>
  <c r="AK70" i="1"/>
  <c r="AK17" i="1"/>
  <c r="AK93" i="1"/>
  <c r="AK90" i="1"/>
  <c r="AK12" i="1"/>
  <c r="AK39" i="1"/>
  <c r="AJ85" i="1"/>
  <c r="AK76" i="1"/>
  <c r="AJ96" i="1"/>
  <c r="AK80" i="1"/>
  <c r="AK103" i="1"/>
  <c r="AK34" i="1"/>
  <c r="AK71" i="1" l="1"/>
  <c r="AK23" i="1"/>
  <c r="AN23" i="1"/>
  <c r="AK96" i="1"/>
  <c r="AN96" i="1"/>
  <c r="AK95" i="1"/>
  <c r="AN95" i="1"/>
  <c r="AK85" i="1"/>
  <c r="AN85" i="1"/>
  <c r="AL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DE6747-650C-40E8-8006-6F20824853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3FA96E-DF14-4853-9EE9-8FCD295DFD2C}" name="WorksheetConnection_OVERVIEW!$A$1:$AN$13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VERVIEWA1AN1391"/>
        </x15:connection>
      </ext>
    </extLst>
  </connection>
</connections>
</file>

<file path=xl/sharedStrings.xml><?xml version="1.0" encoding="utf-8"?>
<sst xmlns="http://schemas.openxmlformats.org/spreadsheetml/2006/main" count="757" uniqueCount="231">
  <si>
    <t>1100B</t>
  </si>
  <si>
    <t>20INRAD8</t>
  </si>
  <si>
    <t>4000A</t>
  </si>
  <si>
    <t>4000B</t>
  </si>
  <si>
    <t>4000C</t>
  </si>
  <si>
    <t>4000D</t>
  </si>
  <si>
    <t>4000DA</t>
  </si>
  <si>
    <t>4000E</t>
  </si>
  <si>
    <t>4000F</t>
  </si>
  <si>
    <t>4000G</t>
  </si>
  <si>
    <t>4000H</t>
  </si>
  <si>
    <t>4000H3</t>
  </si>
  <si>
    <t>4001A</t>
  </si>
  <si>
    <t>4001AA</t>
  </si>
  <si>
    <t>4001AAA</t>
  </si>
  <si>
    <t>4001B</t>
  </si>
  <si>
    <t>4001C</t>
  </si>
  <si>
    <t>4001D</t>
  </si>
  <si>
    <t>4001F</t>
  </si>
  <si>
    <t>4001G</t>
  </si>
  <si>
    <t>4002A</t>
  </si>
  <si>
    <t>4002A7</t>
  </si>
  <si>
    <t>4002B</t>
  </si>
  <si>
    <t>4002C</t>
  </si>
  <si>
    <t>4002D</t>
  </si>
  <si>
    <t>4002E</t>
  </si>
  <si>
    <t>4002F</t>
  </si>
  <si>
    <t>4002G</t>
  </si>
  <si>
    <t>4002H</t>
  </si>
  <si>
    <t>4002I</t>
  </si>
  <si>
    <t>4003A</t>
  </si>
  <si>
    <t>4003C</t>
  </si>
  <si>
    <t>4003E</t>
  </si>
  <si>
    <t>4003F</t>
  </si>
  <si>
    <t>4003G</t>
  </si>
  <si>
    <t>4003H</t>
  </si>
  <si>
    <t>4003I</t>
  </si>
  <si>
    <t>4003IA</t>
  </si>
  <si>
    <t>4003J</t>
  </si>
  <si>
    <t>4003K</t>
  </si>
  <si>
    <t>4003N</t>
  </si>
  <si>
    <t>4003O</t>
  </si>
  <si>
    <t>4004A</t>
  </si>
  <si>
    <t>4004B</t>
  </si>
  <si>
    <t>4004BB</t>
  </si>
  <si>
    <t>4004C</t>
  </si>
  <si>
    <t>4005A</t>
  </si>
  <si>
    <t>4005AA</t>
  </si>
  <si>
    <t>4005B</t>
  </si>
  <si>
    <t>4005BA</t>
  </si>
  <si>
    <t>4006A</t>
  </si>
  <si>
    <t>4006B</t>
  </si>
  <si>
    <t>4006F</t>
  </si>
  <si>
    <t>4007A</t>
  </si>
  <si>
    <t>4007AA</t>
  </si>
  <si>
    <t>4007B</t>
  </si>
  <si>
    <t>4007C</t>
  </si>
  <si>
    <t>4007D</t>
  </si>
  <si>
    <t>4007E</t>
  </si>
  <si>
    <t>4007F</t>
  </si>
  <si>
    <t>4008A</t>
  </si>
  <si>
    <t>4008AA</t>
  </si>
  <si>
    <t>4008B</t>
  </si>
  <si>
    <t>4008C</t>
  </si>
  <si>
    <t>4008D</t>
  </si>
  <si>
    <t>4008E</t>
  </si>
  <si>
    <t>4008F</t>
  </si>
  <si>
    <t>4009A</t>
  </si>
  <si>
    <t>4009C</t>
  </si>
  <si>
    <t>4009D</t>
  </si>
  <si>
    <t>4009E</t>
  </si>
  <si>
    <t>4009F</t>
  </si>
  <si>
    <t>4009G</t>
  </si>
  <si>
    <t>4009H</t>
  </si>
  <si>
    <t>4009I</t>
  </si>
  <si>
    <t>4009K</t>
  </si>
  <si>
    <t>4010C</t>
  </si>
  <si>
    <t>4010M</t>
  </si>
  <si>
    <t>4011BEA</t>
  </si>
  <si>
    <t>4012AEA</t>
  </si>
  <si>
    <t>4012BEA</t>
  </si>
  <si>
    <t>4012CEA</t>
  </si>
  <si>
    <t>4012DEA</t>
  </si>
  <si>
    <t>4013AAEA</t>
  </si>
  <si>
    <t>4013AEA</t>
  </si>
  <si>
    <t>4013BEA</t>
  </si>
  <si>
    <t>4013CEA</t>
  </si>
  <si>
    <t>4013DEA</t>
  </si>
  <si>
    <t>4013EEA</t>
  </si>
  <si>
    <t>4013FEA</t>
  </si>
  <si>
    <t>4013GEA</t>
  </si>
  <si>
    <t>4014A</t>
  </si>
  <si>
    <t>4014B</t>
  </si>
  <si>
    <t>4014C</t>
  </si>
  <si>
    <t>4014D</t>
  </si>
  <si>
    <t>4014E</t>
  </si>
  <si>
    <t>4014F</t>
  </si>
  <si>
    <t>4014G</t>
  </si>
  <si>
    <t>4014H</t>
  </si>
  <si>
    <t>PART_NUMBER</t>
  </si>
  <si>
    <t>CURRENT_USAGE</t>
  </si>
  <si>
    <t>TOTAL_ON_HAND</t>
  </si>
  <si>
    <t>PLANNED_REQ</t>
  </si>
  <si>
    <t>PRODUCTION_REQUIRED</t>
  </si>
  <si>
    <t>SAFETY_STOCK</t>
  </si>
  <si>
    <t>PLANNED_ORDERS</t>
  </si>
  <si>
    <t>COST</t>
  </si>
  <si>
    <t>ON_ORDER</t>
  </si>
  <si>
    <t>LEAD_TIME</t>
  </si>
  <si>
    <t>LEAD_TIME_STD</t>
  </si>
  <si>
    <t>PRODUCT</t>
  </si>
  <si>
    <t>FREQUENCY</t>
  </si>
  <si>
    <t>4015J</t>
  </si>
  <si>
    <t>1401A086</t>
  </si>
  <si>
    <t>4015H</t>
  </si>
  <si>
    <t>1401A106</t>
  </si>
  <si>
    <t>1401A066</t>
  </si>
  <si>
    <t>1401A126</t>
  </si>
  <si>
    <t>1401A096</t>
  </si>
  <si>
    <t>1401A076</t>
  </si>
  <si>
    <t>1401A056</t>
  </si>
  <si>
    <t>4010AL</t>
  </si>
  <si>
    <t>4010AR</t>
  </si>
  <si>
    <t>1703B24RAW</t>
  </si>
  <si>
    <t>302B</t>
  </si>
  <si>
    <t>1703B30RAW</t>
  </si>
  <si>
    <t>1703B20RAW</t>
  </si>
  <si>
    <t>1400A</t>
  </si>
  <si>
    <t>1401B156</t>
  </si>
  <si>
    <t>1703B28RAW</t>
  </si>
  <si>
    <t>4013C</t>
  </si>
  <si>
    <t>1703B26RAW</t>
  </si>
  <si>
    <t>4011AEA</t>
  </si>
  <si>
    <t>4015K</t>
  </si>
  <si>
    <t>1401A116</t>
  </si>
  <si>
    <t>1401B136</t>
  </si>
  <si>
    <t>514</t>
  </si>
  <si>
    <t>4012A</t>
  </si>
  <si>
    <t>4013B</t>
  </si>
  <si>
    <t>4012C</t>
  </si>
  <si>
    <t>1502S</t>
  </si>
  <si>
    <t>4013D</t>
  </si>
  <si>
    <t>1703B22RAW</t>
  </si>
  <si>
    <t>1401B096</t>
  </si>
  <si>
    <t>1703B40RAW</t>
  </si>
  <si>
    <t>1502WL</t>
  </si>
  <si>
    <t>1502WR</t>
  </si>
  <si>
    <t>4015F</t>
  </si>
  <si>
    <t>4012D</t>
  </si>
  <si>
    <t>1401A136</t>
  </si>
  <si>
    <t>1703B32RAW</t>
  </si>
  <si>
    <t>4013A</t>
  </si>
  <si>
    <t>1400B</t>
  </si>
  <si>
    <t>ROPECLIP</t>
  </si>
  <si>
    <t>4013AA</t>
  </si>
  <si>
    <t>1401B206</t>
  </si>
  <si>
    <t>4011A</t>
  </si>
  <si>
    <t>4010BR</t>
  </si>
  <si>
    <t>4013E</t>
  </si>
  <si>
    <t>506A</t>
  </si>
  <si>
    <t>4010BL</t>
  </si>
  <si>
    <t>4015G</t>
  </si>
  <si>
    <t>4015E</t>
  </si>
  <si>
    <t>1401B186</t>
  </si>
  <si>
    <t>603A</t>
  </si>
  <si>
    <t>4015I</t>
  </si>
  <si>
    <t>4015D</t>
  </si>
  <si>
    <t>4015C</t>
  </si>
  <si>
    <t>4011B</t>
  </si>
  <si>
    <t>4015B</t>
  </si>
  <si>
    <t>4015JA</t>
  </si>
  <si>
    <t>1401A151</t>
  </si>
  <si>
    <t>1401A241</t>
  </si>
  <si>
    <t>4014I</t>
  </si>
  <si>
    <t>1703B34RAW</t>
  </si>
  <si>
    <t>1703B36RAW</t>
  </si>
  <si>
    <t>4015L</t>
  </si>
  <si>
    <t>4014J</t>
  </si>
  <si>
    <t>Part Number</t>
  </si>
  <si>
    <t>Weight</t>
  </si>
  <si>
    <t>NOT MIDLAND PART</t>
  </si>
  <si>
    <t>4008CC</t>
  </si>
  <si>
    <t>4008DD</t>
  </si>
  <si>
    <t>4014L</t>
  </si>
  <si>
    <t>300B</t>
  </si>
  <si>
    <t>1100A</t>
  </si>
  <si>
    <t>1102A</t>
  </si>
  <si>
    <t>1102B</t>
  </si>
  <si>
    <t>1400KZ</t>
  </si>
  <si>
    <t>PART_WEIGHT</t>
  </si>
  <si>
    <t>EFFECTIVE_STOCK</t>
  </si>
  <si>
    <t>OPTIMAL_SAFETY_STOCK</t>
  </si>
  <si>
    <t>REORDER_POINT</t>
  </si>
  <si>
    <t>DAYS_ON_HAND</t>
  </si>
  <si>
    <t>LEADTIME_DEMAND</t>
  </si>
  <si>
    <t>INVENTORY_AMOUNT_ONHAND</t>
  </si>
  <si>
    <t>4015M</t>
  </si>
  <si>
    <t>4015N</t>
  </si>
  <si>
    <t>CURRENT_MONTHLY_USAGE</t>
  </si>
  <si>
    <t>PROJECTED EOY 2025 USAGE</t>
  </si>
  <si>
    <t>CURRENT_DAILY_USAGE</t>
  </si>
  <si>
    <t>PROJECTED MONTHLY USAGE 2025</t>
  </si>
  <si>
    <t>Grand Total</t>
  </si>
  <si>
    <t>PART</t>
  </si>
  <si>
    <t>FREQUENCY_CATEGORY</t>
  </si>
  <si>
    <t>SAFETY_FACTOR</t>
  </si>
  <si>
    <t>CORRECTED_SAFETY_STOCK</t>
  </si>
  <si>
    <t>ISSUE_TYPE</t>
  </si>
  <si>
    <t>POTENTIAL_SAVINGS</t>
  </si>
  <si>
    <t/>
  </si>
  <si>
    <t>4015ML</t>
  </si>
  <si>
    <t>4015MR</t>
  </si>
  <si>
    <t>4015NL</t>
  </si>
  <si>
    <t>4015NR</t>
  </si>
  <si>
    <t>BUNDLE_QTY</t>
  </si>
  <si>
    <t>MAX_AMOUNT</t>
  </si>
  <si>
    <t>BUNDLE_QUANTITIES</t>
  </si>
  <si>
    <t>MAX_STORAGE_BUNDLES</t>
  </si>
  <si>
    <t>ORDER_NEEDED</t>
  </si>
  <si>
    <t>MAX_STORAGE_AMOUTN</t>
  </si>
  <si>
    <t>Row Labels</t>
  </si>
  <si>
    <t>ENHANCED_SAFETY_STOCK</t>
  </si>
  <si>
    <t>TARGET_STOCK_LEVEL</t>
  </si>
  <si>
    <t>BASE_ORDER_QUANTITY</t>
  </si>
  <si>
    <t>BUNDLES_TO_ORDER</t>
  </si>
  <si>
    <t>ORDER_WEIGHT</t>
  </si>
  <si>
    <t>TOTAL WEIGHT</t>
  </si>
  <si>
    <t>URGENCY_LEVEL</t>
  </si>
  <si>
    <t>ORDER_VALUE</t>
  </si>
  <si>
    <t>Sum of SAFETY_STOCK</t>
  </si>
  <si>
    <t>Sum of ENHANCED_SAFETY_STOCK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</si>
</sst>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5" x14ac:knownFonts="1">
    <font>
      <sz val="14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"/>
      <family val="2"/>
    </font>
    <font>
      <b/>
      <u/>
      <sz val="14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 applyAlignment="1">
      <alignment horizontal="left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/>
    <xf numFmtId="1" fontId="0" fillId="0" borderId="0" xfId="0" applyNumberFormat="1"/>
    <xf numFmtId="0" fontId="4" fillId="3" borderId="0" xfId="2" applyFont="1" applyAlignment="1">
      <alignment horizontal="left"/>
    </xf>
    <xf numFmtId="1" fontId="4" fillId="3" borderId="0" xfId="2" applyNumberFormat="1" applyFont="1" applyAlignment="1">
      <alignment horizontal="left"/>
    </xf>
    <xf numFmtId="164" fontId="4" fillId="3" borderId="0" xfId="2" applyNumberFormat="1" applyFont="1" applyAlignment="1">
      <alignment horizontal="left"/>
    </xf>
    <xf numFmtId="0" fontId="4" fillId="3" borderId="0" xfId="2" applyFont="1" applyAlignment="1">
      <alignment vertical="center" wrapText="1"/>
    </xf>
    <xf numFmtId="0" fontId="4" fillId="3" borderId="0" xfId="2" applyFont="1" applyAlignment="1"/>
    <xf numFmtId="0" fontId="0" fillId="2" borderId="0" xfId="0" applyFill="1" applyAlignment="1"/>
    <xf numFmtId="1" fontId="4" fillId="3" borderId="0" xfId="2" applyNumberFormat="1" applyFont="1" applyAlignment="1"/>
    <xf numFmtId="164" fontId="4" fillId="3" borderId="0" xfId="2" applyNumberFormat="1" applyFont="1" applyAlignment="1"/>
    <xf numFmtId="0" fontId="0" fillId="0" borderId="0" xfId="0" applyAlignment="1"/>
  </cellXfs>
  <cellStyles count="3">
    <cellStyle name="20% - Accent1" xfId="2" builtinId="30"/>
    <cellStyle name="Normal" xfId="0" builtinId="0"/>
    <cellStyle name="Normal 2" xfId="1" xr:uid="{038B7E92-836C-484B-858E-8CAA896C1F4D}"/>
  </cellStyles>
  <dxfs count="15"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72" formatCode="0.0000000"/>
    </dxf>
    <dxf>
      <numFmt numFmtId="172" formatCode="0.0000000"/>
    </dxf>
  </dxfs>
  <tableStyles count="1" defaultTableStyle="TableStyleMedium2" defaultPivotStyle="PivotStyleLight16">
    <tableStyle name="Invisible" pivot="0" table="0" count="0" xr9:uid="{182B3BDB-9E17-436D-B9B7-D9B092606B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mar Wells" refreshedDate="45874.643964930554" backgroundQuery="1" createdVersion="8" refreshedVersion="8" minRefreshableVersion="3" recordCount="0" supportSubquery="1" supportAdvancedDrill="1" xr:uid="{16E8C5B1-AB08-43F2-A709-DA730F2E0E77}">
  <cacheSource type="external" connectionId="1"/>
  <cacheFields count="3">
    <cacheField name="[Range].[PART_NUMBER].[PART_NUMBER]" caption="PART_NUMBER" numFmtId="0" level="1">
      <sharedItems count="138">
        <s v="1100B"/>
        <s v="1401A056"/>
        <s v="1401A066"/>
        <s v="1401A076"/>
        <s v="1401A086"/>
        <s v="1401A096"/>
        <s v="1401A106"/>
        <s v="1401A116"/>
        <s v="1401A126"/>
        <s v="1401A136"/>
        <s v="1401A151"/>
        <s v="1401A241"/>
        <s v="1401B096"/>
        <s v="1401B136"/>
        <s v="1401B156"/>
        <s v="1401B186"/>
        <s v="1401B206"/>
        <s v="1703B20RAW"/>
        <s v="1703B22RAW"/>
        <s v="1703B24RAW"/>
        <s v="1703B26RAW"/>
        <s v="1703B28RAW"/>
        <s v="1703B30RAW"/>
        <s v="1703B32RAW"/>
        <s v="1703B34RAW"/>
        <s v="20INRAD8"/>
        <s v="4000A"/>
        <s v="4000B"/>
        <s v="4000C"/>
        <s v="4000D"/>
        <s v="4000DA"/>
        <s v="4000E"/>
        <s v="4000F"/>
        <s v="4000G"/>
        <s v="4000H"/>
        <s v="4001A"/>
        <s v="4001AA"/>
        <s v="4001AAA"/>
        <s v="4001B"/>
        <s v="4001C"/>
        <s v="4001D"/>
        <s v="4001F"/>
        <s v="4001G"/>
        <s v="4002A"/>
        <s v="4002A7"/>
        <s v="4002B"/>
        <s v="4002C"/>
        <s v="4002D"/>
        <s v="4002E"/>
        <s v="4002F"/>
        <s v="4002G"/>
        <s v="4002H"/>
        <s v="4002I"/>
        <s v="4003A"/>
        <s v="4003C"/>
        <s v="4003E"/>
        <s v="4003F"/>
        <s v="4003G"/>
        <s v="4003H"/>
        <s v="4003I"/>
        <s v="4003IA"/>
        <s v="4003J"/>
        <s v="4003K"/>
        <s v="4003N"/>
        <s v="4003O"/>
        <s v="4004A"/>
        <s v="4004B"/>
        <s v="4004C"/>
        <s v="4005A"/>
        <s v="4005AA"/>
        <s v="4005B"/>
        <s v="4005BA"/>
        <s v="4006A"/>
        <s v="4006B"/>
        <s v="4006F"/>
        <s v="4007A"/>
        <s v="4007AA"/>
        <s v="4007B"/>
        <s v="4007C"/>
        <s v="4007D"/>
        <s v="4007E"/>
        <s v="4007F"/>
        <s v="4008A"/>
        <s v="4008AA"/>
        <s v="4008B"/>
        <s v="4008C"/>
        <s v="4008D"/>
        <s v="4008E"/>
        <s v="4008F"/>
        <s v="4009A"/>
        <s v="4009C"/>
        <s v="4009D"/>
        <s v="4009E"/>
        <s v="4009F"/>
        <s v="4009G"/>
        <s v="4009H"/>
        <s v="4009I"/>
        <s v="4009K"/>
        <s v="4010C"/>
        <s v="4010M"/>
        <s v="4011BEA"/>
        <s v="4012AEA"/>
        <s v="4012BEA"/>
        <s v="4012CEA"/>
        <s v="4012DEA"/>
        <s v="4013AAEA"/>
        <s v="4013AEA"/>
        <s v="4013BEA"/>
        <s v="4013CEA"/>
        <s v="4013DEA"/>
        <s v="4013EEA"/>
        <s v="4013FEA"/>
        <s v="4013GEA"/>
        <s v="4014A"/>
        <s v="4014B"/>
        <s v="4014C"/>
        <s v="4014D"/>
        <s v="4014E"/>
        <s v="4014F"/>
        <s v="4014G"/>
        <s v="4014H"/>
        <s v="4014I"/>
        <s v="4014J"/>
        <s v="4014L"/>
        <s v="4015B"/>
        <s v="4015C"/>
        <s v="4015D"/>
        <s v="4015E"/>
        <s v="4015F"/>
        <s v="4015G"/>
        <s v="4015H"/>
        <s v="4015I"/>
        <s v="4015J"/>
        <s v="4015JA"/>
        <s v="4015K"/>
        <s v="4015L"/>
        <s v="4015M"/>
        <s v="4015N"/>
      </sharedItems>
    </cacheField>
    <cacheField name="[Measures].[Sum of SAFETY_STOCK]" caption="Sum of SAFETY_STOCK" numFmtId="0" hierarchy="42" level="32767"/>
    <cacheField name="[Measures].[Sum of ENHANCED_SAFETY_STOCK]" caption="Sum of ENHANCED_SAFETY_STOCK" numFmtId="0" hierarchy="43" level="32767"/>
  </cacheFields>
  <cacheHierarchies count="44">
    <cacheHierarchy uniqueName="[Range].[PART_NUMBER]" caption="PART_NUMBER" attribute="1" defaultMemberUniqueName="[Range].[PART_NUMBER].[All]" allUniqueName="[Range].[PART_NUMB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T_USAGE]" caption="CURRENT_USAGE" attribute="1" defaultMemberUniqueName="[Range].[CURRENT_USAGE].[All]" allUniqueName="[Range].[CURRENT_USAGE].[All]" dimensionUniqueName="[Range]" displayFolder="" count="0" memberValueDatatype="5" unbalanced="0"/>
    <cacheHierarchy uniqueName="[Range].[TOTAL_ON_HAND]" caption="TOTAL_ON_HAND" attribute="1" defaultMemberUniqueName="[Range].[TOTAL_ON_HAND].[All]" allUniqueName="[Range].[TOTAL_ON_HAND].[All]" dimensionUniqueName="[Range]" displayFolder="" count="0" memberValueDatatype="5" unbalanced="0"/>
    <cacheHierarchy uniqueName="[Range].[PLANNED_REQ]" caption="PLANNED_REQ" attribute="1" defaultMemberUniqueName="[Range].[PLANNED_REQ].[All]" allUniqueName="[Range].[PLANNED_REQ].[All]" dimensionUniqueName="[Range]" displayFolder="" count="0" memberValueDatatype="20" unbalanced="0"/>
    <cacheHierarchy uniqueName="[Range].[PRODUCTION_REQUIRED]" caption="PRODUCTION_REQUIRED" attribute="1" defaultMemberUniqueName="[Range].[PRODUCTION_REQUIRED].[All]" allUniqueName="[Range].[PRODUCTION_REQUIRED].[All]" dimensionUniqueName="[Range]" displayFolder="" count="0" memberValueDatatype="20" unbalanced="0"/>
    <cacheHierarchy uniqueName="[Range].[SAFETY_STOCK]" caption="SAFETY_STOCK" attribute="1" defaultMemberUniqueName="[Range].[SAFETY_STOCK].[All]" allUniqueName="[Range].[SAFETY_STOCK].[All]" dimensionUniqueName="[Range]" displayFolder="" count="0" memberValueDatatype="20" unbalanced="0"/>
    <cacheHierarchy uniqueName="[Range].[PLANNED_ORDERS]" caption="PLANNED_ORDERS" attribute="1" defaultMemberUniqueName="[Range].[PLANNED_ORDERS].[All]" allUniqueName="[Range].[PLANNED_ORDERS].[All]" dimensionUniqueName="[Range]" displayFolder="" count="0" memberValueDatatype="20" unbalanced="0"/>
    <cacheHierarchy uniqueName="[Range].[COST]" caption="COST" attribute="1" defaultMemberUniqueName="[Range].[COST].[All]" allUniqueName="[Range].[COST].[All]" dimensionUniqueName="[Range]" displayFolder="" count="0" memberValueDatatype="5" unbalanced="0"/>
    <cacheHierarchy uniqueName="[Range].[ON_ORDER]" caption="ON_ORDER" attribute="1" defaultMemberUniqueName="[Range].[ON_ORDER].[All]" allUniqueName="[Range].[ON_ORDER].[All]" dimensionUniqueName="[Range]" displayFolder="" count="0" memberValueDatatype="20" unbalanced="0"/>
    <cacheHierarchy uniqueName="[Range].[CURRENT_DAILY_USAGE]" caption="CURRENT_DAILY_USAGE" attribute="1" defaultMemberUniqueName="[Range].[CURRENT_DAILY_USAGE].[All]" allUniqueName="[Range].[CURRENT_DAILY_USAGE].[All]" dimensionUniqueName="[Range]" displayFolder="" count="0" memberValueDatatype="5" unbalanced="0"/>
    <cacheHierarchy uniqueName="[Range].[CURRENT_MONTHLY_USAGE]" caption="CURRENT_MONTHLY_USAGE" attribute="1" defaultMemberUniqueName="[Range].[CURRENT_MONTHLY_USAGE].[All]" allUniqueName="[Range].[CURRENT_MONTHLY_USAGE].[All]" dimensionUniqueName="[Range]" displayFolder="" count="0" memberValueDatatype="5" unbalanced="0"/>
    <cacheHierarchy uniqueName="[Range].[PROJECTED MONTHLY USAGE 2025]" caption="PROJECTED MONTHLY USAGE 2025" attribute="1" defaultMemberUniqueName="[Range].[PROJECTED MONTHLY USAGE 2025].[All]" allUniqueName="[Range].[PROJECTED MONTHLY USAGE 2025].[All]" dimensionUniqueName="[Range]" displayFolder="" count="0" memberValueDatatype="5" unbalanced="0"/>
    <cacheHierarchy uniqueName="[Range].[PROJECTED EOY 2025 USAGE]" caption="PROJECTED EOY 2025 USAGE" attribute="1" defaultMemberUniqueName="[Range].[PROJECTED EOY 2025 USAGE].[All]" allUniqueName="[Range].[PROJECTED EOY 2025 USAGE].[All]" dimensionUniqueName="[Range]" displayFolder="" count="0" memberValueDatatype="5" unbalanced="0"/>
    <cacheHierarchy uniqueName="[Range].[LEAD_TIME]" caption="LEAD_TIME" attribute="1" defaultMemberUniqueName="[Range].[LEAD_TIME].[All]" allUniqueName="[Range].[LEAD_TIME].[All]" dimensionUniqueName="[Range]" displayFolder="" count="0" memberValueDatatype="5" unbalanced="0"/>
    <cacheHierarchy uniqueName="[Range].[LEAD_TIME_STD]" caption="LEAD_TIME_STD" attribute="1" defaultMemberUniqueName="[Range].[LEAD_TIME_STD].[All]" allUniqueName="[Range].[LEAD_TIME_STD].[All]" dimensionUniqueName="[Range]" displayFolder="" count="0" memberValueDatatype="5" unbalanced="0"/>
    <cacheHierarchy uniqueName="[Range].[FREQUENCY]" caption="FREQUENCY" attribute="1" defaultMemberUniqueName="[Range].[FREQUENCY].[All]" allUniqueName="[Range].[FREQUENCY].[All]" dimensionUniqueName="[Range]" displayFolder="" count="0" memberValueDatatype="20" unbalanced="0"/>
    <cacheHierarchy uniqueName="[Range].[PART_WEIGHT]" caption="PART_WEIGHT" attribute="1" defaultMemberUniqueName="[Range].[PART_WEIGHT].[All]" allUniqueName="[Range].[PART_WEIGHT].[All]" dimensionUniqueName="[Range]" displayFolder="" count="0" memberValueDatatype="5" unbalanced="0"/>
    <cacheHierarchy uniqueName="[Range].[EFFECTIVE_STOCK]" caption="EFFECTIVE_STOCK" attribute="1" defaultMemberUniqueName="[Range].[EFFECTIVE_STOCK].[All]" allUniqueName="[Range].[EFFECTIVE_STOCK].[All]" dimensionUniqueName="[Range]" displayFolder="" count="0" memberValueDatatype="5" unbalanced="0"/>
    <cacheHierarchy uniqueName="[Range].[LEADTIME_DEMAND]" caption="LEADTIME_DEMAND" attribute="1" defaultMemberUniqueName="[Range].[LEADTIME_DEMAND].[All]" allUniqueName="[Range].[LEADTIME_DEMAND].[All]" dimensionUniqueName="[Range]" displayFolder="" count="0" memberValueDatatype="5" unbalanced="0"/>
    <cacheHierarchy uniqueName="[Range].[OPTIMAL_SAFETY_STOCK]" caption="OPTIMAL_SAFETY_STOCK" attribute="1" defaultMemberUniqueName="[Range].[OPTIMAL_SAFETY_STOCK].[All]" allUniqueName="[Range].[OPTIMAL_SAFETY_STOCK].[All]" dimensionUniqueName="[Range]" displayFolder="" count="0" memberValueDatatype="5" unbalanced="0"/>
    <cacheHierarchy uniqueName="[Range].[REORDER_POINT]" caption="REORDER_POINT" attribute="1" defaultMemberUniqueName="[Range].[REORDER_POINT].[All]" allUniqueName="[Range].[REORDER_POINT].[All]" dimensionUniqueName="[Range]" displayFolder="" count="0" memberValueDatatype="5" unbalanced="0"/>
    <cacheHierarchy uniqueName="[Range].[DAYS_ON_HAND]" caption="DAYS_ON_HAND" attribute="1" defaultMemberUniqueName="[Range].[DAYS_ON_HAND].[All]" allUniqueName="[Range].[DAYS_ON_HAND].[All]" dimensionUniqueName="[Range]" displayFolder="" count="0" memberValueDatatype="130" unbalanced="0"/>
    <cacheHierarchy uniqueName="[Range].[INVENTORY_AMOUNT_ONHAND]" caption="INVENTORY_AMOUNT_ONHAND" attribute="1" defaultMemberUniqueName="[Range].[INVENTORY_AMOUNT_ONHAND].[All]" allUniqueName="[Range].[INVENTORY_AMOUNT_ONHAND].[All]" dimensionUniqueName="[Range]" displayFolder="" count="0" memberValueDatatype="5" unbalanced="0"/>
    <cacheHierarchy uniqueName="[Range].[FREQUENCY_CATEGORY]" caption="FREQUENCY_CATEGORY" attribute="1" defaultMemberUniqueName="[Range].[FREQUENCY_CATEGORY].[All]" allUniqueName="[Range].[FREQUENCY_CATEGORY].[All]" dimensionUniqueName="[Range]" displayFolder="" count="0" memberValueDatatype="130" unbalanced="0"/>
    <cacheHierarchy uniqueName="[Range].[SAFETY_FACTOR]" caption="SAFETY_FACTOR" attribute="1" defaultMemberUniqueName="[Range].[SAFETY_FACTOR].[All]" allUniqueName="[Range].[SAFETY_FACTOR].[All]" dimensionUniqueName="[Range]" displayFolder="" count="0" memberValueDatatype="5" unbalanced="0"/>
    <cacheHierarchy uniqueName="[Range].[CORRECTED_SAFETY_STOCK]" caption="CORRECTED_SAFETY_STOCK" attribute="1" defaultMemberUniqueName="[Range].[CORRECTED_SAFETY_STOCK].[All]" allUniqueName="[Range].[CORRECTED_SAFETY_STOCK].[All]" dimensionUniqueName="[Range]" displayFolder="" count="0" memberValueDatatype="20" unbalanced="0"/>
    <cacheHierarchy uniqueName="[Range].[ISSUE_TYPE]" caption="ISSUE_TYPE" attribute="1" defaultMemberUniqueName="[Range].[ISSUE_TYPE].[All]" allUniqueName="[Range].[ISSUE_TYPE].[All]" dimensionUniqueName="[Range]" displayFolder="" count="0" memberValueDatatype="130" unbalanced="0"/>
    <cacheHierarchy uniqueName="[Range].[POTENTIAL_SAVINGS]" caption="POTENTIAL_SAVINGS" attribute="1" defaultMemberUniqueName="[Range].[POTENTIAL_SAVINGS].[All]" allUniqueName="[Range].[POTENTIAL_SAVINGS].[All]" dimensionUniqueName="[Range]" displayFolder="" count="0" memberValueDatatype="20" unbalanced="0"/>
    <cacheHierarchy uniqueName="[Range].[BUNDLE_QUANTITIES]" caption="BUNDLE_QUANTITIES" attribute="1" defaultMemberUniqueName="[Range].[BUNDLE_QUANTITIES].[All]" allUniqueName="[Range].[BUNDLE_QUANTITIES].[All]" dimensionUniqueName="[Range]" displayFolder="" count="0" memberValueDatatype="20" unbalanced="0"/>
    <cacheHierarchy uniqueName="[Range].[MAX_STORAGE_BUNDLES]" caption="MAX_STORAGE_BUNDLES" attribute="1" defaultMemberUniqueName="[Range].[MAX_STORAGE_BUNDLES].[All]" allUniqueName="[Range].[MAX_STORAGE_BUNDLES].[All]" dimensionUniqueName="[Range]" displayFolder="" count="0" memberValueDatatype="130" unbalanced="0"/>
    <cacheHierarchy uniqueName="[Range].[MAX_STORAGE_AMOUTN]" caption="MAX_STORAGE_AMOUTN" attribute="1" defaultMemberUniqueName="[Range].[MAX_STORAGE_AMOUTN].[All]" allUniqueName="[Range].[MAX_STORAGE_AMOUTN].[All]" dimensionUniqueName="[Range]" displayFolder="" count="0" memberValueDatatype="130" unbalanced="0"/>
    <cacheHierarchy uniqueName="[Range].[ORDER_NEEDED]" caption="ORDER_NEEDED" attribute="1" defaultMemberUniqueName="[Range].[ORDER_NEEDED].[All]" allUniqueName="[Range].[ORDER_NEEDED].[All]" dimensionUniqueName="[Range]" displayFolder="" count="0" memberValueDatatype="130" unbalanced="0"/>
    <cacheHierarchy uniqueName="[Range].[ENHANCED_SAFETY_STOCK]" caption="ENHANCED_SAFETY_STOCK" attribute="1" defaultMemberUniqueName="[Range].[ENHANCED_SAFETY_STOCK].[All]" allUniqueName="[Range].[ENHANCED_SAFETY_STOCK].[All]" dimensionUniqueName="[Range]" displayFolder="" count="0" memberValueDatatype="5" unbalanced="0"/>
    <cacheHierarchy uniqueName="[Range].[TARGET_STOCK_LEVEL]" caption="TARGET_STOCK_LEVEL" attribute="1" defaultMemberUniqueName="[Range].[TARGET_STOCK_LEVEL].[All]" allUniqueName="[Range].[TARGET_STOCK_LEVEL].[All]" dimensionUniqueName="[Range]" displayFolder="" count="0" memberValueDatatype="5" unbalanced="0"/>
    <cacheHierarchy uniqueName="[Range].[BASE_ORDER_QUANTITY]" caption="BASE_ORDER_QUANTITY" attribute="1" defaultMemberUniqueName="[Range].[BASE_ORDER_QUANTITY].[All]" allUniqueName="[Range].[BASE_ORDER_QUANTITY].[All]" dimensionUniqueName="[Range]" displayFolder="" count="0" memberValueDatatype="5" unbalanced="0"/>
    <cacheHierarchy uniqueName="[Range].[BUNDLES_TO_ORDER]" caption="BUNDLES_TO_ORDER" attribute="1" defaultMemberUniqueName="[Range].[BUNDLES_TO_ORDER].[All]" allUniqueName="[Range].[BUNDLES_TO_ORDER].[All]" dimensionUniqueName="[Range]" displayFolder="" count="0" memberValueDatatype="20" unbalanced="0"/>
    <cacheHierarchy uniqueName="[Range].[ORDER_WEIGHT]" caption="ORDER_WEIGHT" attribute="1" defaultMemberUniqueName="[Range].[ORDER_WEIGHT].[All]" allUniqueName="[Range].[ORDER_WEIGHT].[All]" dimensionUniqueName="[Range]" displayFolder="" count="0" memberValueDatatype="5" unbalanced="0"/>
    <cacheHierarchy uniqueName="[Range].[TOTAL WEIGHT]" caption="TOTAL WEIGHT" attribute="1" defaultMemberUniqueName="[Range].[TOTAL WEIGHT].[All]" allUniqueName="[Range].[TOTAL WEIGHT].[All]" dimensionUniqueName="[Range]" displayFolder="" count="0" memberValueDatatype="5" unbalanced="0"/>
    <cacheHierarchy uniqueName="[Range].[URGENCY_LEVEL]" caption="URGENCY_LEVEL" attribute="1" defaultMemberUniqueName="[Range].[URGENCY_LEVEL].[All]" allUniqueName="[Range].[URGENCY_LEVEL].[All]" dimensionUniqueName="[Range]" displayFolder="" count="0" memberValueDatatype="130" unbalanced="0"/>
    <cacheHierarchy uniqueName="[Range].[ORDER_VALUE]" caption="ORDER_VALUE" attribute="1" defaultMemberUniqueName="[Range].[ORDER_VALUE].[All]" allUniqueName="[Range].[ORDER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FETY_STOCK]" caption="Sum of SAFETY_STOCK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NHANCED_SAFETY_STOCK]" caption="Sum of ENHANCED_SAFETY_STOCK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ADC78-0579-4B45-B33F-BC8B9A86F998}" name="PivotTable2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2" firstHeaderRow="0" firstDataRow="1" firstDataCol="1"/>
  <pivotFields count="3">
    <pivotField axis="axisRow" allDrilled="1" subtotalTop="0" showAll="0" dataSourceSort="1" defaultSubtotal="0" defaultAttributeDrillState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FETY_STOCK" fld="1" baseField="0" baseItem="0"/>
    <dataField name="Sum of ENHANCED_SAFETY_STOCK" fld="2" baseField="0" baseItem="0" numFmtId="1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VERVIEW!$A$1:$AN$13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FE49-1168-4698-8226-7DB64B04E95A}">
  <dimension ref="A3:C142"/>
  <sheetViews>
    <sheetView tabSelected="1" workbookViewId="0">
      <selection activeCell="E5" sqref="E5"/>
    </sheetView>
  </sheetViews>
  <sheetFormatPr defaultRowHeight="18" x14ac:dyDescent="0.35"/>
  <cols>
    <col min="1" max="1" width="12.9140625" bestFit="1" customWidth="1"/>
    <col min="2" max="2" width="21.75" bestFit="1" customWidth="1"/>
    <col min="3" max="3" width="33.6640625" bestFit="1" customWidth="1"/>
  </cols>
  <sheetData>
    <row r="3" spans="1:3" x14ac:dyDescent="0.35">
      <c r="A3" s="5" t="s">
        <v>220</v>
      </c>
      <c r="B3" t="s">
        <v>229</v>
      </c>
      <c r="C3" t="s">
        <v>230</v>
      </c>
    </row>
    <row r="4" spans="1:3" x14ac:dyDescent="0.35">
      <c r="A4" s="4" t="s">
        <v>0</v>
      </c>
      <c r="B4" s="13">
        <v>20</v>
      </c>
      <c r="C4" s="14">
        <v>31.215962441314552</v>
      </c>
    </row>
    <row r="5" spans="1:3" x14ac:dyDescent="0.35">
      <c r="A5" s="4" t="s">
        <v>120</v>
      </c>
      <c r="B5" s="13">
        <v>268</v>
      </c>
      <c r="C5" s="14">
        <v>136.89201877934272</v>
      </c>
    </row>
    <row r="6" spans="1:3" x14ac:dyDescent="0.35">
      <c r="A6" s="4" t="s">
        <v>116</v>
      </c>
      <c r="B6" s="13">
        <v>300</v>
      </c>
      <c r="C6" s="14">
        <v>190.15962441314554</v>
      </c>
    </row>
    <row r="7" spans="1:3" x14ac:dyDescent="0.35">
      <c r="A7" s="4" t="s">
        <v>119</v>
      </c>
      <c r="B7" s="13">
        <v>568</v>
      </c>
      <c r="C7" s="14">
        <v>342.80281690140845</v>
      </c>
    </row>
    <row r="8" spans="1:3" x14ac:dyDescent="0.35">
      <c r="A8" s="4" t="s">
        <v>113</v>
      </c>
      <c r="B8" s="13">
        <v>572</v>
      </c>
      <c r="C8" s="14">
        <v>414.68544600938969</v>
      </c>
    </row>
    <row r="9" spans="1:3" x14ac:dyDescent="0.35">
      <c r="A9" s="4" t="s">
        <v>118</v>
      </c>
      <c r="B9" s="13">
        <v>300</v>
      </c>
      <c r="C9" s="14">
        <v>236.26760563380282</v>
      </c>
    </row>
    <row r="10" spans="1:3" x14ac:dyDescent="0.35">
      <c r="A10" s="4" t="s">
        <v>115</v>
      </c>
      <c r="B10" s="13">
        <v>344</v>
      </c>
      <c r="C10" s="14">
        <v>242.85446009389673</v>
      </c>
    </row>
    <row r="11" spans="1:3" x14ac:dyDescent="0.35">
      <c r="A11" s="4" t="s">
        <v>134</v>
      </c>
      <c r="B11" s="13">
        <v>150</v>
      </c>
      <c r="C11" s="14">
        <v>93.36150234741784</v>
      </c>
    </row>
    <row r="12" spans="1:3" x14ac:dyDescent="0.35">
      <c r="A12" s="4" t="s">
        <v>117</v>
      </c>
      <c r="B12" s="13">
        <v>192</v>
      </c>
      <c r="C12" s="14">
        <v>99.948356807511729</v>
      </c>
    </row>
    <row r="13" spans="1:3" x14ac:dyDescent="0.35">
      <c r="A13" s="4" t="s">
        <v>149</v>
      </c>
      <c r="B13" s="13">
        <v>25</v>
      </c>
      <c r="C13" s="14">
        <v>24.91549295774648</v>
      </c>
    </row>
    <row r="14" spans="1:3" x14ac:dyDescent="0.35">
      <c r="A14" s="4" t="s">
        <v>171</v>
      </c>
      <c r="B14" s="13">
        <v>50</v>
      </c>
      <c r="C14" s="14">
        <v>0</v>
      </c>
    </row>
    <row r="15" spans="1:3" x14ac:dyDescent="0.35">
      <c r="A15" s="4" t="s">
        <v>172</v>
      </c>
      <c r="B15" s="13">
        <v>12</v>
      </c>
      <c r="C15" s="14">
        <v>8.591549295774648</v>
      </c>
    </row>
    <row r="16" spans="1:3" x14ac:dyDescent="0.35">
      <c r="A16" s="4" t="s">
        <v>143</v>
      </c>
      <c r="B16" s="13">
        <v>60</v>
      </c>
      <c r="C16" s="14">
        <v>51.835680751173712</v>
      </c>
    </row>
    <row r="17" spans="1:3" x14ac:dyDescent="0.35">
      <c r="A17" s="4" t="s">
        <v>135</v>
      </c>
      <c r="B17" s="13">
        <v>84</v>
      </c>
      <c r="C17" s="14">
        <v>59.281690140845072</v>
      </c>
    </row>
    <row r="18" spans="1:3" x14ac:dyDescent="0.35">
      <c r="A18" s="4" t="s">
        <v>128</v>
      </c>
      <c r="B18" s="13">
        <v>36</v>
      </c>
      <c r="C18" s="14">
        <v>25.201877934272304</v>
      </c>
    </row>
    <row r="19" spans="1:3" x14ac:dyDescent="0.35">
      <c r="A19" s="4" t="s">
        <v>163</v>
      </c>
      <c r="B19" s="13">
        <v>15</v>
      </c>
      <c r="C19" s="14">
        <v>4.0093896713615029</v>
      </c>
    </row>
    <row r="20" spans="1:3" x14ac:dyDescent="0.35">
      <c r="A20" s="4" t="s">
        <v>155</v>
      </c>
      <c r="B20" s="13">
        <v>6</v>
      </c>
      <c r="C20" s="14">
        <v>1.1455399061032865</v>
      </c>
    </row>
    <row r="21" spans="1:3" x14ac:dyDescent="0.35">
      <c r="A21" s="4" t="s">
        <v>126</v>
      </c>
      <c r="B21" s="13">
        <v>169</v>
      </c>
      <c r="C21" s="14">
        <v>111.40375586854459</v>
      </c>
    </row>
    <row r="22" spans="1:3" x14ac:dyDescent="0.35">
      <c r="A22" s="4" t="s">
        <v>142</v>
      </c>
      <c r="B22" s="13">
        <v>40</v>
      </c>
      <c r="C22" s="14">
        <v>27.779342723004696</v>
      </c>
    </row>
    <row r="23" spans="1:3" x14ac:dyDescent="0.35">
      <c r="A23" s="4" t="s">
        <v>123</v>
      </c>
      <c r="B23" s="13">
        <v>300</v>
      </c>
      <c r="C23" s="14">
        <v>199.89671361502346</v>
      </c>
    </row>
    <row r="24" spans="1:3" x14ac:dyDescent="0.35">
      <c r="A24" s="4" t="s">
        <v>131</v>
      </c>
      <c r="B24" s="13">
        <v>50</v>
      </c>
      <c r="C24" s="14">
        <v>39.521126760563384</v>
      </c>
    </row>
    <row r="25" spans="1:3" x14ac:dyDescent="0.35">
      <c r="A25" s="4" t="s">
        <v>129</v>
      </c>
      <c r="B25" s="13">
        <v>20</v>
      </c>
      <c r="C25" s="14">
        <v>10.88262910798122</v>
      </c>
    </row>
    <row r="26" spans="1:3" x14ac:dyDescent="0.35">
      <c r="A26" s="4" t="s">
        <v>125</v>
      </c>
      <c r="B26" s="13">
        <v>160</v>
      </c>
      <c r="C26" s="14">
        <v>105.10328638497653</v>
      </c>
    </row>
    <row r="27" spans="1:3" x14ac:dyDescent="0.35">
      <c r="A27" s="4" t="s">
        <v>150</v>
      </c>
      <c r="B27" s="13">
        <v>25</v>
      </c>
      <c r="C27" s="14">
        <v>4.868544600938967</v>
      </c>
    </row>
    <row r="28" spans="1:3" x14ac:dyDescent="0.35">
      <c r="A28" s="4" t="s">
        <v>174</v>
      </c>
      <c r="B28" s="13">
        <v>15</v>
      </c>
      <c r="C28" s="14">
        <v>8.0187793427230059</v>
      </c>
    </row>
    <row r="29" spans="1:3" x14ac:dyDescent="0.35">
      <c r="A29" s="4" t="s">
        <v>1</v>
      </c>
      <c r="B29" s="13">
        <v>24</v>
      </c>
      <c r="C29" s="14">
        <v>20.619718309859156</v>
      </c>
    </row>
    <row r="30" spans="1:3" x14ac:dyDescent="0.35">
      <c r="A30" s="4" t="s">
        <v>2</v>
      </c>
      <c r="B30" s="13">
        <v>24</v>
      </c>
      <c r="C30" s="14">
        <v>23.483568075117372</v>
      </c>
    </row>
    <row r="31" spans="1:3" x14ac:dyDescent="0.35">
      <c r="A31" s="4" t="s">
        <v>3</v>
      </c>
      <c r="B31" s="13">
        <v>12</v>
      </c>
      <c r="C31" s="14">
        <v>11.169014084507042</v>
      </c>
    </row>
    <row r="32" spans="1:3" x14ac:dyDescent="0.35">
      <c r="A32" s="4" t="s">
        <v>4</v>
      </c>
      <c r="B32" s="13">
        <v>48</v>
      </c>
      <c r="C32" s="14">
        <v>58.422535211267601</v>
      </c>
    </row>
    <row r="33" spans="1:3" x14ac:dyDescent="0.35">
      <c r="A33" s="4" t="s">
        <v>5</v>
      </c>
      <c r="B33" s="13">
        <v>48</v>
      </c>
      <c r="C33" s="14">
        <v>69.305164319248831</v>
      </c>
    </row>
    <row r="34" spans="1:3" x14ac:dyDescent="0.35">
      <c r="A34" s="4" t="s">
        <v>6</v>
      </c>
      <c r="B34" s="13">
        <v>48</v>
      </c>
      <c r="C34" s="14">
        <v>36.08450704225352</v>
      </c>
    </row>
    <row r="35" spans="1:3" x14ac:dyDescent="0.35">
      <c r="A35" s="4" t="s">
        <v>7</v>
      </c>
      <c r="B35" s="13">
        <v>48</v>
      </c>
      <c r="C35" s="14">
        <v>12.028169014084506</v>
      </c>
    </row>
    <row r="36" spans="1:3" x14ac:dyDescent="0.35">
      <c r="A36" s="4" t="s">
        <v>8</v>
      </c>
      <c r="B36" s="13">
        <v>32</v>
      </c>
      <c r="C36" s="14">
        <v>24.056338028169012</v>
      </c>
    </row>
    <row r="37" spans="1:3" x14ac:dyDescent="0.35">
      <c r="A37" s="4" t="s">
        <v>9</v>
      </c>
      <c r="B37" s="13">
        <v>48</v>
      </c>
      <c r="C37" s="14">
        <v>21.478873239436616</v>
      </c>
    </row>
    <row r="38" spans="1:3" x14ac:dyDescent="0.35">
      <c r="A38" s="4" t="s">
        <v>10</v>
      </c>
      <c r="B38" s="13">
        <v>12</v>
      </c>
      <c r="C38" s="14">
        <v>4.0093896713615029</v>
      </c>
    </row>
    <row r="39" spans="1:3" x14ac:dyDescent="0.35">
      <c r="A39" s="4" t="s">
        <v>12</v>
      </c>
      <c r="B39" s="13">
        <v>96</v>
      </c>
      <c r="C39" s="14">
        <v>79.6150234741784</v>
      </c>
    </row>
    <row r="40" spans="1:3" x14ac:dyDescent="0.35">
      <c r="A40" s="4" t="s">
        <v>13</v>
      </c>
      <c r="B40" s="13">
        <v>24</v>
      </c>
      <c r="C40" s="14">
        <v>22.051643192488264</v>
      </c>
    </row>
    <row r="41" spans="1:3" x14ac:dyDescent="0.35">
      <c r="A41" s="4" t="s">
        <v>14</v>
      </c>
      <c r="B41" s="13">
        <v>12</v>
      </c>
      <c r="C41" s="14">
        <v>14.31924882629108</v>
      </c>
    </row>
    <row r="42" spans="1:3" x14ac:dyDescent="0.35">
      <c r="A42" s="4" t="s">
        <v>15</v>
      </c>
      <c r="B42" s="13">
        <v>418</v>
      </c>
      <c r="C42" s="14">
        <v>726.84507042253517</v>
      </c>
    </row>
    <row r="43" spans="1:3" x14ac:dyDescent="0.35">
      <c r="A43" s="4" t="s">
        <v>16</v>
      </c>
      <c r="B43" s="13">
        <v>96</v>
      </c>
      <c r="C43" s="14">
        <v>96.798122065727696</v>
      </c>
    </row>
    <row r="44" spans="1:3" x14ac:dyDescent="0.35">
      <c r="A44" s="4" t="s">
        <v>17</v>
      </c>
      <c r="B44" s="13">
        <v>624</v>
      </c>
      <c r="C44" s="14">
        <v>1233.4600938967135</v>
      </c>
    </row>
    <row r="45" spans="1:3" x14ac:dyDescent="0.35">
      <c r="A45" s="4" t="s">
        <v>18</v>
      </c>
      <c r="B45" s="13">
        <v>240</v>
      </c>
      <c r="C45" s="14">
        <v>245.43192488262912</v>
      </c>
    </row>
    <row r="46" spans="1:3" x14ac:dyDescent="0.35">
      <c r="A46" s="4" t="s">
        <v>19</v>
      </c>
      <c r="B46" s="13">
        <v>144</v>
      </c>
      <c r="C46" s="14">
        <v>143.19248826291081</v>
      </c>
    </row>
    <row r="47" spans="1:3" x14ac:dyDescent="0.35">
      <c r="A47" s="4" t="s">
        <v>20</v>
      </c>
      <c r="B47" s="13">
        <v>192</v>
      </c>
      <c r="C47" s="14">
        <v>103.09859154929578</v>
      </c>
    </row>
    <row r="48" spans="1:3" x14ac:dyDescent="0.35">
      <c r="A48" s="4" t="s">
        <v>21</v>
      </c>
      <c r="B48" s="13">
        <v>72</v>
      </c>
      <c r="C48" s="14">
        <v>13.173708920187794</v>
      </c>
    </row>
    <row r="49" spans="1:3" x14ac:dyDescent="0.35">
      <c r="A49" s="4" t="s">
        <v>22</v>
      </c>
      <c r="B49" s="13">
        <v>250</v>
      </c>
      <c r="C49" s="14">
        <v>222.52112676056339</v>
      </c>
    </row>
    <row r="50" spans="1:3" x14ac:dyDescent="0.35">
      <c r="A50" s="4" t="s">
        <v>23</v>
      </c>
      <c r="B50" s="13">
        <v>261</v>
      </c>
      <c r="C50" s="14">
        <v>391.77464788732397</v>
      </c>
    </row>
    <row r="51" spans="1:3" x14ac:dyDescent="0.35">
      <c r="A51" s="4" t="s">
        <v>24</v>
      </c>
      <c r="B51" s="13">
        <v>48</v>
      </c>
      <c r="C51" s="14">
        <v>55.845070422535208</v>
      </c>
    </row>
    <row r="52" spans="1:3" x14ac:dyDescent="0.35">
      <c r="A52" s="4" t="s">
        <v>25</v>
      </c>
      <c r="B52" s="13">
        <v>325</v>
      </c>
      <c r="C52" s="14">
        <v>321.61032863849766</v>
      </c>
    </row>
    <row r="53" spans="1:3" x14ac:dyDescent="0.35">
      <c r="A53" s="4" t="s">
        <v>26</v>
      </c>
      <c r="B53" s="13">
        <v>144</v>
      </c>
      <c r="C53" s="14">
        <v>44.962441314553992</v>
      </c>
    </row>
    <row r="54" spans="1:3" x14ac:dyDescent="0.35">
      <c r="A54" s="4" t="s">
        <v>27</v>
      </c>
      <c r="B54" s="13">
        <v>275</v>
      </c>
      <c r="C54" s="14">
        <v>508.33333333333337</v>
      </c>
    </row>
    <row r="55" spans="1:3" x14ac:dyDescent="0.35">
      <c r="A55" s="4" t="s">
        <v>28</v>
      </c>
      <c r="B55" s="13">
        <v>36</v>
      </c>
      <c r="C55" s="14">
        <v>45.535211267605632</v>
      </c>
    </row>
    <row r="56" spans="1:3" x14ac:dyDescent="0.35">
      <c r="A56" s="4" t="s">
        <v>29</v>
      </c>
      <c r="B56" s="13">
        <v>12</v>
      </c>
      <c r="C56" s="14">
        <v>5.154929577464789</v>
      </c>
    </row>
    <row r="57" spans="1:3" x14ac:dyDescent="0.35">
      <c r="A57" s="4" t="s">
        <v>30</v>
      </c>
      <c r="B57" s="13">
        <v>10</v>
      </c>
      <c r="C57" s="14">
        <v>14.31924882629108</v>
      </c>
    </row>
    <row r="58" spans="1:3" x14ac:dyDescent="0.35">
      <c r="A58" s="4" t="s">
        <v>31</v>
      </c>
      <c r="B58" s="13">
        <v>20</v>
      </c>
      <c r="C58" s="14">
        <v>22.910798122065728</v>
      </c>
    </row>
    <row r="59" spans="1:3" x14ac:dyDescent="0.35">
      <c r="A59" s="4" t="s">
        <v>32</v>
      </c>
      <c r="B59" s="13">
        <v>40</v>
      </c>
      <c r="C59" s="14">
        <v>28.63849765258216</v>
      </c>
    </row>
    <row r="60" spans="1:3" x14ac:dyDescent="0.35">
      <c r="A60" s="4" t="s">
        <v>33</v>
      </c>
      <c r="B60" s="13">
        <v>10</v>
      </c>
      <c r="C60" s="14">
        <v>11.741784037558686</v>
      </c>
    </row>
    <row r="61" spans="1:3" x14ac:dyDescent="0.35">
      <c r="A61" s="4" t="s">
        <v>34</v>
      </c>
      <c r="B61" s="13">
        <v>120</v>
      </c>
      <c r="C61" s="14">
        <v>111.69014084507042</v>
      </c>
    </row>
    <row r="62" spans="1:3" x14ac:dyDescent="0.35">
      <c r="A62" s="4" t="s">
        <v>35</v>
      </c>
      <c r="B62" s="13">
        <v>26</v>
      </c>
      <c r="C62" s="14">
        <v>10.309859154929578</v>
      </c>
    </row>
    <row r="63" spans="1:3" x14ac:dyDescent="0.35">
      <c r="A63" s="4" t="s">
        <v>36</v>
      </c>
      <c r="B63" s="13">
        <v>120</v>
      </c>
      <c r="C63" s="14">
        <v>137.17840375586854</v>
      </c>
    </row>
    <row r="64" spans="1:3" x14ac:dyDescent="0.35">
      <c r="A64" s="4" t="s">
        <v>37</v>
      </c>
      <c r="B64" s="13">
        <v>10</v>
      </c>
      <c r="C64" s="14">
        <v>6.0140845070422531</v>
      </c>
    </row>
    <row r="65" spans="1:3" x14ac:dyDescent="0.35">
      <c r="A65" s="4" t="s">
        <v>38</v>
      </c>
      <c r="B65" s="13">
        <v>80</v>
      </c>
      <c r="C65" s="14">
        <v>38.948356807511736</v>
      </c>
    </row>
    <row r="66" spans="1:3" x14ac:dyDescent="0.35">
      <c r="A66" s="4" t="s">
        <v>39</v>
      </c>
      <c r="B66" s="13">
        <v>20</v>
      </c>
      <c r="C66" s="14">
        <v>17.183098591549296</v>
      </c>
    </row>
    <row r="67" spans="1:3" x14ac:dyDescent="0.35">
      <c r="A67" s="4" t="s">
        <v>40</v>
      </c>
      <c r="B67" s="13">
        <v>5</v>
      </c>
      <c r="C67" s="14">
        <v>6.0140845070422531</v>
      </c>
    </row>
    <row r="68" spans="1:3" x14ac:dyDescent="0.35">
      <c r="A68" s="4" t="s">
        <v>41</v>
      </c>
      <c r="B68" s="13">
        <v>5</v>
      </c>
      <c r="C68" s="14">
        <v>3.150234741784038</v>
      </c>
    </row>
    <row r="69" spans="1:3" x14ac:dyDescent="0.35">
      <c r="A69" s="4" t="s">
        <v>42</v>
      </c>
      <c r="B69" s="13">
        <v>148</v>
      </c>
      <c r="C69" s="14">
        <v>106.24882629107981</v>
      </c>
    </row>
    <row r="70" spans="1:3" x14ac:dyDescent="0.35">
      <c r="A70" s="4" t="s">
        <v>43</v>
      </c>
      <c r="B70" s="13">
        <v>115</v>
      </c>
      <c r="C70" s="14">
        <v>77.896713615023472</v>
      </c>
    </row>
    <row r="71" spans="1:3" x14ac:dyDescent="0.35">
      <c r="A71" s="4" t="s">
        <v>45</v>
      </c>
      <c r="B71" s="13">
        <v>12</v>
      </c>
      <c r="C71" s="14">
        <v>22.624413145539908</v>
      </c>
    </row>
    <row r="72" spans="1:3" x14ac:dyDescent="0.35">
      <c r="A72" s="4" t="s">
        <v>46</v>
      </c>
      <c r="B72" s="13">
        <v>384</v>
      </c>
      <c r="C72" s="14">
        <v>517.78403755868544</v>
      </c>
    </row>
    <row r="73" spans="1:3" x14ac:dyDescent="0.35">
      <c r="A73" s="4" t="s">
        <v>47</v>
      </c>
      <c r="B73" s="13">
        <v>192</v>
      </c>
      <c r="C73" s="14">
        <v>244.8591549295775</v>
      </c>
    </row>
    <row r="74" spans="1:3" x14ac:dyDescent="0.35">
      <c r="A74" s="4" t="s">
        <v>48</v>
      </c>
      <c r="B74" s="13">
        <v>800</v>
      </c>
      <c r="C74" s="14">
        <v>711.09389671361498</v>
      </c>
    </row>
    <row r="75" spans="1:3" x14ac:dyDescent="0.35">
      <c r="A75" s="4" t="s">
        <v>49</v>
      </c>
      <c r="B75" s="13">
        <v>144</v>
      </c>
      <c r="C75" s="14">
        <v>143.19248826291081</v>
      </c>
    </row>
    <row r="76" spans="1:3" x14ac:dyDescent="0.35">
      <c r="A76" s="4" t="s">
        <v>50</v>
      </c>
      <c r="B76" s="13">
        <v>160</v>
      </c>
      <c r="C76" s="14">
        <v>182.14084507042253</v>
      </c>
    </row>
    <row r="77" spans="1:3" x14ac:dyDescent="0.35">
      <c r="A77" s="4" t="s">
        <v>51</v>
      </c>
      <c r="B77" s="13">
        <v>400</v>
      </c>
      <c r="C77" s="14">
        <v>388.6244131455399</v>
      </c>
    </row>
    <row r="78" spans="1:3" x14ac:dyDescent="0.35">
      <c r="A78" s="4" t="s">
        <v>52</v>
      </c>
      <c r="B78" s="13">
        <v>6</v>
      </c>
      <c r="C78" s="14">
        <v>6.3004694835680759</v>
      </c>
    </row>
    <row r="79" spans="1:3" x14ac:dyDescent="0.35">
      <c r="A79" s="4" t="s">
        <v>53</v>
      </c>
      <c r="B79" s="13">
        <v>96</v>
      </c>
      <c r="C79" s="14">
        <v>92.502347417840369</v>
      </c>
    </row>
    <row r="80" spans="1:3" x14ac:dyDescent="0.35">
      <c r="A80" s="4" t="s">
        <v>54</v>
      </c>
      <c r="B80" s="13">
        <v>24</v>
      </c>
      <c r="C80" s="14">
        <v>24.056338028169012</v>
      </c>
    </row>
    <row r="81" spans="1:3" x14ac:dyDescent="0.35">
      <c r="A81" s="4" t="s">
        <v>55</v>
      </c>
      <c r="B81" s="13">
        <v>144</v>
      </c>
      <c r="C81" s="14">
        <v>65.295774647887313</v>
      </c>
    </row>
    <row r="82" spans="1:3" x14ac:dyDescent="0.35">
      <c r="A82" s="4" t="s">
        <v>56</v>
      </c>
      <c r="B82" s="13">
        <v>144</v>
      </c>
      <c r="C82" s="14">
        <v>38.661971830985919</v>
      </c>
    </row>
    <row r="83" spans="1:3" x14ac:dyDescent="0.35">
      <c r="A83" s="4" t="s">
        <v>57</v>
      </c>
      <c r="B83" s="13">
        <v>48</v>
      </c>
      <c r="C83" s="14">
        <v>45.248826291079816</v>
      </c>
    </row>
    <row r="84" spans="1:3" x14ac:dyDescent="0.35">
      <c r="A84" s="4" t="s">
        <v>58</v>
      </c>
      <c r="B84" s="13">
        <v>120</v>
      </c>
      <c r="C84" s="14">
        <v>24.629107981220656</v>
      </c>
    </row>
    <row r="85" spans="1:3" x14ac:dyDescent="0.35">
      <c r="A85" s="4" t="s">
        <v>59</v>
      </c>
      <c r="B85" s="13">
        <v>12</v>
      </c>
      <c r="C85" s="14">
        <v>0.28638497652582162</v>
      </c>
    </row>
    <row r="86" spans="1:3" x14ac:dyDescent="0.35">
      <c r="A86" s="4" t="s">
        <v>60</v>
      </c>
      <c r="B86" s="13">
        <v>75</v>
      </c>
      <c r="C86" s="14">
        <v>130.01877934272301</v>
      </c>
    </row>
    <row r="87" spans="1:3" x14ac:dyDescent="0.35">
      <c r="A87" s="4" t="s">
        <v>61</v>
      </c>
      <c r="B87" s="13">
        <v>32</v>
      </c>
      <c r="C87" s="14">
        <v>16.610328638497652</v>
      </c>
    </row>
    <row r="88" spans="1:3" x14ac:dyDescent="0.35">
      <c r="A88" s="4" t="s">
        <v>62</v>
      </c>
      <c r="B88" s="13">
        <v>192</v>
      </c>
      <c r="C88" s="14">
        <v>140.90140845070422</v>
      </c>
    </row>
    <row r="89" spans="1:3" x14ac:dyDescent="0.35">
      <c r="A89" s="4" t="s">
        <v>63</v>
      </c>
      <c r="B89" s="13">
        <v>375</v>
      </c>
      <c r="C89" s="14">
        <v>338.79342723004692</v>
      </c>
    </row>
    <row r="90" spans="1:3" x14ac:dyDescent="0.35">
      <c r="A90" s="4" t="s">
        <v>64</v>
      </c>
      <c r="B90" s="13">
        <v>240</v>
      </c>
      <c r="C90" s="14">
        <v>321.61032863849766</v>
      </c>
    </row>
    <row r="91" spans="1:3" x14ac:dyDescent="0.35">
      <c r="A91" s="4" t="s">
        <v>65</v>
      </c>
      <c r="B91" s="13">
        <v>335</v>
      </c>
      <c r="C91" s="14">
        <v>512.3427230046949</v>
      </c>
    </row>
    <row r="92" spans="1:3" x14ac:dyDescent="0.35">
      <c r="A92" s="4" t="s">
        <v>66</v>
      </c>
      <c r="B92" s="13">
        <v>12</v>
      </c>
      <c r="C92" s="14">
        <v>34.366197183098592</v>
      </c>
    </row>
    <row r="93" spans="1:3" x14ac:dyDescent="0.35">
      <c r="A93" s="4" t="s">
        <v>67</v>
      </c>
      <c r="B93" s="13">
        <v>10</v>
      </c>
      <c r="C93" s="14">
        <v>4.5821596244131459</v>
      </c>
    </row>
    <row r="94" spans="1:3" x14ac:dyDescent="0.35">
      <c r="A94" s="4" t="s">
        <v>68</v>
      </c>
      <c r="B94" s="13">
        <v>20</v>
      </c>
      <c r="C94" s="14">
        <v>15.178403755868546</v>
      </c>
    </row>
    <row r="95" spans="1:3" x14ac:dyDescent="0.35">
      <c r="A95" s="4" t="s">
        <v>69</v>
      </c>
      <c r="B95" s="13">
        <v>20</v>
      </c>
      <c r="C95" s="14">
        <v>27.779342723004696</v>
      </c>
    </row>
    <row r="96" spans="1:3" x14ac:dyDescent="0.35">
      <c r="A96" s="4" t="s">
        <v>70</v>
      </c>
      <c r="B96" s="13">
        <v>120</v>
      </c>
      <c r="C96" s="14">
        <v>117.70422535211269</v>
      </c>
    </row>
    <row r="97" spans="1:3" x14ac:dyDescent="0.35">
      <c r="A97" s="4" t="s">
        <v>71</v>
      </c>
      <c r="B97" s="13">
        <v>175</v>
      </c>
      <c r="C97" s="14">
        <v>146.34272300469485</v>
      </c>
    </row>
    <row r="98" spans="1:3" x14ac:dyDescent="0.35">
      <c r="A98" s="4" t="s">
        <v>72</v>
      </c>
      <c r="B98" s="13">
        <v>120</v>
      </c>
      <c r="C98" s="14">
        <v>44.103286384976528</v>
      </c>
    </row>
    <row r="99" spans="1:3" x14ac:dyDescent="0.35">
      <c r="A99" s="4" t="s">
        <v>73</v>
      </c>
      <c r="B99" s="13">
        <v>20</v>
      </c>
      <c r="C99" s="14">
        <v>12.887323943661972</v>
      </c>
    </row>
    <row r="100" spans="1:3" x14ac:dyDescent="0.35">
      <c r="A100" s="4" t="s">
        <v>74</v>
      </c>
      <c r="B100" s="13">
        <v>5</v>
      </c>
      <c r="C100" s="14">
        <v>1.7183098591549295</v>
      </c>
    </row>
    <row r="101" spans="1:3" x14ac:dyDescent="0.35">
      <c r="A101" s="4" t="s">
        <v>75</v>
      </c>
      <c r="B101" s="13">
        <v>5</v>
      </c>
      <c r="C101" s="14">
        <v>2.5774647887323945</v>
      </c>
    </row>
    <row r="102" spans="1:3" x14ac:dyDescent="0.35">
      <c r="A102" s="4" t="s">
        <v>76</v>
      </c>
      <c r="B102" s="13">
        <v>18</v>
      </c>
      <c r="C102" s="14">
        <v>20.906103286384976</v>
      </c>
    </row>
    <row r="103" spans="1:3" x14ac:dyDescent="0.35">
      <c r="A103" s="4" t="s">
        <v>77</v>
      </c>
      <c r="B103" s="13">
        <v>6</v>
      </c>
      <c r="C103" s="14">
        <v>6.3004694835680759</v>
      </c>
    </row>
    <row r="104" spans="1:3" x14ac:dyDescent="0.35">
      <c r="A104" s="4" t="s">
        <v>78</v>
      </c>
      <c r="B104" s="13">
        <v>2000</v>
      </c>
      <c r="C104" s="14">
        <v>2335.7558685446011</v>
      </c>
    </row>
    <row r="105" spans="1:3" x14ac:dyDescent="0.35">
      <c r="A105" s="4" t="s">
        <v>79</v>
      </c>
      <c r="B105" s="13">
        <v>800</v>
      </c>
      <c r="C105" s="14">
        <v>685.6056338028169</v>
      </c>
    </row>
    <row r="106" spans="1:3" x14ac:dyDescent="0.35">
      <c r="A106" s="4" t="s">
        <v>80</v>
      </c>
      <c r="B106" s="13">
        <v>250</v>
      </c>
      <c r="C106" s="14">
        <v>396.92957746478874</v>
      </c>
    </row>
    <row r="107" spans="1:3" x14ac:dyDescent="0.35">
      <c r="A107" s="4" t="s">
        <v>81</v>
      </c>
      <c r="B107" s="13">
        <v>500</v>
      </c>
      <c r="C107" s="14">
        <v>689.61502347417843</v>
      </c>
    </row>
    <row r="108" spans="1:3" x14ac:dyDescent="0.35">
      <c r="A108" s="4" t="s">
        <v>82</v>
      </c>
      <c r="B108" s="13">
        <v>300</v>
      </c>
      <c r="C108" s="14">
        <v>521.79342723004697</v>
      </c>
    </row>
    <row r="109" spans="1:3" x14ac:dyDescent="0.35">
      <c r="A109" s="4" t="s">
        <v>83</v>
      </c>
      <c r="B109" s="13">
        <v>150</v>
      </c>
      <c r="C109" s="14">
        <v>71.596244131455407</v>
      </c>
    </row>
    <row r="110" spans="1:3" x14ac:dyDescent="0.35">
      <c r="A110" s="4" t="s">
        <v>84</v>
      </c>
      <c r="B110" s="13">
        <v>150</v>
      </c>
      <c r="C110" s="14">
        <v>126.58215962441315</v>
      </c>
    </row>
    <row r="111" spans="1:3" x14ac:dyDescent="0.35">
      <c r="A111" s="4" t="s">
        <v>85</v>
      </c>
      <c r="B111" s="13">
        <v>200</v>
      </c>
      <c r="C111" s="14">
        <v>315.59910798122064</v>
      </c>
    </row>
    <row r="112" spans="1:3" x14ac:dyDescent="0.35">
      <c r="A112" s="4" t="s">
        <v>86</v>
      </c>
      <c r="B112" s="13">
        <v>782</v>
      </c>
      <c r="C112" s="14">
        <v>1245.7746478873239</v>
      </c>
    </row>
    <row r="113" spans="1:3" x14ac:dyDescent="0.35">
      <c r="A113" s="4" t="s">
        <v>87</v>
      </c>
      <c r="B113" s="13">
        <v>300</v>
      </c>
      <c r="C113" s="14">
        <v>262.9014084507042</v>
      </c>
    </row>
    <row r="114" spans="1:3" x14ac:dyDescent="0.35">
      <c r="A114" s="4" t="s">
        <v>88</v>
      </c>
      <c r="B114" s="13">
        <v>100</v>
      </c>
      <c r="C114" s="14">
        <v>59.854460093896712</v>
      </c>
    </row>
    <row r="115" spans="1:3" x14ac:dyDescent="0.35">
      <c r="A115" s="4" t="s">
        <v>89</v>
      </c>
      <c r="B115" s="13">
        <v>10</v>
      </c>
      <c r="C115" s="14">
        <v>3.436619718309859</v>
      </c>
    </row>
    <row r="116" spans="1:3" x14ac:dyDescent="0.35">
      <c r="A116" s="4" t="s">
        <v>90</v>
      </c>
      <c r="B116" s="13">
        <v>10</v>
      </c>
      <c r="C116" s="14">
        <v>0.57276995305164324</v>
      </c>
    </row>
    <row r="117" spans="1:3" x14ac:dyDescent="0.35">
      <c r="A117" s="4" t="s">
        <v>91</v>
      </c>
      <c r="B117" s="13">
        <v>40</v>
      </c>
      <c r="C117" s="14">
        <v>26.061032863849764</v>
      </c>
    </row>
    <row r="118" spans="1:3" x14ac:dyDescent="0.35">
      <c r="A118" s="4" t="s">
        <v>92</v>
      </c>
      <c r="B118" s="13">
        <v>60</v>
      </c>
      <c r="C118" s="14">
        <v>86.201877934272304</v>
      </c>
    </row>
    <row r="119" spans="1:3" x14ac:dyDescent="0.35">
      <c r="A119" s="4" t="s">
        <v>93</v>
      </c>
      <c r="B119" s="13">
        <v>30</v>
      </c>
      <c r="C119" s="14">
        <v>35.511737089201873</v>
      </c>
    </row>
    <row r="120" spans="1:3" x14ac:dyDescent="0.35">
      <c r="A120" s="4" t="s">
        <v>94</v>
      </c>
      <c r="B120" s="13">
        <v>75</v>
      </c>
      <c r="C120" s="14">
        <v>99.661971830985919</v>
      </c>
    </row>
    <row r="121" spans="1:3" x14ac:dyDescent="0.35">
      <c r="A121" s="4" t="s">
        <v>95</v>
      </c>
      <c r="B121" s="13">
        <v>15</v>
      </c>
      <c r="C121" s="14">
        <v>15.464788732394366</v>
      </c>
    </row>
    <row r="122" spans="1:3" x14ac:dyDescent="0.35">
      <c r="A122" s="4" t="s">
        <v>96</v>
      </c>
      <c r="B122" s="13">
        <v>90</v>
      </c>
      <c r="C122" s="14">
        <v>104.24413145539906</v>
      </c>
    </row>
    <row r="123" spans="1:3" x14ac:dyDescent="0.35">
      <c r="A123" s="4" t="s">
        <v>97</v>
      </c>
      <c r="B123" s="13">
        <v>15</v>
      </c>
      <c r="C123" s="14">
        <v>15.751173708920188</v>
      </c>
    </row>
    <row r="124" spans="1:3" x14ac:dyDescent="0.35">
      <c r="A124" s="4" t="s">
        <v>98</v>
      </c>
      <c r="B124" s="13">
        <v>280</v>
      </c>
      <c r="C124" s="14">
        <v>238.84507042253523</v>
      </c>
    </row>
    <row r="125" spans="1:3" x14ac:dyDescent="0.35">
      <c r="A125" s="4" t="s">
        <v>173</v>
      </c>
      <c r="B125" s="13">
        <v>15</v>
      </c>
      <c r="C125" s="14">
        <v>5.44131455399061</v>
      </c>
    </row>
    <row r="126" spans="1:3" x14ac:dyDescent="0.35">
      <c r="A126" s="4" t="s">
        <v>177</v>
      </c>
      <c r="B126" s="13">
        <v>60</v>
      </c>
      <c r="C126" s="14">
        <v>30.643192488262912</v>
      </c>
    </row>
    <row r="127" spans="1:3" x14ac:dyDescent="0.35">
      <c r="A127" s="4" t="s">
        <v>183</v>
      </c>
      <c r="B127" s="13">
        <v>15</v>
      </c>
      <c r="C127" s="14">
        <v>2.5774647887323945</v>
      </c>
    </row>
    <row r="128" spans="1:3" x14ac:dyDescent="0.35">
      <c r="A128" s="4" t="s">
        <v>169</v>
      </c>
      <c r="B128" s="13">
        <v>30</v>
      </c>
      <c r="C128" s="14">
        <v>6.873239436619718</v>
      </c>
    </row>
    <row r="129" spans="1:3" x14ac:dyDescent="0.35">
      <c r="A129" s="4" t="s">
        <v>167</v>
      </c>
      <c r="B129" s="13">
        <v>30</v>
      </c>
      <c r="C129" s="14">
        <v>5.727699530516432</v>
      </c>
    </row>
    <row r="130" spans="1:3" x14ac:dyDescent="0.35">
      <c r="A130" s="4" t="s">
        <v>166</v>
      </c>
      <c r="B130" s="13">
        <v>30</v>
      </c>
      <c r="C130" s="14">
        <v>18.328638497652584</v>
      </c>
    </row>
    <row r="131" spans="1:3" x14ac:dyDescent="0.35">
      <c r="A131" s="4" t="s">
        <v>162</v>
      </c>
      <c r="B131" s="13">
        <v>15</v>
      </c>
      <c r="C131" s="14">
        <v>2.291079812206573</v>
      </c>
    </row>
    <row r="132" spans="1:3" x14ac:dyDescent="0.35">
      <c r="A132" s="4" t="s">
        <v>147</v>
      </c>
      <c r="B132" s="13">
        <v>60</v>
      </c>
      <c r="C132" s="14">
        <v>25.48826291079812</v>
      </c>
    </row>
    <row r="133" spans="1:3" x14ac:dyDescent="0.35">
      <c r="A133" s="4" t="s">
        <v>161</v>
      </c>
      <c r="B133" s="13">
        <v>15</v>
      </c>
      <c r="C133" s="14">
        <v>4.295774647887324</v>
      </c>
    </row>
    <row r="134" spans="1:3" x14ac:dyDescent="0.35">
      <c r="A134" s="4" t="s">
        <v>114</v>
      </c>
      <c r="B134" s="13">
        <v>60</v>
      </c>
      <c r="C134" s="14">
        <v>111.69014084507042</v>
      </c>
    </row>
    <row r="135" spans="1:3" x14ac:dyDescent="0.35">
      <c r="A135" s="4" t="s">
        <v>165</v>
      </c>
      <c r="B135" s="13">
        <v>15</v>
      </c>
      <c r="C135" s="14">
        <v>8.8779342723004682</v>
      </c>
    </row>
    <row r="136" spans="1:3" x14ac:dyDescent="0.35">
      <c r="A136" s="4" t="s">
        <v>112</v>
      </c>
      <c r="B136" s="13">
        <v>90</v>
      </c>
      <c r="C136" s="14">
        <v>138.32394366197184</v>
      </c>
    </row>
    <row r="137" spans="1:3" x14ac:dyDescent="0.35">
      <c r="A137" s="4" t="s">
        <v>170</v>
      </c>
      <c r="B137" s="13">
        <v>15</v>
      </c>
      <c r="C137" s="14">
        <v>4.295774647887324</v>
      </c>
    </row>
    <row r="138" spans="1:3" x14ac:dyDescent="0.35">
      <c r="A138" s="4" t="s">
        <v>133</v>
      </c>
      <c r="B138" s="13">
        <v>60</v>
      </c>
      <c r="C138" s="14">
        <v>39.8075117370892</v>
      </c>
    </row>
    <row r="139" spans="1:3" x14ac:dyDescent="0.35">
      <c r="A139" s="4" t="s">
        <v>176</v>
      </c>
      <c r="B139" s="13">
        <v>30</v>
      </c>
      <c r="C139" s="14">
        <v>13.746478873239436</v>
      </c>
    </row>
    <row r="140" spans="1:3" x14ac:dyDescent="0.35">
      <c r="A140" s="4" t="s">
        <v>196</v>
      </c>
      <c r="B140" s="13">
        <v>10</v>
      </c>
      <c r="C140" s="14">
        <v>1.7183098591549295</v>
      </c>
    </row>
    <row r="141" spans="1:3" x14ac:dyDescent="0.35">
      <c r="A141" s="4" t="s">
        <v>197</v>
      </c>
      <c r="B141" s="13">
        <v>10</v>
      </c>
      <c r="C141" s="14">
        <v>3.7230046948356805</v>
      </c>
    </row>
    <row r="142" spans="1:3" x14ac:dyDescent="0.35">
      <c r="A142" s="4" t="s">
        <v>202</v>
      </c>
      <c r="B142" s="13">
        <v>19306</v>
      </c>
      <c r="C142" s="14">
        <v>19780.899577464781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362B-F26C-46CE-8A74-7F68599F11EA}">
  <dimension ref="A1:AO149"/>
  <sheetViews>
    <sheetView workbookViewId="0">
      <pane xSplit="5" ySplit="94" topLeftCell="AK139" activePane="bottomRight" state="frozen"/>
      <selection pane="topRight" activeCell="F1" sqref="F1"/>
      <selection pane="bottomLeft" activeCell="A95" sqref="A95"/>
      <selection pane="bottomRight" activeCell="B31" sqref="A1:AN139"/>
    </sheetView>
  </sheetViews>
  <sheetFormatPr defaultColWidth="19.5" defaultRowHeight="18" x14ac:dyDescent="0.35"/>
  <cols>
    <col min="1" max="1" width="19.5" style="20"/>
    <col min="2" max="2" width="19.5" style="20" customWidth="1"/>
    <col min="3" max="3" width="19.75" style="20" customWidth="1"/>
    <col min="4" max="4" width="19.5" style="20" customWidth="1"/>
    <col min="5" max="5" width="26.75" style="20" customWidth="1"/>
    <col min="6" max="6" width="19.5" style="20"/>
    <col min="7" max="7" width="21.08203125" style="20" customWidth="1"/>
    <col min="8" max="9" width="19.5" style="20" customWidth="1"/>
    <col min="10" max="10" width="26.9140625" style="20" customWidth="1"/>
    <col min="11" max="11" width="32.33203125" style="20" customWidth="1"/>
    <col min="12" max="12" width="35.5" style="20" customWidth="1"/>
    <col min="13" max="13" width="29.25" style="20" bestFit="1" customWidth="1"/>
    <col min="14" max="19" width="19.5" style="20"/>
    <col min="20" max="20" width="23.33203125" style="20" bestFit="1" customWidth="1"/>
    <col min="21" max="21" width="16.25" style="20" bestFit="1" customWidth="1"/>
    <col min="22" max="22" width="19.5" style="20"/>
    <col min="23" max="23" width="31.1640625" style="20" customWidth="1"/>
    <col min="24" max="25" width="19.5" style="20"/>
    <col min="26" max="26" width="29.6640625" style="20" customWidth="1"/>
    <col min="27" max="27" width="28.33203125" style="20" bestFit="1" customWidth="1"/>
    <col min="28" max="28" width="22.25" style="20" customWidth="1"/>
    <col min="29" max="32" width="19.5" style="20"/>
    <col min="33" max="33" width="25.83203125" style="20" bestFit="1" customWidth="1"/>
    <col min="34" max="34" width="21.5" style="20" customWidth="1"/>
    <col min="35" max="40" width="19.5" style="20"/>
    <col min="42" max="16384" width="19.5" style="20"/>
  </cols>
  <sheetData>
    <row r="1" spans="1:40" x14ac:dyDescent="0.35">
      <c r="A1" s="19" t="s">
        <v>99</v>
      </c>
      <c r="B1" s="19" t="s">
        <v>100</v>
      </c>
      <c r="C1" s="19" t="s">
        <v>101</v>
      </c>
      <c r="D1" s="19" t="s">
        <v>102</v>
      </c>
      <c r="E1" s="19" t="s">
        <v>103</v>
      </c>
      <c r="F1" s="19" t="s">
        <v>104</v>
      </c>
      <c r="G1" s="19" t="s">
        <v>105</v>
      </c>
      <c r="H1" s="19" t="s">
        <v>106</v>
      </c>
      <c r="I1" s="19" t="s">
        <v>107</v>
      </c>
      <c r="J1" s="19" t="s">
        <v>200</v>
      </c>
      <c r="K1" s="19" t="s">
        <v>198</v>
      </c>
      <c r="L1" s="19" t="s">
        <v>201</v>
      </c>
      <c r="M1" s="19" t="s">
        <v>199</v>
      </c>
      <c r="N1" s="19" t="s">
        <v>108</v>
      </c>
      <c r="O1" s="19" t="s">
        <v>109</v>
      </c>
      <c r="P1" s="19" t="s">
        <v>111</v>
      </c>
      <c r="Q1" s="19" t="s">
        <v>189</v>
      </c>
      <c r="R1" s="19" t="s">
        <v>190</v>
      </c>
      <c r="S1" s="19" t="s">
        <v>194</v>
      </c>
      <c r="T1" s="19" t="s">
        <v>191</v>
      </c>
      <c r="U1" s="19" t="s">
        <v>192</v>
      </c>
      <c r="V1" s="19" t="s">
        <v>193</v>
      </c>
      <c r="W1" s="19" t="s">
        <v>195</v>
      </c>
      <c r="X1" s="19" t="s">
        <v>204</v>
      </c>
      <c r="Y1" s="19" t="s">
        <v>205</v>
      </c>
      <c r="Z1" s="19" t="s">
        <v>206</v>
      </c>
      <c r="AA1" s="19" t="s">
        <v>207</v>
      </c>
      <c r="AB1" s="19" t="s">
        <v>208</v>
      </c>
      <c r="AC1" s="19" t="s">
        <v>216</v>
      </c>
      <c r="AD1" s="19" t="s">
        <v>217</v>
      </c>
      <c r="AE1" s="19" t="s">
        <v>219</v>
      </c>
      <c r="AF1" s="19" t="s">
        <v>218</v>
      </c>
      <c r="AG1" s="19" t="s">
        <v>221</v>
      </c>
      <c r="AH1" s="19" t="s">
        <v>222</v>
      </c>
      <c r="AI1" s="19" t="s">
        <v>223</v>
      </c>
      <c r="AJ1" s="19" t="s">
        <v>224</v>
      </c>
      <c r="AK1" s="19" t="s">
        <v>225</v>
      </c>
      <c r="AL1" s="19" t="s">
        <v>226</v>
      </c>
      <c r="AM1" s="19" t="s">
        <v>227</v>
      </c>
      <c r="AN1" s="19" t="s">
        <v>228</v>
      </c>
    </row>
    <row r="2" spans="1:40" s="6" customFormat="1" x14ac:dyDescent="0.35">
      <c r="A2" s="15" t="s">
        <v>0</v>
      </c>
      <c r="B2" s="15">
        <v>109</v>
      </c>
      <c r="C2" s="15">
        <v>136</v>
      </c>
      <c r="D2" s="15">
        <v>0</v>
      </c>
      <c r="E2" s="15">
        <v>2</v>
      </c>
      <c r="F2" s="15">
        <v>20</v>
      </c>
      <c r="G2" s="15">
        <v>0</v>
      </c>
      <c r="H2" s="15">
        <v>1.52</v>
      </c>
      <c r="I2" s="15">
        <v>0</v>
      </c>
      <c r="J2" s="15">
        <f t="shared" ref="J2:J32" si="0">B2/213</f>
        <v>0.51173708920187788</v>
      </c>
      <c r="K2" s="15">
        <f t="shared" ref="K2:K32" si="1">J2*30.03</f>
        <v>15.367464788732393</v>
      </c>
      <c r="L2" s="15">
        <f t="shared" ref="L2:L32" si="2">M2/12</f>
        <v>14.797730829420971</v>
      </c>
      <c r="M2" s="15">
        <f t="shared" ref="M2:M32" si="3">(J2*134)+B2</f>
        <v>177.57276995305165</v>
      </c>
      <c r="N2" s="15">
        <v>20.55</v>
      </c>
      <c r="O2" s="15">
        <v>5.66</v>
      </c>
      <c r="P2" s="15">
        <f>IFERROR(VLOOKUP(A2,FREQUENCY!A:B,2,FALSE),0)</f>
        <v>0</v>
      </c>
      <c r="Q2" s="15">
        <f>IFERROR(VLOOKUP(A2,WEIGHT!A:B,2,FALSE),0)</f>
        <v>0.68700000000000006</v>
      </c>
      <c r="R2" s="15">
        <f t="shared" ref="R2:R32" si="4">C2+I2</f>
        <v>136</v>
      </c>
      <c r="S2" s="15">
        <f t="shared" ref="S2:S32" si="5">J2*N2</f>
        <v>10.516197183098591</v>
      </c>
      <c r="T2" s="15">
        <f t="shared" ref="T2:T32" si="6">J2*(N2+(O2/2)+3)</f>
        <v>13.49962441314554</v>
      </c>
      <c r="U2" s="15">
        <f t="shared" ref="U2:U32" si="7">S2+T2</f>
        <v>24.01582159624413</v>
      </c>
      <c r="V2" s="16">
        <f t="shared" ref="V2:V32" si="8">IF(J2&gt;0,(C2/J2))</f>
        <v>265.76146788990826</v>
      </c>
      <c r="W2" s="15">
        <f t="shared" ref="W2:W32" si="9">C2*H2</f>
        <v>206.72</v>
      </c>
      <c r="X2" s="15" t="str">
        <f t="shared" ref="X2:X32" si="10">IF(P2&gt;15,"HIGH",IF(P2&gt;5,"MEDIUM","LOW"))</f>
        <v>LOW</v>
      </c>
      <c r="Y2" s="15">
        <f t="shared" ref="Y2:Y32" si="11">IF(P2&gt;15,1.2,IF(P2&gt;5,1.5,2))</f>
        <v>2</v>
      </c>
      <c r="Z2" s="15">
        <f t="shared" ref="Z2:Z32" si="12">IF(J2=0,0,ROUND((J2*N2)*IF(P2&gt;15,1.2,IF(P2&gt;5,1.5,2)),0))</f>
        <v>21</v>
      </c>
      <c r="AA2" s="15" t="str">
        <f t="shared" ref="AA2:AA32" si="13">IF(J2=0,IF(F2&gt;0,"ZERO_USAGE_OVERSTOCKED","OK"),IF(AND(Z2&gt;0,F2/Z2&gt;2),"OVERSTOCKED",IF(AND(Z2&gt;0,F2/Z2&lt;0.5),"UNDERSTOCKED","OK")))</f>
        <v>OK</v>
      </c>
      <c r="AB2" s="17">
        <f t="shared" ref="AB2:AB32" si="14">IF(F2&gt;Z2,(F2-Z2)*10,0)</f>
        <v>0</v>
      </c>
      <c r="AC2" s="15">
        <f>IFERROR(VLOOKUP(A2,BUNDLE_QUANTITIES!A:B,2,FALSE),0)</f>
        <v>0</v>
      </c>
      <c r="AD2" s="15">
        <f>IFERROR(VLOOKUP(A2,BUNDLE_QUANTITIES!A:C,3,FALSE),0)</f>
        <v>0</v>
      </c>
      <c r="AE2" s="15">
        <f>(AC2*AD2)</f>
        <v>0</v>
      </c>
      <c r="AF2" s="15" t="str">
        <f>IF(OR(R2&lt;=U2,V2&lt;61),"YES", "NO")</f>
        <v>NO</v>
      </c>
      <c r="AG2" s="16">
        <f>J2*61</f>
        <v>31.215962441314552</v>
      </c>
      <c r="AH2" s="16">
        <f>MAX(Z2,AG2)</f>
        <v>31.215962441314552</v>
      </c>
      <c r="AI2" s="15">
        <f>IF(AF2="YES",MAX(0,AH2+S2-R2-I2),0)</f>
        <v>0</v>
      </c>
      <c r="AJ2" s="15">
        <f>IF(AND(AC2&gt;0, AF2="YES"), MIN(AD2, CEILING(AI2/AC2,1)), 0)</f>
        <v>0</v>
      </c>
      <c r="AK2" s="15">
        <f>AJ2*Q2*AC2</f>
        <v>0</v>
      </c>
      <c r="AL2" s="15">
        <f>SUM(AK2:AK115)</f>
        <v>57129.709999999992</v>
      </c>
      <c r="AM2" s="15" t="str">
        <f>IF(V2&lt;=22, "CRITICAL", IF(V2&lt;=30, "HIGH", IF(V2&lt;=45, "MEDIUM", IF(V2&lt;=61, "LOW", "NORMAL"))))</f>
        <v>NORMAL</v>
      </c>
      <c r="AN2" s="15">
        <f>AJ2*AC2*H2</f>
        <v>0</v>
      </c>
    </row>
    <row r="3" spans="1:40" s="6" customFormat="1" x14ac:dyDescent="0.35">
      <c r="A3" s="15" t="s">
        <v>1</v>
      </c>
      <c r="B3" s="15">
        <v>72</v>
      </c>
      <c r="C3" s="15">
        <v>34</v>
      </c>
      <c r="D3" s="15">
        <v>0</v>
      </c>
      <c r="E3" s="15">
        <v>0</v>
      </c>
      <c r="F3" s="15">
        <v>24</v>
      </c>
      <c r="G3" s="15">
        <v>0</v>
      </c>
      <c r="H3" s="15">
        <v>19.271999999999998</v>
      </c>
      <c r="I3" s="15">
        <v>0</v>
      </c>
      <c r="J3" s="15">
        <f t="shared" si="0"/>
        <v>0.3380281690140845</v>
      </c>
      <c r="K3" s="15">
        <f t="shared" si="1"/>
        <v>10.150985915492958</v>
      </c>
      <c r="L3" s="15">
        <f t="shared" si="2"/>
        <v>9.774647887323944</v>
      </c>
      <c r="M3" s="15">
        <f t="shared" si="3"/>
        <v>117.29577464788733</v>
      </c>
      <c r="N3" s="15">
        <v>20.55</v>
      </c>
      <c r="O3" s="15">
        <v>5.66</v>
      </c>
      <c r="P3" s="15">
        <f>IFERROR(VLOOKUP(A3,FREQUENCY!A:B,2,FALSE),0)</f>
        <v>9</v>
      </c>
      <c r="Q3" s="15">
        <f>IFERROR(VLOOKUP(A3,WEIGHT!A:B,2,FALSE),0)</f>
        <v>19.600000000000001</v>
      </c>
      <c r="R3" s="15">
        <f t="shared" si="4"/>
        <v>34</v>
      </c>
      <c r="S3" s="15">
        <f t="shared" si="5"/>
        <v>6.9464788732394371</v>
      </c>
      <c r="T3" s="15">
        <f t="shared" si="6"/>
        <v>8.9171830985915506</v>
      </c>
      <c r="U3" s="15">
        <f t="shared" si="7"/>
        <v>15.863661971830988</v>
      </c>
      <c r="V3" s="16">
        <f t="shared" si="8"/>
        <v>100.58333333333333</v>
      </c>
      <c r="W3" s="15">
        <f t="shared" si="9"/>
        <v>655.24799999999993</v>
      </c>
      <c r="X3" s="15" t="str">
        <f t="shared" si="10"/>
        <v>MEDIUM</v>
      </c>
      <c r="Y3" s="15">
        <f t="shared" si="11"/>
        <v>1.5</v>
      </c>
      <c r="Z3" s="15">
        <f t="shared" si="12"/>
        <v>10</v>
      </c>
      <c r="AA3" s="15" t="str">
        <f t="shared" si="13"/>
        <v>OVERSTOCKED</v>
      </c>
      <c r="AB3" s="17">
        <f t="shared" si="14"/>
        <v>140</v>
      </c>
      <c r="AC3" s="15">
        <f>IFERROR(VLOOKUP(A3,BUNDLE_QUANTITIES!A:B,2,FALSE),0)</f>
        <v>12</v>
      </c>
      <c r="AD3" s="15">
        <f>IFERROR(VLOOKUP(A3,BUNDLE_QUANTITIES!A:C,3,FALSE),0)</f>
        <v>1</v>
      </c>
      <c r="AE3" s="15">
        <f>(AC3*AD3)</f>
        <v>12</v>
      </c>
      <c r="AF3" s="15" t="str">
        <f>IF(OR(R3&lt;=U3,V3&lt;61),"YES", "NO")</f>
        <v>NO</v>
      </c>
      <c r="AG3" s="16">
        <f t="shared" ref="AG3:AG66" si="15">J3*61</f>
        <v>20.619718309859156</v>
      </c>
      <c r="AH3" s="16">
        <f>MAX(Z3,AG3)</f>
        <v>20.619718309859156</v>
      </c>
      <c r="AI3" s="15">
        <f>IF(AF3="YES",MAX(0,AH3+S3-R3-I3),0)</f>
        <v>0</v>
      </c>
      <c r="AJ3" s="15">
        <f>IF(AND(AC3&gt;0, AF3="YES"), MIN(AD3, CEILING(AI3/AC3,1)), 0)</f>
        <v>0</v>
      </c>
      <c r="AK3" s="15">
        <f>AJ3*Q3*AC3</f>
        <v>0</v>
      </c>
      <c r="AL3" s="15"/>
      <c r="AM3" s="15" t="str">
        <f>IF(V3&lt;=22, "CRITICAL", IF(V3&lt;=30, "HIGH", IF(V3&lt;=45, "MEDIUM", IF(V3&lt;=61, "LOW", "NORMAL"))))</f>
        <v>NORMAL</v>
      </c>
      <c r="AN3" s="15">
        <f>AJ3*AC3*H3</f>
        <v>0</v>
      </c>
    </row>
    <row r="4" spans="1:40" s="6" customFormat="1" x14ac:dyDescent="0.35">
      <c r="A4" s="15" t="s">
        <v>2</v>
      </c>
      <c r="B4" s="15">
        <v>82</v>
      </c>
      <c r="C4" s="15">
        <v>75</v>
      </c>
      <c r="D4" s="15">
        <v>0</v>
      </c>
      <c r="E4" s="15">
        <v>0</v>
      </c>
      <c r="F4" s="15">
        <v>24</v>
      </c>
      <c r="G4" s="15">
        <v>0</v>
      </c>
      <c r="H4" s="15">
        <v>10.34</v>
      </c>
      <c r="I4" s="15">
        <v>0</v>
      </c>
      <c r="J4" s="15">
        <f t="shared" si="0"/>
        <v>0.38497652582159625</v>
      </c>
      <c r="K4" s="15">
        <f t="shared" si="1"/>
        <v>11.560845070422536</v>
      </c>
      <c r="L4" s="15">
        <f t="shared" si="2"/>
        <v>11.132237871674491</v>
      </c>
      <c r="M4" s="15">
        <f t="shared" si="3"/>
        <v>133.58685446009389</v>
      </c>
      <c r="N4" s="15">
        <v>20.55</v>
      </c>
      <c r="O4" s="15">
        <v>5.66</v>
      </c>
      <c r="P4" s="15">
        <f>IFERROR(VLOOKUP(A4,FREQUENCY!A:B,2,FALSE),0)</f>
        <v>4</v>
      </c>
      <c r="Q4" s="15">
        <f>IFERROR(VLOOKUP(A4,WEIGHT!A:B,2,FALSE),0)</f>
        <v>12.09</v>
      </c>
      <c r="R4" s="15">
        <f t="shared" si="4"/>
        <v>75</v>
      </c>
      <c r="S4" s="15">
        <f t="shared" si="5"/>
        <v>7.9112676056338032</v>
      </c>
      <c r="T4" s="15">
        <f t="shared" si="6"/>
        <v>10.15568075117371</v>
      </c>
      <c r="U4" s="15">
        <f t="shared" si="7"/>
        <v>18.066948356807515</v>
      </c>
      <c r="V4" s="16">
        <f t="shared" si="8"/>
        <v>194.8170731707317</v>
      </c>
      <c r="W4" s="15">
        <f t="shared" si="9"/>
        <v>775.5</v>
      </c>
      <c r="X4" s="15" t="str">
        <f t="shared" si="10"/>
        <v>LOW</v>
      </c>
      <c r="Y4" s="15">
        <f t="shared" si="11"/>
        <v>2</v>
      </c>
      <c r="Z4" s="15">
        <f t="shared" si="12"/>
        <v>16</v>
      </c>
      <c r="AA4" s="15" t="str">
        <f t="shared" si="13"/>
        <v>OK</v>
      </c>
      <c r="AB4" s="17">
        <f t="shared" si="14"/>
        <v>80</v>
      </c>
      <c r="AC4" s="15">
        <f>IFERROR(VLOOKUP(A4,BUNDLE_QUANTITIES!A:B,2,FALSE),0)</f>
        <v>48</v>
      </c>
      <c r="AD4" s="15">
        <f>IFERROR(VLOOKUP(A4,BUNDLE_QUANTITIES!A:C,3,FALSE),0)</f>
        <v>1</v>
      </c>
      <c r="AE4" s="15">
        <f>(AC4*AD4)</f>
        <v>48</v>
      </c>
      <c r="AF4" s="15" t="str">
        <f>IF(OR(R4&lt;=U4,V4&lt;61),"YES", "NO")</f>
        <v>NO</v>
      </c>
      <c r="AG4" s="16">
        <f t="shared" si="15"/>
        <v>23.483568075117372</v>
      </c>
      <c r="AH4" s="16">
        <f>MAX(Z4,AG4)</f>
        <v>23.483568075117372</v>
      </c>
      <c r="AI4" s="15">
        <f>IF(AF4="YES",MAX(0,AH4+S4-R4-I4),0)</f>
        <v>0</v>
      </c>
      <c r="AJ4" s="15">
        <f>IF(AND(AC4&gt;0, AF4="YES"), MIN(AD4, CEILING(AI4/AC4,1)), 0)</f>
        <v>0</v>
      </c>
      <c r="AK4" s="15">
        <f>AJ4*Q4*AC4</f>
        <v>0</v>
      </c>
      <c r="AL4" s="15"/>
      <c r="AM4" s="15" t="str">
        <f>IF(V4&lt;=22, "CRITICAL", IF(V4&lt;=30, "HIGH", IF(V4&lt;=45, "MEDIUM", IF(V4&lt;=61, "LOW", "NORMAL"))))</f>
        <v>NORMAL</v>
      </c>
      <c r="AN4" s="15">
        <f>AJ4*AC4*H4</f>
        <v>0</v>
      </c>
    </row>
    <row r="5" spans="1:40" s="6" customFormat="1" x14ac:dyDescent="0.35">
      <c r="A5" s="15" t="s">
        <v>3</v>
      </c>
      <c r="B5" s="15">
        <v>39</v>
      </c>
      <c r="C5" s="15">
        <v>60</v>
      </c>
      <c r="D5" s="15">
        <v>0</v>
      </c>
      <c r="E5" s="15">
        <v>1</v>
      </c>
      <c r="F5" s="15">
        <v>12</v>
      </c>
      <c r="G5" s="15">
        <v>0</v>
      </c>
      <c r="H5" s="15">
        <v>12.863</v>
      </c>
      <c r="I5" s="15">
        <v>0</v>
      </c>
      <c r="J5" s="15">
        <f t="shared" si="0"/>
        <v>0.18309859154929578</v>
      </c>
      <c r="K5" s="15">
        <f t="shared" si="1"/>
        <v>5.4984507042253528</v>
      </c>
      <c r="L5" s="15">
        <f t="shared" si="2"/>
        <v>5.294600938967136</v>
      </c>
      <c r="M5" s="15">
        <f t="shared" si="3"/>
        <v>63.535211267605632</v>
      </c>
      <c r="N5" s="15">
        <v>20.55</v>
      </c>
      <c r="O5" s="15">
        <v>5.66</v>
      </c>
      <c r="P5" s="15">
        <f>IFERROR(VLOOKUP(A5,FREQUENCY!A:B,2,FALSE),0)</f>
        <v>2</v>
      </c>
      <c r="Q5" s="15">
        <f>IFERROR(VLOOKUP(A5,WEIGHT!A:B,2,FALSE),0)</f>
        <v>13.63</v>
      </c>
      <c r="R5" s="15">
        <f t="shared" si="4"/>
        <v>60</v>
      </c>
      <c r="S5" s="15">
        <f t="shared" si="5"/>
        <v>3.7626760563380284</v>
      </c>
      <c r="T5" s="15">
        <f t="shared" si="6"/>
        <v>4.8301408450704235</v>
      </c>
      <c r="U5" s="15">
        <f t="shared" si="7"/>
        <v>8.592816901408451</v>
      </c>
      <c r="V5" s="16">
        <f t="shared" si="8"/>
        <v>327.69230769230768</v>
      </c>
      <c r="W5" s="15">
        <f t="shared" si="9"/>
        <v>771.78</v>
      </c>
      <c r="X5" s="15" t="str">
        <f t="shared" si="10"/>
        <v>LOW</v>
      </c>
      <c r="Y5" s="15">
        <f t="shared" si="11"/>
        <v>2</v>
      </c>
      <c r="Z5" s="15">
        <f t="shared" si="12"/>
        <v>8</v>
      </c>
      <c r="AA5" s="15" t="str">
        <f t="shared" si="13"/>
        <v>OK</v>
      </c>
      <c r="AB5" s="17">
        <f t="shared" si="14"/>
        <v>40</v>
      </c>
      <c r="AC5" s="15">
        <f>IFERROR(VLOOKUP(A5,BUNDLE_QUANTITIES!A:B,2,FALSE),0)</f>
        <v>24</v>
      </c>
      <c r="AD5" s="15">
        <f>IFERROR(VLOOKUP(A5,BUNDLE_QUANTITIES!A:C,3,FALSE),0)</f>
        <v>4</v>
      </c>
      <c r="AE5" s="15">
        <f>(AC5*AD5)</f>
        <v>96</v>
      </c>
      <c r="AF5" s="15" t="str">
        <f>IF(OR(R5&lt;=U5,V5&lt;61),"YES", "NO")</f>
        <v>NO</v>
      </c>
      <c r="AG5" s="16">
        <f t="shared" si="15"/>
        <v>11.169014084507042</v>
      </c>
      <c r="AH5" s="16">
        <f>MAX(Z5,AG5)</f>
        <v>11.169014084507042</v>
      </c>
      <c r="AI5" s="15">
        <f>IF(AF5="YES",MAX(0,AH5+S5-R5-I5),0)</f>
        <v>0</v>
      </c>
      <c r="AJ5" s="15">
        <f>IF(AND(AC5&gt;0, AF5="YES"), MIN(AD5, CEILING(AI5/AC5,1)), 0)</f>
        <v>0</v>
      </c>
      <c r="AK5" s="15">
        <f>AJ5*Q5*AC5</f>
        <v>0</v>
      </c>
      <c r="AL5" s="15"/>
      <c r="AM5" s="15" t="str">
        <f>IF(V5&lt;=22, "CRITICAL", IF(V5&lt;=30, "HIGH", IF(V5&lt;=45, "MEDIUM", IF(V5&lt;=61, "LOW", "NORMAL"))))</f>
        <v>NORMAL</v>
      </c>
      <c r="AN5" s="15">
        <f>AJ5*AC5*H5</f>
        <v>0</v>
      </c>
    </row>
    <row r="6" spans="1:40" s="6" customFormat="1" x14ac:dyDescent="0.35">
      <c r="A6" s="15" t="s">
        <v>4</v>
      </c>
      <c r="B6" s="15">
        <v>204</v>
      </c>
      <c r="C6" s="15">
        <v>85</v>
      </c>
      <c r="D6" s="15">
        <v>7</v>
      </c>
      <c r="E6" s="15">
        <v>1</v>
      </c>
      <c r="F6" s="15">
        <v>48</v>
      </c>
      <c r="G6" s="15">
        <v>0</v>
      </c>
      <c r="H6" s="15">
        <v>10.199</v>
      </c>
      <c r="I6" s="15">
        <v>0</v>
      </c>
      <c r="J6" s="15">
        <f t="shared" si="0"/>
        <v>0.95774647887323938</v>
      </c>
      <c r="K6" s="15">
        <f t="shared" si="1"/>
        <v>28.761126760563378</v>
      </c>
      <c r="L6" s="15">
        <f t="shared" si="2"/>
        <v>27.694835680751172</v>
      </c>
      <c r="M6" s="15">
        <f t="shared" si="3"/>
        <v>332.33802816901408</v>
      </c>
      <c r="N6" s="15">
        <v>20.55</v>
      </c>
      <c r="O6" s="15">
        <v>5.66</v>
      </c>
      <c r="P6" s="15">
        <f>IFERROR(VLOOKUP(A6,FREQUENCY!A:B,2,FALSE),0)</f>
        <v>10</v>
      </c>
      <c r="Q6" s="15">
        <f>IFERROR(VLOOKUP(A6,WEIGHT!A:B,2,FALSE),0)</f>
        <v>12.09</v>
      </c>
      <c r="R6" s="15">
        <f t="shared" si="4"/>
        <v>85</v>
      </c>
      <c r="S6" s="15">
        <f t="shared" si="5"/>
        <v>19.68169014084507</v>
      </c>
      <c r="T6" s="15">
        <f t="shared" si="6"/>
        <v>25.265352112676059</v>
      </c>
      <c r="U6" s="15">
        <f t="shared" si="7"/>
        <v>44.947042253521133</v>
      </c>
      <c r="V6" s="16">
        <f t="shared" si="8"/>
        <v>88.75</v>
      </c>
      <c r="W6" s="15">
        <f t="shared" si="9"/>
        <v>866.91499999999996</v>
      </c>
      <c r="X6" s="15" t="str">
        <f t="shared" si="10"/>
        <v>MEDIUM</v>
      </c>
      <c r="Y6" s="15">
        <f t="shared" si="11"/>
        <v>1.5</v>
      </c>
      <c r="Z6" s="15">
        <f t="shared" si="12"/>
        <v>30</v>
      </c>
      <c r="AA6" s="15" t="str">
        <f t="shared" si="13"/>
        <v>OK</v>
      </c>
      <c r="AB6" s="17">
        <f t="shared" si="14"/>
        <v>180</v>
      </c>
      <c r="AC6" s="15">
        <f>IFERROR(VLOOKUP(A6,BUNDLE_QUANTITIES!A:B,2,FALSE),0)</f>
        <v>24</v>
      </c>
      <c r="AD6" s="15">
        <f>IFERROR(VLOOKUP(A6,BUNDLE_QUANTITIES!A:C,3,FALSE),0)</f>
        <v>4</v>
      </c>
      <c r="AE6" s="15">
        <f>(AC6*AD6)</f>
        <v>96</v>
      </c>
      <c r="AF6" s="15" t="str">
        <f>IF(OR(R6&lt;=U6,V6&lt;61),"YES", "NO")</f>
        <v>NO</v>
      </c>
      <c r="AG6" s="16">
        <f t="shared" si="15"/>
        <v>58.422535211267601</v>
      </c>
      <c r="AH6" s="16">
        <f>MAX(Z6,AG6)</f>
        <v>58.422535211267601</v>
      </c>
      <c r="AI6" s="15">
        <f>IF(AF6="YES",MAX(0,AH6+S6-R6-I6),0)</f>
        <v>0</v>
      </c>
      <c r="AJ6" s="15">
        <f>IF(AND(AC6&gt;0, AF6="YES"), MIN(AD6, CEILING(AI6/AC6,1)), 0)</f>
        <v>0</v>
      </c>
      <c r="AK6" s="15">
        <f>AJ6*Q6*AC6</f>
        <v>0</v>
      </c>
      <c r="AL6" s="15"/>
      <c r="AM6" s="15" t="str">
        <f>IF(V6&lt;=22, "CRITICAL", IF(V6&lt;=30, "HIGH", IF(V6&lt;=45, "MEDIUM", IF(V6&lt;=61, "LOW", "NORMAL"))))</f>
        <v>NORMAL</v>
      </c>
      <c r="AN6" s="15">
        <f>AJ6*AC6*H6</f>
        <v>0</v>
      </c>
    </row>
    <row r="7" spans="1:40" s="6" customFormat="1" x14ac:dyDescent="0.35">
      <c r="A7" s="15" t="s">
        <v>5</v>
      </c>
      <c r="B7" s="15">
        <v>242</v>
      </c>
      <c r="C7" s="15">
        <v>127</v>
      </c>
      <c r="D7" s="15">
        <v>0</v>
      </c>
      <c r="E7" s="15">
        <v>0</v>
      </c>
      <c r="F7" s="15">
        <v>48</v>
      </c>
      <c r="G7" s="15">
        <v>0</v>
      </c>
      <c r="H7" s="15">
        <v>11.688000000000001</v>
      </c>
      <c r="I7" s="15">
        <v>0</v>
      </c>
      <c r="J7" s="15">
        <f t="shared" si="0"/>
        <v>1.136150234741784</v>
      </c>
      <c r="K7" s="15">
        <f t="shared" si="1"/>
        <v>34.118591549295772</v>
      </c>
      <c r="L7" s="15">
        <f t="shared" si="2"/>
        <v>32.853677621283254</v>
      </c>
      <c r="M7" s="15">
        <f t="shared" si="3"/>
        <v>394.24413145539904</v>
      </c>
      <c r="N7" s="15">
        <v>20.55</v>
      </c>
      <c r="O7" s="15">
        <v>5.66</v>
      </c>
      <c r="P7" s="15">
        <f>IFERROR(VLOOKUP(A7,FREQUENCY!A:B,2,FALSE),0)</f>
        <v>12</v>
      </c>
      <c r="Q7" s="15">
        <f>IFERROR(VLOOKUP(A7,WEIGHT!A:B,2,FALSE),0)</f>
        <v>13.63</v>
      </c>
      <c r="R7" s="15">
        <f t="shared" si="4"/>
        <v>127</v>
      </c>
      <c r="S7" s="15">
        <f t="shared" si="5"/>
        <v>23.347887323943663</v>
      </c>
      <c r="T7" s="15">
        <f t="shared" si="6"/>
        <v>29.971643192488266</v>
      </c>
      <c r="U7" s="15">
        <f t="shared" si="7"/>
        <v>53.319530516431925</v>
      </c>
      <c r="V7" s="16">
        <f t="shared" si="8"/>
        <v>111.7809917355372</v>
      </c>
      <c r="W7" s="15">
        <f t="shared" si="9"/>
        <v>1484.376</v>
      </c>
      <c r="X7" s="15" t="str">
        <f t="shared" si="10"/>
        <v>MEDIUM</v>
      </c>
      <c r="Y7" s="15">
        <f t="shared" si="11"/>
        <v>1.5</v>
      </c>
      <c r="Z7" s="15">
        <f t="shared" si="12"/>
        <v>35</v>
      </c>
      <c r="AA7" s="15" t="str">
        <f t="shared" si="13"/>
        <v>OK</v>
      </c>
      <c r="AB7" s="17">
        <f t="shared" si="14"/>
        <v>130</v>
      </c>
      <c r="AC7" s="15">
        <f>IFERROR(VLOOKUP(A7,BUNDLE_QUANTITIES!A:B,2,FALSE),0)</f>
        <v>24</v>
      </c>
      <c r="AD7" s="15">
        <f>IFERROR(VLOOKUP(A7,BUNDLE_QUANTITIES!A:C,3,FALSE),0)</f>
        <v>4</v>
      </c>
      <c r="AE7" s="15">
        <f>(AC7*AD7)</f>
        <v>96</v>
      </c>
      <c r="AF7" s="15" t="str">
        <f>IF(OR(R7&lt;=U7,V7&lt;61),"YES", "NO")</f>
        <v>NO</v>
      </c>
      <c r="AG7" s="16">
        <f t="shared" si="15"/>
        <v>69.305164319248831</v>
      </c>
      <c r="AH7" s="16">
        <f>MAX(Z7,AG7)</f>
        <v>69.305164319248831</v>
      </c>
      <c r="AI7" s="15">
        <f>IF(AF7="YES",MAX(0,AH7+S7-R7-I7),0)</f>
        <v>0</v>
      </c>
      <c r="AJ7" s="15">
        <f>IF(AND(AC7&gt;0, AF7="YES"), MIN(AD7, CEILING(AI7/AC7,1)), 0)</f>
        <v>0</v>
      </c>
      <c r="AK7" s="15">
        <f>AJ7*Q7*AC7</f>
        <v>0</v>
      </c>
      <c r="AL7" s="15"/>
      <c r="AM7" s="15" t="str">
        <f>IF(V7&lt;=22, "CRITICAL", IF(V7&lt;=30, "HIGH", IF(V7&lt;=45, "MEDIUM", IF(V7&lt;=61, "LOW", "NORMAL"))))</f>
        <v>NORMAL</v>
      </c>
      <c r="AN7" s="15">
        <f>AJ7*AC7*H7</f>
        <v>0</v>
      </c>
    </row>
    <row r="8" spans="1:40" s="6" customFormat="1" x14ac:dyDescent="0.35">
      <c r="A8" s="15" t="s">
        <v>6</v>
      </c>
      <c r="B8" s="15">
        <v>126</v>
      </c>
      <c r="C8" s="15">
        <v>51</v>
      </c>
      <c r="D8" s="15">
        <v>3</v>
      </c>
      <c r="E8" s="15">
        <v>6</v>
      </c>
      <c r="F8" s="15">
        <v>48</v>
      </c>
      <c r="G8" s="15">
        <v>24</v>
      </c>
      <c r="H8" s="15">
        <v>19.562000000000001</v>
      </c>
      <c r="I8" s="15">
        <v>0</v>
      </c>
      <c r="J8" s="15">
        <f t="shared" si="0"/>
        <v>0.59154929577464788</v>
      </c>
      <c r="K8" s="15">
        <f t="shared" si="1"/>
        <v>17.764225352112675</v>
      </c>
      <c r="L8" s="15">
        <f t="shared" si="2"/>
        <v>17.1056338028169</v>
      </c>
      <c r="M8" s="15">
        <f t="shared" si="3"/>
        <v>205.26760563380282</v>
      </c>
      <c r="N8" s="15">
        <v>20.55</v>
      </c>
      <c r="O8" s="15">
        <v>5.66</v>
      </c>
      <c r="P8" s="15">
        <f>IFERROR(VLOOKUP(A8,FREQUENCY!A:B,2,FALSE),0)</f>
        <v>7</v>
      </c>
      <c r="Q8" s="15">
        <f>IFERROR(VLOOKUP(A8,WEIGHT!A:B,2,FALSE),0)</f>
        <v>16.16</v>
      </c>
      <c r="R8" s="15">
        <f t="shared" si="4"/>
        <v>51</v>
      </c>
      <c r="S8" s="15">
        <f t="shared" si="5"/>
        <v>12.156338028169014</v>
      </c>
      <c r="T8" s="15">
        <f t="shared" si="6"/>
        <v>15.605070422535212</v>
      </c>
      <c r="U8" s="15">
        <f t="shared" si="7"/>
        <v>27.761408450704224</v>
      </c>
      <c r="V8" s="16">
        <f t="shared" si="8"/>
        <v>86.214285714285722</v>
      </c>
      <c r="W8" s="15">
        <f t="shared" si="9"/>
        <v>997.66200000000003</v>
      </c>
      <c r="X8" s="15" t="str">
        <f t="shared" si="10"/>
        <v>MEDIUM</v>
      </c>
      <c r="Y8" s="15">
        <f t="shared" si="11"/>
        <v>1.5</v>
      </c>
      <c r="Z8" s="15">
        <f t="shared" si="12"/>
        <v>18</v>
      </c>
      <c r="AA8" s="15" t="str">
        <f t="shared" si="13"/>
        <v>OVERSTOCKED</v>
      </c>
      <c r="AB8" s="17">
        <f t="shared" si="14"/>
        <v>300</v>
      </c>
      <c r="AC8" s="15">
        <f>IFERROR(VLOOKUP(A8,BUNDLE_QUANTITIES!A:B,2,FALSE),0)</f>
        <v>24</v>
      </c>
      <c r="AD8" s="15">
        <f>IFERROR(VLOOKUP(A8,BUNDLE_QUANTITIES!A:C,3,FALSE),0)</f>
        <v>2</v>
      </c>
      <c r="AE8" s="15">
        <f>(AC8*AD8)</f>
        <v>48</v>
      </c>
      <c r="AF8" s="15" t="str">
        <f>IF(OR(R8&lt;=U8,V8&lt;61),"YES", "NO")</f>
        <v>NO</v>
      </c>
      <c r="AG8" s="16">
        <f t="shared" si="15"/>
        <v>36.08450704225352</v>
      </c>
      <c r="AH8" s="16">
        <f>MAX(Z8,AG8)</f>
        <v>36.08450704225352</v>
      </c>
      <c r="AI8" s="15">
        <f>IF(AF8="YES",MAX(0,AH8+S8-R8-I8),0)</f>
        <v>0</v>
      </c>
      <c r="AJ8" s="15">
        <f>IF(AND(AC8&gt;0, AF8="YES"), MIN(AD8, CEILING(AI8/AC8,1)), 0)</f>
        <v>0</v>
      </c>
      <c r="AK8" s="15">
        <f>AJ8*Q8*AC8</f>
        <v>0</v>
      </c>
      <c r="AL8" s="15"/>
      <c r="AM8" s="15" t="str">
        <f>IF(V8&lt;=22, "CRITICAL", IF(V8&lt;=30, "HIGH", IF(V8&lt;=45, "MEDIUM", IF(V8&lt;=61, "LOW", "NORMAL"))))</f>
        <v>NORMAL</v>
      </c>
      <c r="AN8" s="15">
        <f>AJ8*AC8*H8</f>
        <v>0</v>
      </c>
    </row>
    <row r="9" spans="1:40" s="6" customFormat="1" x14ac:dyDescent="0.35">
      <c r="A9" s="15" t="s">
        <v>7</v>
      </c>
      <c r="B9" s="15">
        <v>42</v>
      </c>
      <c r="C9" s="15">
        <v>70</v>
      </c>
      <c r="D9" s="15">
        <v>8</v>
      </c>
      <c r="E9" s="15">
        <v>0</v>
      </c>
      <c r="F9" s="15">
        <v>48</v>
      </c>
      <c r="G9" s="15">
        <v>0</v>
      </c>
      <c r="H9" s="15">
        <v>21.831</v>
      </c>
      <c r="I9" s="15">
        <v>0</v>
      </c>
      <c r="J9" s="15">
        <f t="shared" si="0"/>
        <v>0.19718309859154928</v>
      </c>
      <c r="K9" s="15">
        <f t="shared" si="1"/>
        <v>5.9214084507042255</v>
      </c>
      <c r="L9" s="15">
        <f t="shared" si="2"/>
        <v>5.7018779342723001</v>
      </c>
      <c r="M9" s="15">
        <f t="shared" si="3"/>
        <v>68.422535211267601</v>
      </c>
      <c r="N9" s="15">
        <v>20.55</v>
      </c>
      <c r="O9" s="15">
        <v>5.66</v>
      </c>
      <c r="P9" s="15">
        <f>IFERROR(VLOOKUP(A9,FREQUENCY!A:B,2,FALSE),0)</f>
        <v>4</v>
      </c>
      <c r="Q9" s="15">
        <f>IFERROR(VLOOKUP(A9,WEIGHT!A:B,2,FALSE),0)</f>
        <v>17.55</v>
      </c>
      <c r="R9" s="15">
        <f t="shared" si="4"/>
        <v>70</v>
      </c>
      <c r="S9" s="15">
        <f t="shared" si="5"/>
        <v>4.0521126760563382</v>
      </c>
      <c r="T9" s="15">
        <f t="shared" si="6"/>
        <v>5.2016901408450709</v>
      </c>
      <c r="U9" s="15">
        <f t="shared" si="7"/>
        <v>9.253802816901409</v>
      </c>
      <c r="V9" s="16">
        <f t="shared" si="8"/>
        <v>355</v>
      </c>
      <c r="W9" s="15">
        <f t="shared" si="9"/>
        <v>1528.17</v>
      </c>
      <c r="X9" s="15" t="str">
        <f t="shared" si="10"/>
        <v>LOW</v>
      </c>
      <c r="Y9" s="15">
        <f t="shared" si="11"/>
        <v>2</v>
      </c>
      <c r="Z9" s="15">
        <f t="shared" si="12"/>
        <v>8</v>
      </c>
      <c r="AA9" s="15" t="str">
        <f t="shared" si="13"/>
        <v>OVERSTOCKED</v>
      </c>
      <c r="AB9" s="17">
        <f t="shared" si="14"/>
        <v>400</v>
      </c>
      <c r="AC9" s="15">
        <f>IFERROR(VLOOKUP(A9,BUNDLE_QUANTITIES!A:B,2,FALSE),0)</f>
        <v>24</v>
      </c>
      <c r="AD9" s="15">
        <f>IFERROR(VLOOKUP(A9,BUNDLE_QUANTITIES!A:C,3,FALSE),0)</f>
        <v>2</v>
      </c>
      <c r="AE9" s="15">
        <f>(AC9*AD9)</f>
        <v>48</v>
      </c>
      <c r="AF9" s="15" t="str">
        <f>IF(OR(R9&lt;=U9,V9&lt;61),"YES", "NO")</f>
        <v>NO</v>
      </c>
      <c r="AG9" s="16">
        <f t="shared" si="15"/>
        <v>12.028169014084506</v>
      </c>
      <c r="AH9" s="16">
        <f>MAX(Z9,AG9)</f>
        <v>12.028169014084506</v>
      </c>
      <c r="AI9" s="15">
        <f>IF(AF9="YES",MAX(0,AH9+S9-R9-I9),0)</f>
        <v>0</v>
      </c>
      <c r="AJ9" s="15">
        <f>IF(AND(AC9&gt;0, AF9="YES"), MIN(AD9, CEILING(AI9/AC9,1)), 0)</f>
        <v>0</v>
      </c>
      <c r="AK9" s="15">
        <f>AJ9*Q9*AC9</f>
        <v>0</v>
      </c>
      <c r="AL9" s="15"/>
      <c r="AM9" s="15" t="str">
        <f>IF(V9&lt;=22, "CRITICAL", IF(V9&lt;=30, "HIGH", IF(V9&lt;=45, "MEDIUM", IF(V9&lt;=61, "LOW", "NORMAL"))))</f>
        <v>NORMAL</v>
      </c>
      <c r="AN9" s="15">
        <f>AJ9*AC9*H9</f>
        <v>0</v>
      </c>
    </row>
    <row r="10" spans="1:40" s="6" customFormat="1" x14ac:dyDescent="0.35">
      <c r="A10" s="15" t="s">
        <v>8</v>
      </c>
      <c r="B10" s="15">
        <v>84</v>
      </c>
      <c r="C10" s="15">
        <v>51</v>
      </c>
      <c r="D10" s="15">
        <v>3</v>
      </c>
      <c r="E10" s="15">
        <v>1</v>
      </c>
      <c r="F10" s="15">
        <v>32</v>
      </c>
      <c r="G10" s="15">
        <v>0</v>
      </c>
      <c r="H10" s="15">
        <v>24.068000000000001</v>
      </c>
      <c r="I10" s="15">
        <v>0</v>
      </c>
      <c r="J10" s="15">
        <f t="shared" si="0"/>
        <v>0.39436619718309857</v>
      </c>
      <c r="K10" s="15">
        <f t="shared" si="1"/>
        <v>11.842816901408451</v>
      </c>
      <c r="L10" s="15">
        <f t="shared" si="2"/>
        <v>11.4037558685446</v>
      </c>
      <c r="M10" s="15">
        <f t="shared" si="3"/>
        <v>136.8450704225352</v>
      </c>
      <c r="N10" s="15">
        <v>20.55</v>
      </c>
      <c r="O10" s="15">
        <v>5.66</v>
      </c>
      <c r="P10" s="15">
        <f>IFERROR(VLOOKUP(A10,FREQUENCY!A:B,2,FALSE),0)</f>
        <v>6</v>
      </c>
      <c r="Q10" s="15">
        <f>IFERROR(VLOOKUP(A10,WEIGHT!A:B,2,FALSE),0)</f>
        <v>28.9</v>
      </c>
      <c r="R10" s="15">
        <f t="shared" si="4"/>
        <v>51</v>
      </c>
      <c r="S10" s="15">
        <f t="shared" si="5"/>
        <v>8.1042253521126764</v>
      </c>
      <c r="T10" s="15">
        <f t="shared" si="6"/>
        <v>10.403380281690142</v>
      </c>
      <c r="U10" s="15">
        <f t="shared" si="7"/>
        <v>18.507605633802818</v>
      </c>
      <c r="V10" s="16">
        <f t="shared" si="8"/>
        <v>129.32142857142858</v>
      </c>
      <c r="W10" s="15">
        <f t="shared" si="9"/>
        <v>1227.4680000000001</v>
      </c>
      <c r="X10" s="15" t="str">
        <f t="shared" si="10"/>
        <v>MEDIUM</v>
      </c>
      <c r="Y10" s="15">
        <f t="shared" si="11"/>
        <v>1.5</v>
      </c>
      <c r="Z10" s="15">
        <f t="shared" si="12"/>
        <v>12</v>
      </c>
      <c r="AA10" s="15" t="str">
        <f t="shared" si="13"/>
        <v>OVERSTOCKED</v>
      </c>
      <c r="AB10" s="17">
        <f t="shared" si="14"/>
        <v>200</v>
      </c>
      <c r="AC10" s="15">
        <f>IFERROR(VLOOKUP(A10,BUNDLE_QUANTITIES!A:B,2,FALSE),0)</f>
        <v>24</v>
      </c>
      <c r="AD10" s="15">
        <f>IFERROR(VLOOKUP(A10,BUNDLE_QUANTITIES!A:C,3,FALSE),0)</f>
        <v>2</v>
      </c>
      <c r="AE10" s="15">
        <f>(AC10*AD10)</f>
        <v>48</v>
      </c>
      <c r="AF10" s="15" t="str">
        <f>IF(OR(R10&lt;=U10,V10&lt;61),"YES", "NO")</f>
        <v>NO</v>
      </c>
      <c r="AG10" s="16">
        <f t="shared" si="15"/>
        <v>24.056338028169012</v>
      </c>
      <c r="AH10" s="16">
        <f>MAX(Z10,AG10)</f>
        <v>24.056338028169012</v>
      </c>
      <c r="AI10" s="15">
        <f>IF(AF10="YES",MAX(0,AH10+S10-R10-I10),0)</f>
        <v>0</v>
      </c>
      <c r="AJ10" s="15">
        <f>IF(AND(AC10&gt;0, AF10="YES"), MIN(AD10, CEILING(AI10/AC10,1)), 0)</f>
        <v>0</v>
      </c>
      <c r="AK10" s="15">
        <f>AJ10*Q10*AC10</f>
        <v>0</v>
      </c>
      <c r="AL10" s="15"/>
      <c r="AM10" s="15" t="str">
        <f>IF(V10&lt;=22, "CRITICAL", IF(V10&lt;=30, "HIGH", IF(V10&lt;=45, "MEDIUM", IF(V10&lt;=61, "LOW", "NORMAL"))))</f>
        <v>NORMAL</v>
      </c>
      <c r="AN10" s="15">
        <f>AJ10*AC10*H10</f>
        <v>0</v>
      </c>
    </row>
    <row r="11" spans="1:40" s="6" customFormat="1" x14ac:dyDescent="0.35">
      <c r="A11" s="15" t="s">
        <v>9</v>
      </c>
      <c r="B11" s="15">
        <v>75</v>
      </c>
      <c r="C11" s="15">
        <v>99</v>
      </c>
      <c r="D11" s="15">
        <v>1</v>
      </c>
      <c r="E11" s="15">
        <v>5</v>
      </c>
      <c r="F11" s="15">
        <v>48</v>
      </c>
      <c r="G11" s="15">
        <v>0</v>
      </c>
      <c r="H11" s="15">
        <v>27.22</v>
      </c>
      <c r="I11" s="15">
        <v>0</v>
      </c>
      <c r="J11" s="15">
        <f t="shared" si="0"/>
        <v>0.352112676056338</v>
      </c>
      <c r="K11" s="15">
        <f t="shared" si="1"/>
        <v>10.57394366197183</v>
      </c>
      <c r="L11" s="15">
        <f t="shared" si="2"/>
        <v>10.181924882629108</v>
      </c>
      <c r="M11" s="15">
        <f t="shared" si="3"/>
        <v>122.1830985915493</v>
      </c>
      <c r="N11" s="15">
        <v>20.55</v>
      </c>
      <c r="O11" s="15">
        <v>5.66</v>
      </c>
      <c r="P11" s="15">
        <f>IFERROR(VLOOKUP(A11,FREQUENCY!A:B,2,FALSE),0)</f>
        <v>5</v>
      </c>
      <c r="Q11" s="15">
        <f>IFERROR(VLOOKUP(A11,WEIGHT!A:B,2,FALSE),0)</f>
        <v>33.1</v>
      </c>
      <c r="R11" s="15">
        <f t="shared" si="4"/>
        <v>99</v>
      </c>
      <c r="S11" s="15">
        <f t="shared" si="5"/>
        <v>7.2359154929577461</v>
      </c>
      <c r="T11" s="15">
        <f t="shared" si="6"/>
        <v>9.2887323943661979</v>
      </c>
      <c r="U11" s="15">
        <f t="shared" si="7"/>
        <v>16.524647887323944</v>
      </c>
      <c r="V11" s="16">
        <f t="shared" si="8"/>
        <v>281.16000000000003</v>
      </c>
      <c r="W11" s="15">
        <f t="shared" si="9"/>
        <v>2694.7799999999997</v>
      </c>
      <c r="X11" s="15" t="str">
        <f t="shared" si="10"/>
        <v>LOW</v>
      </c>
      <c r="Y11" s="15">
        <f t="shared" si="11"/>
        <v>2</v>
      </c>
      <c r="Z11" s="15">
        <f t="shared" si="12"/>
        <v>14</v>
      </c>
      <c r="AA11" s="15" t="str">
        <f t="shared" si="13"/>
        <v>OVERSTOCKED</v>
      </c>
      <c r="AB11" s="17">
        <f t="shared" si="14"/>
        <v>340</v>
      </c>
      <c r="AC11" s="15">
        <f>IFERROR(VLOOKUP(A11,BUNDLE_QUANTITIES!A:B,2,FALSE),0)</f>
        <v>24</v>
      </c>
      <c r="AD11" s="15">
        <f>IFERROR(VLOOKUP(A11,BUNDLE_QUANTITIES!A:C,3,FALSE),0)</f>
        <v>2</v>
      </c>
      <c r="AE11" s="15">
        <f>(AC11*AD11)</f>
        <v>48</v>
      </c>
      <c r="AF11" s="15" t="str">
        <f>IF(OR(R11&lt;=U11,V11&lt;61),"YES", "NO")</f>
        <v>NO</v>
      </c>
      <c r="AG11" s="16">
        <f t="shared" si="15"/>
        <v>21.478873239436616</v>
      </c>
      <c r="AH11" s="16">
        <f>MAX(Z11,AG11)</f>
        <v>21.478873239436616</v>
      </c>
      <c r="AI11" s="15">
        <f>IF(AF11="YES",MAX(0,AH11+S11-R11-I11),0)</f>
        <v>0</v>
      </c>
      <c r="AJ11" s="15">
        <f>IF(AND(AC11&gt;0, AF11="YES"), MIN(AD11, CEILING(AI11/AC11,1)), 0)</f>
        <v>0</v>
      </c>
      <c r="AK11" s="15">
        <f>AJ11*Q11*AC11</f>
        <v>0</v>
      </c>
      <c r="AL11" s="15"/>
      <c r="AM11" s="15" t="str">
        <f>IF(V11&lt;=22, "CRITICAL", IF(V11&lt;=30, "HIGH", IF(V11&lt;=45, "MEDIUM", IF(V11&lt;=61, "LOW", "NORMAL"))))</f>
        <v>NORMAL</v>
      </c>
      <c r="AN11" s="15">
        <f>AJ11*AC11*H11</f>
        <v>0</v>
      </c>
    </row>
    <row r="12" spans="1:40" s="6" customFormat="1" x14ac:dyDescent="0.35">
      <c r="A12" s="15" t="s">
        <v>10</v>
      </c>
      <c r="B12" s="15">
        <v>14</v>
      </c>
      <c r="C12" s="15">
        <v>26</v>
      </c>
      <c r="D12" s="15">
        <v>0</v>
      </c>
      <c r="E12" s="15">
        <v>0</v>
      </c>
      <c r="F12" s="15">
        <v>12</v>
      </c>
      <c r="G12" s="15">
        <v>0</v>
      </c>
      <c r="H12" s="15">
        <v>34.204000000000001</v>
      </c>
      <c r="I12" s="15">
        <v>0</v>
      </c>
      <c r="J12" s="15">
        <f t="shared" si="0"/>
        <v>6.5727699530516437E-2</v>
      </c>
      <c r="K12" s="15">
        <f t="shared" si="1"/>
        <v>1.9738028169014086</v>
      </c>
      <c r="L12" s="15">
        <f t="shared" si="2"/>
        <v>1.9006259780907666</v>
      </c>
      <c r="M12" s="15">
        <f t="shared" si="3"/>
        <v>22.8075117370892</v>
      </c>
      <c r="N12" s="15">
        <v>20.55</v>
      </c>
      <c r="O12" s="15">
        <v>5.66</v>
      </c>
      <c r="P12" s="15">
        <f>IFERROR(VLOOKUP(A12,FREQUENCY!A:B,2,FALSE),0)</f>
        <v>0</v>
      </c>
      <c r="Q12" s="15">
        <f>IFERROR(VLOOKUP(A12,WEIGHT!A:B,2,FALSE),0)</f>
        <v>37.299999999999997</v>
      </c>
      <c r="R12" s="15">
        <f t="shared" si="4"/>
        <v>26</v>
      </c>
      <c r="S12" s="15">
        <f t="shared" si="5"/>
        <v>1.3507042253521129</v>
      </c>
      <c r="T12" s="15">
        <f t="shared" si="6"/>
        <v>1.7338967136150238</v>
      </c>
      <c r="U12" s="15">
        <f t="shared" si="7"/>
        <v>3.0846009389671369</v>
      </c>
      <c r="V12" s="16">
        <f t="shared" si="8"/>
        <v>395.57142857142856</v>
      </c>
      <c r="W12" s="15">
        <f t="shared" si="9"/>
        <v>889.30399999999997</v>
      </c>
      <c r="X12" s="15" t="str">
        <f t="shared" si="10"/>
        <v>LOW</v>
      </c>
      <c r="Y12" s="15">
        <f t="shared" si="11"/>
        <v>2</v>
      </c>
      <c r="Z12" s="15">
        <f t="shared" si="12"/>
        <v>3</v>
      </c>
      <c r="AA12" s="15" t="str">
        <f t="shared" si="13"/>
        <v>OVERSTOCKED</v>
      </c>
      <c r="AB12" s="17">
        <f t="shared" si="14"/>
        <v>90</v>
      </c>
      <c r="AC12" s="15">
        <f>IFERROR(VLOOKUP(A12,BUNDLE_QUANTITIES!A:B,2,FALSE),0)</f>
        <v>24</v>
      </c>
      <c r="AD12" s="15">
        <f>IFERROR(VLOOKUP(A12,BUNDLE_QUANTITIES!A:C,3,FALSE),0)</f>
        <v>1</v>
      </c>
      <c r="AE12" s="15">
        <f>(AC12*AD12)</f>
        <v>24</v>
      </c>
      <c r="AF12" s="15" t="str">
        <f>IF(OR(R12&lt;=U12,V12&lt;61),"YES", "NO")</f>
        <v>NO</v>
      </c>
      <c r="AG12" s="16">
        <f t="shared" si="15"/>
        <v>4.0093896713615029</v>
      </c>
      <c r="AH12" s="16">
        <f>MAX(Z12,AG12)</f>
        <v>4.0093896713615029</v>
      </c>
      <c r="AI12" s="15">
        <f>IF(AF12="YES",MAX(0,AH12+S12-R12-I12),0)</f>
        <v>0</v>
      </c>
      <c r="AJ12" s="15">
        <f>IF(AND(AC12&gt;0, AF12="YES"), MIN(AD12, CEILING(AI12/AC12,1)), 0)</f>
        <v>0</v>
      </c>
      <c r="AK12" s="15">
        <f>AJ12*Q12*AC12</f>
        <v>0</v>
      </c>
      <c r="AL12" s="15"/>
      <c r="AM12" s="15" t="str">
        <f>IF(V12&lt;=22, "CRITICAL", IF(V12&lt;=30, "HIGH", IF(V12&lt;=45, "MEDIUM", IF(V12&lt;=61, "LOW", "NORMAL"))))</f>
        <v>NORMAL</v>
      </c>
      <c r="AN12" s="15">
        <f>AJ12*AC12*H12</f>
        <v>0</v>
      </c>
    </row>
    <row r="13" spans="1:40" s="6" customFormat="1" x14ac:dyDescent="0.35">
      <c r="A13" s="15" t="s">
        <v>12</v>
      </c>
      <c r="B13" s="15">
        <v>278</v>
      </c>
      <c r="C13" s="15">
        <v>99</v>
      </c>
      <c r="D13" s="15">
        <v>11</v>
      </c>
      <c r="E13" s="15">
        <v>2</v>
      </c>
      <c r="F13" s="15">
        <v>96</v>
      </c>
      <c r="G13" s="15">
        <v>48</v>
      </c>
      <c r="H13" s="15">
        <v>6.1340000000000003</v>
      </c>
      <c r="I13" s="15">
        <v>0</v>
      </c>
      <c r="J13" s="15">
        <f t="shared" si="0"/>
        <v>1.3051643192488263</v>
      </c>
      <c r="K13" s="15">
        <f t="shared" si="1"/>
        <v>39.194084507042255</v>
      </c>
      <c r="L13" s="15">
        <f t="shared" si="2"/>
        <v>37.741001564945229</v>
      </c>
      <c r="M13" s="15">
        <f t="shared" si="3"/>
        <v>452.89201877934272</v>
      </c>
      <c r="N13" s="15">
        <v>20.55</v>
      </c>
      <c r="O13" s="15">
        <v>5.66</v>
      </c>
      <c r="P13" s="15">
        <f>IFERROR(VLOOKUP(A13,FREQUENCY!A:B,2,FALSE),0)</f>
        <v>12</v>
      </c>
      <c r="Q13" s="15">
        <f>IFERROR(VLOOKUP(A13,WEIGHT!A:B,2,FALSE),0)</f>
        <v>7.32</v>
      </c>
      <c r="R13" s="15">
        <f t="shared" si="4"/>
        <v>99</v>
      </c>
      <c r="S13" s="15">
        <f t="shared" si="5"/>
        <v>26.821126760563381</v>
      </c>
      <c r="T13" s="15">
        <f t="shared" si="6"/>
        <v>34.430234741784041</v>
      </c>
      <c r="U13" s="15">
        <f t="shared" si="7"/>
        <v>61.251361502347422</v>
      </c>
      <c r="V13" s="16">
        <f t="shared" si="8"/>
        <v>75.852517985611513</v>
      </c>
      <c r="W13" s="15">
        <f t="shared" si="9"/>
        <v>607.26600000000008</v>
      </c>
      <c r="X13" s="15" t="str">
        <f t="shared" si="10"/>
        <v>MEDIUM</v>
      </c>
      <c r="Y13" s="15">
        <f t="shared" si="11"/>
        <v>1.5</v>
      </c>
      <c r="Z13" s="15">
        <f t="shared" si="12"/>
        <v>40</v>
      </c>
      <c r="AA13" s="15" t="str">
        <f t="shared" si="13"/>
        <v>OVERSTOCKED</v>
      </c>
      <c r="AB13" s="17">
        <f t="shared" si="14"/>
        <v>560</v>
      </c>
      <c r="AC13" s="15">
        <f>IFERROR(VLOOKUP(A13,BUNDLE_QUANTITIES!A:B,2,FALSE),0)</f>
        <v>48</v>
      </c>
      <c r="AD13" s="15">
        <f>IFERROR(VLOOKUP(A13,BUNDLE_QUANTITIES!A:C,3,FALSE),0)</f>
        <v>2</v>
      </c>
      <c r="AE13" s="15">
        <f>(AC13*AD13)</f>
        <v>96</v>
      </c>
      <c r="AF13" s="15" t="str">
        <f>IF(OR(R13&lt;=U13,V13&lt;61),"YES", "NO")</f>
        <v>NO</v>
      </c>
      <c r="AG13" s="16">
        <f t="shared" si="15"/>
        <v>79.6150234741784</v>
      </c>
      <c r="AH13" s="16">
        <f>MAX(Z13,AG13)</f>
        <v>79.6150234741784</v>
      </c>
      <c r="AI13" s="15">
        <f>IF(AF13="YES",MAX(0,AH13+S13-R13-I13),0)</f>
        <v>0</v>
      </c>
      <c r="AJ13" s="15">
        <f>IF(AND(AC13&gt;0, AF13="YES"), MIN(AD13, CEILING(AI13/AC13,1)), 0)</f>
        <v>0</v>
      </c>
      <c r="AK13" s="15">
        <f>AJ13*Q13*AC13</f>
        <v>0</v>
      </c>
      <c r="AL13" s="15"/>
      <c r="AM13" s="15" t="str">
        <f>IF(V13&lt;=22, "CRITICAL", IF(V13&lt;=30, "HIGH", IF(V13&lt;=45, "MEDIUM", IF(V13&lt;=61, "LOW", "NORMAL"))))</f>
        <v>NORMAL</v>
      </c>
      <c r="AN13" s="15">
        <f>AJ13*AC13*H13</f>
        <v>0</v>
      </c>
    </row>
    <row r="14" spans="1:40" s="6" customFormat="1" x14ac:dyDescent="0.35">
      <c r="A14" s="15" t="s">
        <v>13</v>
      </c>
      <c r="B14" s="15">
        <v>77</v>
      </c>
      <c r="C14" s="15">
        <v>69</v>
      </c>
      <c r="D14" s="15">
        <v>4</v>
      </c>
      <c r="E14" s="15">
        <v>1</v>
      </c>
      <c r="F14" s="15">
        <v>24</v>
      </c>
      <c r="G14" s="15">
        <v>0</v>
      </c>
      <c r="H14" s="15">
        <v>5.9989999999999997</v>
      </c>
      <c r="I14" s="15">
        <v>0</v>
      </c>
      <c r="J14" s="15">
        <f t="shared" si="0"/>
        <v>0.36150234741784038</v>
      </c>
      <c r="K14" s="15">
        <f t="shared" si="1"/>
        <v>10.855915492957747</v>
      </c>
      <c r="L14" s="15">
        <f t="shared" si="2"/>
        <v>10.453442879499217</v>
      </c>
      <c r="M14" s="15">
        <f t="shared" si="3"/>
        <v>125.44131455399061</v>
      </c>
      <c r="N14" s="15">
        <v>20.55</v>
      </c>
      <c r="O14" s="15">
        <v>5.66</v>
      </c>
      <c r="P14" s="15">
        <f>IFERROR(VLOOKUP(A14,FREQUENCY!A:B,2,FALSE),0)</f>
        <v>3</v>
      </c>
      <c r="Q14" s="15">
        <f>IFERROR(VLOOKUP(A14,WEIGHT!A:B,2,FALSE),0)</f>
        <v>7.64</v>
      </c>
      <c r="R14" s="15">
        <f t="shared" si="4"/>
        <v>69</v>
      </c>
      <c r="S14" s="15">
        <f t="shared" si="5"/>
        <v>7.4288732394366201</v>
      </c>
      <c r="T14" s="15">
        <f t="shared" si="6"/>
        <v>9.5364319248826295</v>
      </c>
      <c r="U14" s="15">
        <f t="shared" si="7"/>
        <v>16.965305164319251</v>
      </c>
      <c r="V14" s="16">
        <f t="shared" si="8"/>
        <v>190.87012987012986</v>
      </c>
      <c r="W14" s="15">
        <f t="shared" si="9"/>
        <v>413.93099999999998</v>
      </c>
      <c r="X14" s="15" t="str">
        <f t="shared" si="10"/>
        <v>LOW</v>
      </c>
      <c r="Y14" s="15">
        <f t="shared" si="11"/>
        <v>2</v>
      </c>
      <c r="Z14" s="15">
        <f t="shared" si="12"/>
        <v>15</v>
      </c>
      <c r="AA14" s="15" t="str">
        <f t="shared" si="13"/>
        <v>OK</v>
      </c>
      <c r="AB14" s="17">
        <f t="shared" si="14"/>
        <v>90</v>
      </c>
      <c r="AC14" s="15">
        <f>IFERROR(VLOOKUP(A14,BUNDLE_QUANTITIES!A:B,2,FALSE),0)</f>
        <v>48</v>
      </c>
      <c r="AD14" s="15">
        <f>IFERROR(VLOOKUP(A14,BUNDLE_QUANTITIES!A:C,3,FALSE),0)</f>
        <v>1</v>
      </c>
      <c r="AE14" s="15">
        <f>(AC14*AD14)</f>
        <v>48</v>
      </c>
      <c r="AF14" s="15" t="str">
        <f>IF(OR(R14&lt;=U14,V14&lt;61),"YES", "NO")</f>
        <v>NO</v>
      </c>
      <c r="AG14" s="16">
        <f t="shared" si="15"/>
        <v>22.051643192488264</v>
      </c>
      <c r="AH14" s="16">
        <f>MAX(Z14,AG14)</f>
        <v>22.051643192488264</v>
      </c>
      <c r="AI14" s="15">
        <f>IF(AF14="YES",MAX(0,AH14+S14-R14-I14),0)</f>
        <v>0</v>
      </c>
      <c r="AJ14" s="15">
        <f>IF(AND(AC14&gt;0, AF14="YES"), MIN(AD14, CEILING(AI14/AC14,1)), 0)</f>
        <v>0</v>
      </c>
      <c r="AK14" s="15">
        <f>AJ14*Q14*AC14</f>
        <v>0</v>
      </c>
      <c r="AL14" s="15"/>
      <c r="AM14" s="15" t="str">
        <f>IF(V14&lt;=22, "CRITICAL", IF(V14&lt;=30, "HIGH", IF(V14&lt;=45, "MEDIUM", IF(V14&lt;=61, "LOW", "NORMAL"))))</f>
        <v>NORMAL</v>
      </c>
      <c r="AN14" s="15">
        <f>AJ14*AC14*H14</f>
        <v>0</v>
      </c>
    </row>
    <row r="15" spans="1:40" s="6" customFormat="1" x14ac:dyDescent="0.35">
      <c r="A15" s="15" t="s">
        <v>14</v>
      </c>
      <c r="B15" s="15">
        <v>50</v>
      </c>
      <c r="C15" s="15">
        <v>151</v>
      </c>
      <c r="D15" s="15">
        <v>1</v>
      </c>
      <c r="E15" s="15">
        <v>1</v>
      </c>
      <c r="F15" s="15">
        <v>12</v>
      </c>
      <c r="G15" s="15">
        <v>0</v>
      </c>
      <c r="H15" s="15">
        <v>6.2544000000000004</v>
      </c>
      <c r="I15" s="15">
        <v>0</v>
      </c>
      <c r="J15" s="15">
        <f t="shared" si="0"/>
        <v>0.23474178403755869</v>
      </c>
      <c r="K15" s="15">
        <f t="shared" si="1"/>
        <v>7.0492957746478879</v>
      </c>
      <c r="L15" s="15">
        <f t="shared" si="2"/>
        <v>6.7879499217527384</v>
      </c>
      <c r="M15" s="15">
        <f t="shared" si="3"/>
        <v>81.455399061032864</v>
      </c>
      <c r="N15" s="15">
        <v>20.55</v>
      </c>
      <c r="O15" s="15">
        <v>5.66</v>
      </c>
      <c r="P15" s="15">
        <f>IFERROR(VLOOKUP(A15,FREQUENCY!A:B,2,FALSE),0)</f>
        <v>2</v>
      </c>
      <c r="Q15" s="15">
        <f>IFERROR(VLOOKUP(A15,WEIGHT!A:B,2,FALSE),0)</f>
        <v>6.7</v>
      </c>
      <c r="R15" s="15">
        <f t="shared" si="4"/>
        <v>151</v>
      </c>
      <c r="S15" s="15">
        <f t="shared" si="5"/>
        <v>4.823943661971831</v>
      </c>
      <c r="T15" s="15">
        <f t="shared" si="6"/>
        <v>6.1924882629107989</v>
      </c>
      <c r="U15" s="15">
        <f t="shared" si="7"/>
        <v>11.01643192488263</v>
      </c>
      <c r="V15" s="16">
        <f t="shared" si="8"/>
        <v>643.26</v>
      </c>
      <c r="W15" s="15">
        <f t="shared" si="9"/>
        <v>944.41440000000011</v>
      </c>
      <c r="X15" s="15" t="str">
        <f t="shared" si="10"/>
        <v>LOW</v>
      </c>
      <c r="Y15" s="15">
        <f t="shared" si="11"/>
        <v>2</v>
      </c>
      <c r="Z15" s="15">
        <f t="shared" si="12"/>
        <v>10</v>
      </c>
      <c r="AA15" s="15" t="str">
        <f t="shared" si="13"/>
        <v>OK</v>
      </c>
      <c r="AB15" s="17">
        <f t="shared" si="14"/>
        <v>20</v>
      </c>
      <c r="AC15" s="15">
        <f>IFERROR(VLOOKUP(A15,BUNDLE_QUANTITIES!A:B,2,FALSE),0)</f>
        <v>48</v>
      </c>
      <c r="AD15" s="15">
        <f>IFERROR(VLOOKUP(A15,BUNDLE_QUANTITIES!A:C,3,FALSE),0)</f>
        <v>2</v>
      </c>
      <c r="AE15" s="15">
        <f>(AC15*AD15)</f>
        <v>96</v>
      </c>
      <c r="AF15" s="15" t="str">
        <f>IF(OR(R15&lt;=U15,V15&lt;61),"YES", "NO")</f>
        <v>NO</v>
      </c>
      <c r="AG15" s="16">
        <f t="shared" si="15"/>
        <v>14.31924882629108</v>
      </c>
      <c r="AH15" s="16">
        <f>MAX(Z15,AG15)</f>
        <v>14.31924882629108</v>
      </c>
      <c r="AI15" s="15">
        <f>IF(AF15="YES",MAX(0,AH15+S15-R15-I15),0)</f>
        <v>0</v>
      </c>
      <c r="AJ15" s="15">
        <f>IF(AND(AC15&gt;0, AF15="YES"), MIN(AD15, CEILING(AI15/AC15,1)), 0)</f>
        <v>0</v>
      </c>
      <c r="AK15" s="15">
        <f>AJ15*Q15*AC15</f>
        <v>0</v>
      </c>
      <c r="AL15" s="15"/>
      <c r="AM15" s="15" t="str">
        <f>IF(V15&lt;=22, "CRITICAL", IF(V15&lt;=30, "HIGH", IF(V15&lt;=45, "MEDIUM", IF(V15&lt;=61, "LOW", "NORMAL"))))</f>
        <v>NORMAL</v>
      </c>
      <c r="AN15" s="15">
        <f>AJ15*AC15*H15</f>
        <v>0</v>
      </c>
    </row>
    <row r="16" spans="1:40" x14ac:dyDescent="0.35">
      <c r="A16" s="19" t="s">
        <v>15</v>
      </c>
      <c r="B16" s="19">
        <v>2538</v>
      </c>
      <c r="C16" s="19">
        <v>615</v>
      </c>
      <c r="D16" s="19">
        <v>10</v>
      </c>
      <c r="E16" s="19">
        <v>2</v>
      </c>
      <c r="F16" s="19">
        <v>418</v>
      </c>
      <c r="G16" s="19">
        <v>0</v>
      </c>
      <c r="H16" s="19">
        <v>6.0380000000000003</v>
      </c>
      <c r="I16" s="19">
        <v>0</v>
      </c>
      <c r="J16" s="19">
        <f t="shared" si="0"/>
        <v>11.915492957746478</v>
      </c>
      <c r="K16" s="19">
        <f t="shared" si="1"/>
        <v>357.82225352112675</v>
      </c>
      <c r="L16" s="19">
        <f t="shared" si="2"/>
        <v>344.55633802816902</v>
      </c>
      <c r="M16" s="19">
        <f t="shared" si="3"/>
        <v>4134.6760563380285</v>
      </c>
      <c r="N16" s="19">
        <v>20.55</v>
      </c>
      <c r="O16" s="19">
        <v>5.66</v>
      </c>
      <c r="P16" s="19">
        <f>IFERROR(VLOOKUP(A16,FREQUENCY!A:B,2,FALSE),0)</f>
        <v>15</v>
      </c>
      <c r="Q16" s="19">
        <f>IFERROR(VLOOKUP(A16,WEIGHT!A:B,2,FALSE),0)</f>
        <v>7.95</v>
      </c>
      <c r="R16" s="19">
        <f t="shared" si="4"/>
        <v>615</v>
      </c>
      <c r="S16" s="19">
        <f t="shared" si="5"/>
        <v>244.86338028169013</v>
      </c>
      <c r="T16" s="19">
        <f t="shared" si="6"/>
        <v>314.33070422535212</v>
      </c>
      <c r="U16" s="19">
        <f t="shared" si="7"/>
        <v>559.19408450704225</v>
      </c>
      <c r="V16" s="21">
        <f t="shared" si="8"/>
        <v>51.61347517730497</v>
      </c>
      <c r="W16" s="19">
        <f t="shared" si="9"/>
        <v>3713.3700000000003</v>
      </c>
      <c r="X16" s="19" t="str">
        <f t="shared" si="10"/>
        <v>MEDIUM</v>
      </c>
      <c r="Y16" s="19">
        <f t="shared" si="11"/>
        <v>1.5</v>
      </c>
      <c r="Z16" s="19">
        <f t="shared" si="12"/>
        <v>367</v>
      </c>
      <c r="AA16" s="19" t="str">
        <f t="shared" si="13"/>
        <v>OK</v>
      </c>
      <c r="AB16" s="22">
        <f t="shared" si="14"/>
        <v>510</v>
      </c>
      <c r="AC16" s="19">
        <f>IFERROR(VLOOKUP(A16,BUNDLE_QUANTITIES!A:B,2,FALSE),0)</f>
        <v>48</v>
      </c>
      <c r="AD16" s="19">
        <f>IFERROR(VLOOKUP(A16,BUNDLE_QUANTITIES!A:C,3,FALSE),0)</f>
        <v>18</v>
      </c>
      <c r="AE16" s="19">
        <f>(AC16*AD16)</f>
        <v>864</v>
      </c>
      <c r="AF16" s="19" t="str">
        <f>IF(OR(R16&lt;=U16,V16&lt;61),"YES", "NO")</f>
        <v>YES</v>
      </c>
      <c r="AG16" s="21">
        <f t="shared" si="15"/>
        <v>726.84507042253517</v>
      </c>
      <c r="AH16" s="21">
        <f>MAX(Z16,AG16)</f>
        <v>726.84507042253517</v>
      </c>
      <c r="AI16" s="19">
        <f>IF(AF16="YES",MAX(0,AH16+S16-R16-I16),0)</f>
        <v>356.70845070422524</v>
      </c>
      <c r="AJ16" s="19">
        <f>IF(AND(AC16&gt;0, AF16="YES"), MIN(AD16, CEILING(AI16/AC16,1)), 0)</f>
        <v>8</v>
      </c>
      <c r="AK16" s="19">
        <f>AJ16*Q16*AC16</f>
        <v>3052.8</v>
      </c>
      <c r="AL16" s="19"/>
      <c r="AM16" s="19" t="str">
        <f>IF(V16&lt;=22, "CRITICAL", IF(V16&lt;=30, "HIGH", IF(V16&lt;=45, "MEDIUM", IF(V16&lt;=61, "LOW", "NORMAL"))))</f>
        <v>LOW</v>
      </c>
      <c r="AN16" s="19">
        <f>AJ16*AC16*H16</f>
        <v>2318.5920000000001</v>
      </c>
    </row>
    <row r="17" spans="1:40" s="6" customFormat="1" x14ac:dyDescent="0.35">
      <c r="A17" s="15" t="s">
        <v>16</v>
      </c>
      <c r="B17" s="15">
        <v>338</v>
      </c>
      <c r="C17" s="15">
        <v>150</v>
      </c>
      <c r="D17" s="15">
        <v>7</v>
      </c>
      <c r="E17" s="15">
        <v>3</v>
      </c>
      <c r="F17" s="15">
        <v>96</v>
      </c>
      <c r="G17" s="15">
        <v>0</v>
      </c>
      <c r="H17" s="15">
        <v>7.2489999999999997</v>
      </c>
      <c r="I17" s="15">
        <v>0</v>
      </c>
      <c r="J17" s="15">
        <f t="shared" si="0"/>
        <v>1.5868544600938967</v>
      </c>
      <c r="K17" s="15">
        <f t="shared" si="1"/>
        <v>47.653239436619721</v>
      </c>
      <c r="L17" s="15">
        <f t="shared" si="2"/>
        <v>45.88654147104851</v>
      </c>
      <c r="M17" s="15">
        <f t="shared" si="3"/>
        <v>550.63849765258215</v>
      </c>
      <c r="N17" s="15">
        <v>20.55</v>
      </c>
      <c r="O17" s="15">
        <v>5.66</v>
      </c>
      <c r="P17" s="15">
        <f>IFERROR(VLOOKUP(A17,FREQUENCY!A:B,2,FALSE),0)</f>
        <v>11</v>
      </c>
      <c r="Q17" s="15">
        <f>IFERROR(VLOOKUP(A17,WEIGHT!A:B,2,FALSE),0)</f>
        <v>8.57</v>
      </c>
      <c r="R17" s="15">
        <f t="shared" si="4"/>
        <v>150</v>
      </c>
      <c r="S17" s="15">
        <f t="shared" si="5"/>
        <v>32.60985915492958</v>
      </c>
      <c r="T17" s="15">
        <f t="shared" si="6"/>
        <v>41.861220657277002</v>
      </c>
      <c r="U17" s="15">
        <f t="shared" si="7"/>
        <v>74.471079812206582</v>
      </c>
      <c r="V17" s="16">
        <f t="shared" si="8"/>
        <v>94.526627218934905</v>
      </c>
      <c r="W17" s="15">
        <f t="shared" si="9"/>
        <v>1087.3499999999999</v>
      </c>
      <c r="X17" s="15" t="str">
        <f t="shared" si="10"/>
        <v>MEDIUM</v>
      </c>
      <c r="Y17" s="15">
        <f t="shared" si="11"/>
        <v>1.5</v>
      </c>
      <c r="Z17" s="15">
        <f t="shared" si="12"/>
        <v>49</v>
      </c>
      <c r="AA17" s="15" t="str">
        <f t="shared" si="13"/>
        <v>OK</v>
      </c>
      <c r="AB17" s="17">
        <f t="shared" si="14"/>
        <v>470</v>
      </c>
      <c r="AC17" s="15">
        <f>IFERROR(VLOOKUP(A17,BUNDLE_QUANTITIES!A:B,2,FALSE),0)</f>
        <v>48</v>
      </c>
      <c r="AD17" s="15">
        <f>IFERROR(VLOOKUP(A17,BUNDLE_QUANTITIES!A:C,3,FALSE),0)</f>
        <v>2</v>
      </c>
      <c r="AE17" s="15">
        <f>(AC17*AD17)</f>
        <v>96</v>
      </c>
      <c r="AF17" s="15" t="str">
        <f>IF(OR(R17&lt;=U17,V17&lt;61),"YES", "NO")</f>
        <v>NO</v>
      </c>
      <c r="AG17" s="16">
        <f t="shared" si="15"/>
        <v>96.798122065727696</v>
      </c>
      <c r="AH17" s="16">
        <f>MAX(Z17,AG17)</f>
        <v>96.798122065727696</v>
      </c>
      <c r="AI17" s="15">
        <f>IF(AF17="YES",MAX(0,AH17+S17-R17-I17),0)</f>
        <v>0</v>
      </c>
      <c r="AJ17" s="15">
        <f>IF(AND(AC17&gt;0, AF17="YES"), MIN(AD17, CEILING(AI17/AC17,1)), 0)</f>
        <v>0</v>
      </c>
      <c r="AK17" s="15">
        <f>AJ17*Q17*AC17</f>
        <v>0</v>
      </c>
      <c r="AL17" s="15"/>
      <c r="AM17" s="15" t="str">
        <f>IF(V17&lt;=22, "CRITICAL", IF(V17&lt;=30, "HIGH", IF(V17&lt;=45, "MEDIUM", IF(V17&lt;=61, "LOW", "NORMAL"))))</f>
        <v>NORMAL</v>
      </c>
      <c r="AN17" s="15">
        <f>AJ17*AC17*H17</f>
        <v>0</v>
      </c>
    </row>
    <row r="18" spans="1:40" s="6" customFormat="1" x14ac:dyDescent="0.35">
      <c r="A18" s="15" t="s">
        <v>17</v>
      </c>
      <c r="B18" s="15">
        <v>4307</v>
      </c>
      <c r="C18" s="15">
        <v>294</v>
      </c>
      <c r="D18" s="15">
        <v>218</v>
      </c>
      <c r="E18" s="15">
        <v>22</v>
      </c>
      <c r="F18" s="15">
        <v>624</v>
      </c>
      <c r="G18" s="15">
        <v>0</v>
      </c>
      <c r="H18" s="15">
        <v>7.5119999999999996</v>
      </c>
      <c r="I18" s="15">
        <v>768</v>
      </c>
      <c r="J18" s="15">
        <f t="shared" si="0"/>
        <v>20.220657276995304</v>
      </c>
      <c r="K18" s="15">
        <f t="shared" si="1"/>
        <v>607.22633802816904</v>
      </c>
      <c r="L18" s="15">
        <f t="shared" si="2"/>
        <v>584.71400625978094</v>
      </c>
      <c r="M18" s="15">
        <f t="shared" si="3"/>
        <v>7016.5680751173713</v>
      </c>
      <c r="N18" s="15">
        <v>20.55</v>
      </c>
      <c r="O18" s="15">
        <v>5.66</v>
      </c>
      <c r="P18" s="15">
        <f>IFERROR(VLOOKUP(A18,FREQUENCY!A:B,2,FALSE),0)</f>
        <v>16</v>
      </c>
      <c r="Q18" s="15">
        <f>IFERROR(VLOOKUP(A18,WEIGHT!A:B,2,FALSE),0)</f>
        <v>9.19</v>
      </c>
      <c r="R18" s="15">
        <f t="shared" si="4"/>
        <v>1062</v>
      </c>
      <c r="S18" s="15">
        <f t="shared" si="5"/>
        <v>415.53450704225349</v>
      </c>
      <c r="T18" s="15">
        <f t="shared" si="6"/>
        <v>533.42093896713618</v>
      </c>
      <c r="U18" s="15">
        <f t="shared" si="7"/>
        <v>948.95544600938968</v>
      </c>
      <c r="V18" s="16">
        <f t="shared" si="8"/>
        <v>14.539586719294173</v>
      </c>
      <c r="W18" s="15">
        <f t="shared" si="9"/>
        <v>2208.5279999999998</v>
      </c>
      <c r="X18" s="15" t="str">
        <f t="shared" si="10"/>
        <v>HIGH</v>
      </c>
      <c r="Y18" s="15">
        <f t="shared" si="11"/>
        <v>1.2</v>
      </c>
      <c r="Z18" s="15">
        <f t="shared" si="12"/>
        <v>499</v>
      </c>
      <c r="AA18" s="15" t="str">
        <f t="shared" si="13"/>
        <v>OK</v>
      </c>
      <c r="AB18" s="17">
        <f t="shared" si="14"/>
        <v>1250</v>
      </c>
      <c r="AC18" s="15">
        <f>IFERROR(VLOOKUP(A18,BUNDLE_QUANTITIES!A:B,2,FALSE),0)</f>
        <v>48</v>
      </c>
      <c r="AD18" s="15">
        <f>IFERROR(VLOOKUP(A18,BUNDLE_QUANTITIES!A:C,3,FALSE),0)</f>
        <v>18</v>
      </c>
      <c r="AE18" s="15">
        <f>(AC18*AD18)</f>
        <v>864</v>
      </c>
      <c r="AF18" s="15" t="str">
        <f>IF(OR(R18&lt;=U18,V18&lt;61),"YES", "NO")</f>
        <v>YES</v>
      </c>
      <c r="AG18" s="16">
        <f t="shared" si="15"/>
        <v>1233.4600938967135</v>
      </c>
      <c r="AH18" s="16">
        <f>MAX(Z18,AG18)</f>
        <v>1233.4600938967135</v>
      </c>
      <c r="AI18" s="15">
        <f>IF(AF18="YES",MAX(0,AH18+S18-R18-I18),0)</f>
        <v>0</v>
      </c>
      <c r="AJ18" s="15">
        <f>IF(AND(AC18&gt;0, AF18="YES"), MIN(AD18, CEILING(AI18/AC18,1)), 0)</f>
        <v>0</v>
      </c>
      <c r="AK18" s="15">
        <f>AJ18*Q18*AC18</f>
        <v>0</v>
      </c>
      <c r="AL18" s="15"/>
      <c r="AM18" s="15" t="str">
        <f>IF(V18&lt;=22, "CRITICAL", IF(V18&lt;=30, "HIGH", IF(V18&lt;=45, "MEDIUM", IF(V18&lt;=61, "LOW", "NORMAL"))))</f>
        <v>CRITICAL</v>
      </c>
      <c r="AN18" s="15">
        <f>AJ18*AC18*H18</f>
        <v>0</v>
      </c>
    </row>
    <row r="19" spans="1:40" s="6" customFormat="1" x14ac:dyDescent="0.35">
      <c r="A19" s="15" t="s">
        <v>18</v>
      </c>
      <c r="B19" s="15">
        <v>857</v>
      </c>
      <c r="C19" s="15">
        <v>454</v>
      </c>
      <c r="D19" s="15">
        <v>0</v>
      </c>
      <c r="E19" s="15">
        <v>0</v>
      </c>
      <c r="F19" s="15">
        <v>240</v>
      </c>
      <c r="G19" s="15">
        <v>0</v>
      </c>
      <c r="H19" s="15">
        <v>5.7469999999999999</v>
      </c>
      <c r="I19" s="15">
        <v>0</v>
      </c>
      <c r="J19" s="15">
        <f t="shared" si="0"/>
        <v>4.023474178403756</v>
      </c>
      <c r="K19" s="15">
        <f t="shared" si="1"/>
        <v>120.8249295774648</v>
      </c>
      <c r="L19" s="15">
        <f t="shared" si="2"/>
        <v>116.34546165884194</v>
      </c>
      <c r="M19" s="15">
        <f t="shared" si="3"/>
        <v>1396.1455399061033</v>
      </c>
      <c r="N19" s="15">
        <v>20.55</v>
      </c>
      <c r="O19" s="15">
        <v>5.66</v>
      </c>
      <c r="P19" s="15">
        <f>IFERROR(VLOOKUP(A19,FREQUENCY!A:B,2,FALSE),0)</f>
        <v>7</v>
      </c>
      <c r="Q19" s="15">
        <f>IFERROR(VLOOKUP(A19,WEIGHT!A:B,2,FALSE),0)</f>
        <v>7.56</v>
      </c>
      <c r="R19" s="15">
        <f t="shared" si="4"/>
        <v>454</v>
      </c>
      <c r="S19" s="15">
        <f t="shared" si="5"/>
        <v>82.682394366197187</v>
      </c>
      <c r="T19" s="15">
        <f t="shared" si="6"/>
        <v>106.13924882629109</v>
      </c>
      <c r="U19" s="15">
        <f t="shared" si="7"/>
        <v>188.8216431924883</v>
      </c>
      <c r="V19" s="16">
        <f t="shared" si="8"/>
        <v>112.83780630105016</v>
      </c>
      <c r="W19" s="15">
        <f t="shared" si="9"/>
        <v>2609.1379999999999</v>
      </c>
      <c r="X19" s="15" t="str">
        <f t="shared" si="10"/>
        <v>MEDIUM</v>
      </c>
      <c r="Y19" s="15">
        <f t="shared" si="11"/>
        <v>1.5</v>
      </c>
      <c r="Z19" s="15">
        <f t="shared" si="12"/>
        <v>124</v>
      </c>
      <c r="AA19" s="15" t="str">
        <f t="shared" si="13"/>
        <v>OK</v>
      </c>
      <c r="AB19" s="17">
        <f t="shared" si="14"/>
        <v>1160</v>
      </c>
      <c r="AC19" s="15">
        <f>IFERROR(VLOOKUP(A19,BUNDLE_QUANTITIES!A:B,2,FALSE),0)</f>
        <v>48</v>
      </c>
      <c r="AD19" s="15">
        <f>IFERROR(VLOOKUP(A19,BUNDLE_QUANTITIES!A:C,3,FALSE),0)</f>
        <v>8</v>
      </c>
      <c r="AE19" s="15">
        <f>(AC19*AD19)</f>
        <v>384</v>
      </c>
      <c r="AF19" s="15" t="str">
        <f>IF(OR(R19&lt;=U19,V19&lt;61),"YES", "NO")</f>
        <v>NO</v>
      </c>
      <c r="AG19" s="16">
        <f t="shared" si="15"/>
        <v>245.43192488262912</v>
      </c>
      <c r="AH19" s="16">
        <f>MAX(Z19,AG19)</f>
        <v>245.43192488262912</v>
      </c>
      <c r="AI19" s="15">
        <f>IF(AF19="YES",MAX(0,AH19+S19-R19-I19),0)</f>
        <v>0</v>
      </c>
      <c r="AJ19" s="15">
        <f>IF(AND(AC19&gt;0, AF19="YES"), MIN(AD19, CEILING(AI19/AC19,1)), 0)</f>
        <v>0</v>
      </c>
      <c r="AK19" s="15">
        <f>AJ19*Q19*AC19</f>
        <v>0</v>
      </c>
      <c r="AL19" s="15"/>
      <c r="AM19" s="15" t="str">
        <f>IF(V19&lt;=22, "CRITICAL", IF(V19&lt;=30, "HIGH", IF(V19&lt;=45, "MEDIUM", IF(V19&lt;=61, "LOW", "NORMAL"))))</f>
        <v>NORMAL</v>
      </c>
      <c r="AN19" s="15">
        <f>AJ19*AC19*H19</f>
        <v>0</v>
      </c>
    </row>
    <row r="20" spans="1:40" s="6" customFormat="1" x14ac:dyDescent="0.35">
      <c r="A20" s="15" t="s">
        <v>19</v>
      </c>
      <c r="B20" s="15">
        <v>500</v>
      </c>
      <c r="C20" s="15">
        <v>287</v>
      </c>
      <c r="D20" s="15">
        <v>0</v>
      </c>
      <c r="E20" s="15">
        <v>0</v>
      </c>
      <c r="F20" s="15">
        <v>144</v>
      </c>
      <c r="G20" s="15">
        <v>0</v>
      </c>
      <c r="H20" s="15">
        <v>6.2089999999999996</v>
      </c>
      <c r="I20" s="15">
        <v>0</v>
      </c>
      <c r="J20" s="15">
        <f t="shared" si="0"/>
        <v>2.347417840375587</v>
      </c>
      <c r="K20" s="15">
        <f t="shared" si="1"/>
        <v>70.492957746478879</v>
      </c>
      <c r="L20" s="15">
        <f t="shared" si="2"/>
        <v>67.879499217527382</v>
      </c>
      <c r="M20" s="15">
        <f t="shared" si="3"/>
        <v>814.55399061032858</v>
      </c>
      <c r="N20" s="15">
        <v>20.55</v>
      </c>
      <c r="O20" s="15">
        <v>5.66</v>
      </c>
      <c r="P20" s="15">
        <f>IFERROR(VLOOKUP(A20,FREQUENCY!A:B,2,FALSE),0)</f>
        <v>1</v>
      </c>
      <c r="Q20" s="15">
        <f>IFERROR(VLOOKUP(A20,WEIGHT!A:B,2,FALSE),0)</f>
        <v>8.4499999999999993</v>
      </c>
      <c r="R20" s="15">
        <f t="shared" si="4"/>
        <v>287</v>
      </c>
      <c r="S20" s="15">
        <f t="shared" si="5"/>
        <v>48.239436619718312</v>
      </c>
      <c r="T20" s="15">
        <f t="shared" si="6"/>
        <v>61.924882629107991</v>
      </c>
      <c r="U20" s="15">
        <f t="shared" si="7"/>
        <v>110.1643192488263</v>
      </c>
      <c r="V20" s="16">
        <f t="shared" si="8"/>
        <v>122.26199999999999</v>
      </c>
      <c r="W20" s="15">
        <f t="shared" si="9"/>
        <v>1781.9829999999999</v>
      </c>
      <c r="X20" s="15" t="str">
        <f t="shared" si="10"/>
        <v>LOW</v>
      </c>
      <c r="Y20" s="15">
        <f t="shared" si="11"/>
        <v>2</v>
      </c>
      <c r="Z20" s="15">
        <f t="shared" si="12"/>
        <v>96</v>
      </c>
      <c r="AA20" s="15" t="str">
        <f t="shared" si="13"/>
        <v>OK</v>
      </c>
      <c r="AB20" s="17">
        <f t="shared" si="14"/>
        <v>480</v>
      </c>
      <c r="AC20" s="15">
        <f>IFERROR(VLOOKUP(A20,BUNDLE_QUANTITIES!A:B,2,FALSE),0)</f>
        <v>48</v>
      </c>
      <c r="AD20" s="15">
        <f>IFERROR(VLOOKUP(A20,BUNDLE_QUANTITIES!A:C,3,FALSE),0)</f>
        <v>4</v>
      </c>
      <c r="AE20" s="15">
        <f>(AC20*AD20)</f>
        <v>192</v>
      </c>
      <c r="AF20" s="15" t="str">
        <f>IF(OR(R20&lt;=U20,V20&lt;61),"YES", "NO")</f>
        <v>NO</v>
      </c>
      <c r="AG20" s="16">
        <f t="shared" si="15"/>
        <v>143.19248826291081</v>
      </c>
      <c r="AH20" s="16">
        <f>MAX(Z20,AG20)</f>
        <v>143.19248826291081</v>
      </c>
      <c r="AI20" s="15">
        <f>IF(AF20="YES",MAX(0,AH20+S20-R20-I20),0)</f>
        <v>0</v>
      </c>
      <c r="AJ20" s="15">
        <f>IF(AND(AC20&gt;0, AF20="YES"), MIN(AD20, CEILING(AI20/AC20,1)), 0)</f>
        <v>0</v>
      </c>
      <c r="AK20" s="15">
        <f>AJ20*Q20*AC20</f>
        <v>0</v>
      </c>
      <c r="AL20" s="15"/>
      <c r="AM20" s="15" t="str">
        <f>IF(V20&lt;=22, "CRITICAL", IF(V20&lt;=30, "HIGH", IF(V20&lt;=45, "MEDIUM", IF(V20&lt;=61, "LOW", "NORMAL"))))</f>
        <v>NORMAL</v>
      </c>
      <c r="AN20" s="15">
        <f>AJ20*AC20*H20</f>
        <v>0</v>
      </c>
    </row>
    <row r="21" spans="1:40" s="6" customFormat="1" x14ac:dyDescent="0.35">
      <c r="A21" s="15" t="s">
        <v>20</v>
      </c>
      <c r="B21" s="15">
        <v>360</v>
      </c>
      <c r="C21" s="15">
        <v>291</v>
      </c>
      <c r="D21" s="15">
        <v>20</v>
      </c>
      <c r="E21" s="15">
        <v>6</v>
      </c>
      <c r="F21" s="15">
        <v>192</v>
      </c>
      <c r="G21" s="15">
        <v>0</v>
      </c>
      <c r="H21" s="15">
        <v>10.141999999999999</v>
      </c>
      <c r="I21" s="15">
        <v>0</v>
      </c>
      <c r="J21" s="15">
        <f t="shared" si="0"/>
        <v>1.6901408450704225</v>
      </c>
      <c r="K21" s="15">
        <f t="shared" si="1"/>
        <v>50.754929577464793</v>
      </c>
      <c r="L21" s="15">
        <f t="shared" si="2"/>
        <v>48.873239436619713</v>
      </c>
      <c r="M21" s="15">
        <f t="shared" si="3"/>
        <v>586.47887323943655</v>
      </c>
      <c r="N21" s="15">
        <v>20.55</v>
      </c>
      <c r="O21" s="15">
        <v>5.66</v>
      </c>
      <c r="P21" s="15">
        <f>IFERROR(VLOOKUP(A21,FREQUENCY!A:B,2,FALSE),0)</f>
        <v>21</v>
      </c>
      <c r="Q21" s="15">
        <f>IFERROR(VLOOKUP(A21,WEIGHT!A:B,2,FALSE),0)</f>
        <v>13.42</v>
      </c>
      <c r="R21" s="15">
        <f t="shared" si="4"/>
        <v>291</v>
      </c>
      <c r="S21" s="15">
        <f t="shared" si="5"/>
        <v>34.732394366197184</v>
      </c>
      <c r="T21" s="15">
        <f t="shared" si="6"/>
        <v>44.585915492957753</v>
      </c>
      <c r="U21" s="15">
        <f t="shared" si="7"/>
        <v>79.318309859154937</v>
      </c>
      <c r="V21" s="16">
        <f t="shared" si="8"/>
        <v>172.17500000000001</v>
      </c>
      <c r="W21" s="15">
        <f t="shared" si="9"/>
        <v>2951.3219999999997</v>
      </c>
      <c r="X21" s="15" t="str">
        <f t="shared" si="10"/>
        <v>HIGH</v>
      </c>
      <c r="Y21" s="15">
        <f t="shared" si="11"/>
        <v>1.2</v>
      </c>
      <c r="Z21" s="15">
        <f t="shared" si="12"/>
        <v>42</v>
      </c>
      <c r="AA21" s="15" t="str">
        <f t="shared" si="13"/>
        <v>OVERSTOCKED</v>
      </c>
      <c r="AB21" s="17">
        <f t="shared" si="14"/>
        <v>1500</v>
      </c>
      <c r="AC21" s="15">
        <f>IFERROR(VLOOKUP(A21,BUNDLE_QUANTITIES!A:B,2,FALSE),0)</f>
        <v>48</v>
      </c>
      <c r="AD21" s="15">
        <f>IFERROR(VLOOKUP(A21,BUNDLE_QUANTITIES!A:C,3,FALSE),0)</f>
        <v>2</v>
      </c>
      <c r="AE21" s="15">
        <f>(AC21*AD21)</f>
        <v>96</v>
      </c>
      <c r="AF21" s="15" t="str">
        <f>IF(OR(R21&lt;=U21,V21&lt;61),"YES", "NO")</f>
        <v>NO</v>
      </c>
      <c r="AG21" s="16">
        <f t="shared" si="15"/>
        <v>103.09859154929578</v>
      </c>
      <c r="AH21" s="16">
        <f>MAX(Z21,AG21)</f>
        <v>103.09859154929578</v>
      </c>
      <c r="AI21" s="15">
        <f>IF(AF21="YES",MAX(0,AH21+S21-R21-I21),0)</f>
        <v>0</v>
      </c>
      <c r="AJ21" s="15">
        <f>IF(AND(AC21&gt;0, AF21="YES"), MIN(AD21, CEILING(AI21/AC21,1)), 0)</f>
        <v>0</v>
      </c>
      <c r="AK21" s="15">
        <f>AJ21*Q21*AC21</f>
        <v>0</v>
      </c>
      <c r="AL21" s="15"/>
      <c r="AM21" s="15" t="str">
        <f>IF(V21&lt;=22, "CRITICAL", IF(V21&lt;=30, "HIGH", IF(V21&lt;=45, "MEDIUM", IF(V21&lt;=61, "LOW", "NORMAL"))))</f>
        <v>NORMAL</v>
      </c>
      <c r="AN21" s="15">
        <f>AJ21*AC21*H21</f>
        <v>0</v>
      </c>
    </row>
    <row r="22" spans="1:40" s="6" customFormat="1" x14ac:dyDescent="0.35">
      <c r="A22" s="15" t="s">
        <v>21</v>
      </c>
      <c r="B22" s="15">
        <v>46</v>
      </c>
      <c r="C22" s="15">
        <v>78</v>
      </c>
      <c r="D22" s="15">
        <v>5</v>
      </c>
      <c r="E22" s="15">
        <v>6</v>
      </c>
      <c r="F22" s="15">
        <v>72</v>
      </c>
      <c r="G22" s="15">
        <v>48</v>
      </c>
      <c r="H22" s="15">
        <v>11.3132</v>
      </c>
      <c r="I22" s="15">
        <v>0</v>
      </c>
      <c r="J22" s="15">
        <f t="shared" si="0"/>
        <v>0.215962441314554</v>
      </c>
      <c r="K22" s="15">
        <f t="shared" si="1"/>
        <v>6.4853521126760567</v>
      </c>
      <c r="L22" s="15">
        <f t="shared" si="2"/>
        <v>6.2449139280125197</v>
      </c>
      <c r="M22" s="15">
        <f t="shared" si="3"/>
        <v>74.938967136150239</v>
      </c>
      <c r="N22" s="15">
        <v>20.55</v>
      </c>
      <c r="O22" s="15">
        <v>5.66</v>
      </c>
      <c r="P22" s="15">
        <f>IFERROR(VLOOKUP(A22,FREQUENCY!A:B,2,FALSE),0)</f>
        <v>2</v>
      </c>
      <c r="Q22" s="15">
        <f>IFERROR(VLOOKUP(A22,WEIGHT!A:B,2,FALSE),0)</f>
        <v>11.6</v>
      </c>
      <c r="R22" s="15">
        <f t="shared" si="4"/>
        <v>78</v>
      </c>
      <c r="S22" s="15">
        <f t="shared" si="5"/>
        <v>4.4380281690140846</v>
      </c>
      <c r="T22" s="15">
        <f t="shared" si="6"/>
        <v>5.6970892018779349</v>
      </c>
      <c r="U22" s="15">
        <f t="shared" si="7"/>
        <v>10.135117370892019</v>
      </c>
      <c r="V22" s="16">
        <f t="shared" si="8"/>
        <v>361.17391304347825</v>
      </c>
      <c r="W22" s="15">
        <f t="shared" si="9"/>
        <v>882.42960000000005</v>
      </c>
      <c r="X22" s="15" t="str">
        <f t="shared" si="10"/>
        <v>LOW</v>
      </c>
      <c r="Y22" s="15">
        <f t="shared" si="11"/>
        <v>2</v>
      </c>
      <c r="Z22" s="15">
        <f t="shared" si="12"/>
        <v>9</v>
      </c>
      <c r="AA22" s="15" t="str">
        <f t="shared" si="13"/>
        <v>OVERSTOCKED</v>
      </c>
      <c r="AB22" s="17">
        <f t="shared" si="14"/>
        <v>630</v>
      </c>
      <c r="AC22" s="15">
        <f>IFERROR(VLOOKUP(A22,BUNDLE_QUANTITIES!A:B,2,FALSE),0)</f>
        <v>48</v>
      </c>
      <c r="AD22" s="15">
        <f>IFERROR(VLOOKUP(A22,BUNDLE_QUANTITIES!A:C,3,FALSE),0)</f>
        <v>1</v>
      </c>
      <c r="AE22" s="15">
        <f>(AC22*AD22)</f>
        <v>48</v>
      </c>
      <c r="AF22" s="15" t="str">
        <f>IF(OR(R22&lt;=U22,V22&lt;61),"YES", "NO")</f>
        <v>NO</v>
      </c>
      <c r="AG22" s="16">
        <f t="shared" si="15"/>
        <v>13.173708920187794</v>
      </c>
      <c r="AH22" s="16">
        <f>MAX(Z22,AG22)</f>
        <v>13.173708920187794</v>
      </c>
      <c r="AI22" s="15">
        <f>IF(AF22="YES",MAX(0,AH22+S22-R22-I22),0)</f>
        <v>0</v>
      </c>
      <c r="AJ22" s="15">
        <f>IF(AND(AC22&gt;0, AF22="YES"), MIN(AD22, CEILING(AI22/AC22,1)), 0)</f>
        <v>0</v>
      </c>
      <c r="AK22" s="15">
        <f>AJ22*Q22*AC22</f>
        <v>0</v>
      </c>
      <c r="AL22" s="15"/>
      <c r="AM22" s="15" t="str">
        <f>IF(V22&lt;=22, "CRITICAL", IF(V22&lt;=30, "HIGH", IF(V22&lt;=45, "MEDIUM", IF(V22&lt;=61, "LOW", "NORMAL"))))</f>
        <v>NORMAL</v>
      </c>
      <c r="AN22" s="15">
        <f>AJ22*AC22*H22</f>
        <v>0</v>
      </c>
    </row>
    <row r="23" spans="1:40" s="6" customFormat="1" x14ac:dyDescent="0.35">
      <c r="A23" s="15" t="s">
        <v>22</v>
      </c>
      <c r="B23" s="15">
        <v>777</v>
      </c>
      <c r="C23" s="15">
        <v>114</v>
      </c>
      <c r="D23" s="15">
        <v>31</v>
      </c>
      <c r="E23" s="15">
        <v>31</v>
      </c>
      <c r="F23" s="15">
        <v>250</v>
      </c>
      <c r="G23" s="15">
        <v>144</v>
      </c>
      <c r="H23" s="15">
        <v>11.108000000000001</v>
      </c>
      <c r="I23" s="15">
        <v>144</v>
      </c>
      <c r="J23" s="15">
        <f t="shared" si="0"/>
        <v>3.647887323943662</v>
      </c>
      <c r="K23" s="15">
        <f t="shared" si="1"/>
        <v>109.54605633802818</v>
      </c>
      <c r="L23" s="15">
        <f t="shared" si="2"/>
        <v>105.48474178403755</v>
      </c>
      <c r="M23" s="15">
        <f t="shared" si="3"/>
        <v>1265.8169014084506</v>
      </c>
      <c r="N23" s="15">
        <v>20.55</v>
      </c>
      <c r="O23" s="15">
        <v>5.66</v>
      </c>
      <c r="P23" s="15">
        <f>IFERROR(VLOOKUP(A23,FREQUENCY!A:B,2,FALSE),0)</f>
        <v>24</v>
      </c>
      <c r="Q23" s="15">
        <f>IFERROR(VLOOKUP(A23,WEIGHT!A:B,2,FALSE),0)</f>
        <v>15.24</v>
      </c>
      <c r="R23" s="15">
        <f t="shared" si="4"/>
        <v>258</v>
      </c>
      <c r="S23" s="15">
        <f t="shared" si="5"/>
        <v>74.964084507042259</v>
      </c>
      <c r="T23" s="15">
        <f t="shared" si="6"/>
        <v>96.231267605633818</v>
      </c>
      <c r="U23" s="15">
        <f t="shared" si="7"/>
        <v>171.19535211267606</v>
      </c>
      <c r="V23" s="16">
        <f t="shared" si="8"/>
        <v>31.250965250965251</v>
      </c>
      <c r="W23" s="15">
        <f t="shared" si="9"/>
        <v>1266.3120000000001</v>
      </c>
      <c r="X23" s="15" t="str">
        <f t="shared" si="10"/>
        <v>HIGH</v>
      </c>
      <c r="Y23" s="15">
        <f t="shared" si="11"/>
        <v>1.2</v>
      </c>
      <c r="Z23" s="15">
        <f t="shared" si="12"/>
        <v>90</v>
      </c>
      <c r="AA23" s="15" t="str">
        <f t="shared" si="13"/>
        <v>OVERSTOCKED</v>
      </c>
      <c r="AB23" s="17">
        <f t="shared" si="14"/>
        <v>1600</v>
      </c>
      <c r="AC23" s="15">
        <f>IFERROR(VLOOKUP(A23,BUNDLE_QUANTITIES!A:B,2,FALSE),0)</f>
        <v>24</v>
      </c>
      <c r="AD23" s="15">
        <f>IFERROR(VLOOKUP(A23,BUNDLE_QUANTITIES!A:C,3,FALSE),0)</f>
        <v>4</v>
      </c>
      <c r="AE23" s="15">
        <f>(AC23*AD23)</f>
        <v>96</v>
      </c>
      <c r="AF23" s="15" t="str">
        <f>IF(OR(R23&lt;=U23,V23&lt;61),"YES", "NO")</f>
        <v>YES</v>
      </c>
      <c r="AG23" s="16">
        <f t="shared" si="15"/>
        <v>222.52112676056339</v>
      </c>
      <c r="AH23" s="16">
        <f>MAX(Z23,AG23)</f>
        <v>222.52112676056339</v>
      </c>
      <c r="AI23" s="15">
        <f>IF(AF23="YES",MAX(0,AH23+S23-R23-I23),0)</f>
        <v>0</v>
      </c>
      <c r="AJ23" s="15">
        <f>IF(AND(AC23&gt;0, AF23="YES"), MIN(AD23, CEILING(AI23/AC23,1)), 0)</f>
        <v>0</v>
      </c>
      <c r="AK23" s="15">
        <f>AJ23*Q23*AC23</f>
        <v>0</v>
      </c>
      <c r="AL23" s="15"/>
      <c r="AM23" s="15" t="str">
        <f>IF(V23&lt;=22, "CRITICAL", IF(V23&lt;=30, "HIGH", IF(V23&lt;=45, "MEDIUM", IF(V23&lt;=61, "LOW", "NORMAL"))))</f>
        <v>MEDIUM</v>
      </c>
      <c r="AN23" s="15">
        <f>AJ23*AC23*H23</f>
        <v>0</v>
      </c>
    </row>
    <row r="24" spans="1:40" s="6" customFormat="1" x14ac:dyDescent="0.35">
      <c r="A24" s="15" t="s">
        <v>23</v>
      </c>
      <c r="B24" s="15">
        <v>1368</v>
      </c>
      <c r="C24" s="15">
        <v>505</v>
      </c>
      <c r="D24" s="15">
        <v>66</v>
      </c>
      <c r="E24" s="15">
        <v>43</v>
      </c>
      <c r="F24" s="15">
        <v>261</v>
      </c>
      <c r="G24" s="15">
        <v>0</v>
      </c>
      <c r="H24" s="15">
        <v>12.907</v>
      </c>
      <c r="I24" s="15">
        <v>0</v>
      </c>
      <c r="J24" s="15">
        <f t="shared" si="0"/>
        <v>6.422535211267606</v>
      </c>
      <c r="K24" s="15">
        <f t="shared" si="1"/>
        <v>192.86873239436622</v>
      </c>
      <c r="L24" s="15">
        <f t="shared" si="2"/>
        <v>185.71830985915494</v>
      </c>
      <c r="M24" s="15">
        <f t="shared" si="3"/>
        <v>2228.6197183098593</v>
      </c>
      <c r="N24" s="15">
        <v>20.55</v>
      </c>
      <c r="O24" s="15">
        <v>5.66</v>
      </c>
      <c r="P24" s="15">
        <f>IFERROR(VLOOKUP(A24,FREQUENCY!A:B,2,FALSE),0)</f>
        <v>36</v>
      </c>
      <c r="Q24" s="15">
        <f>IFERROR(VLOOKUP(A24,WEIGHT!A:B,2,FALSE),0)</f>
        <v>17.13</v>
      </c>
      <c r="R24" s="15">
        <f t="shared" si="4"/>
        <v>505</v>
      </c>
      <c r="S24" s="15">
        <f t="shared" si="5"/>
        <v>131.98309859154929</v>
      </c>
      <c r="T24" s="15">
        <f t="shared" si="6"/>
        <v>169.42647887323946</v>
      </c>
      <c r="U24" s="15">
        <f t="shared" si="7"/>
        <v>301.40957746478875</v>
      </c>
      <c r="V24" s="16">
        <f t="shared" si="8"/>
        <v>78.629385964912274</v>
      </c>
      <c r="W24" s="15">
        <f t="shared" si="9"/>
        <v>6518.0349999999999</v>
      </c>
      <c r="X24" s="15" t="str">
        <f t="shared" si="10"/>
        <v>HIGH</v>
      </c>
      <c r="Y24" s="15">
        <f t="shared" si="11"/>
        <v>1.2</v>
      </c>
      <c r="Z24" s="15">
        <f t="shared" si="12"/>
        <v>158</v>
      </c>
      <c r="AA24" s="15" t="str">
        <f t="shared" si="13"/>
        <v>OK</v>
      </c>
      <c r="AB24" s="17">
        <f t="shared" si="14"/>
        <v>1030</v>
      </c>
      <c r="AC24" s="15">
        <f>IFERROR(VLOOKUP(A24,BUNDLE_QUANTITIES!A:B,2,FALSE),0)</f>
        <v>24</v>
      </c>
      <c r="AD24" s="15">
        <f>IFERROR(VLOOKUP(A24,BUNDLE_QUANTITIES!A:C,3,FALSE),0)</f>
        <v>6</v>
      </c>
      <c r="AE24" s="15">
        <f>(AC24*AD24)</f>
        <v>144</v>
      </c>
      <c r="AF24" s="15" t="str">
        <f>IF(OR(R24&lt;=U24,V24&lt;61),"YES", "NO")</f>
        <v>NO</v>
      </c>
      <c r="AG24" s="16">
        <f t="shared" si="15"/>
        <v>391.77464788732397</v>
      </c>
      <c r="AH24" s="16">
        <f>MAX(Z24,AG24)</f>
        <v>391.77464788732397</v>
      </c>
      <c r="AI24" s="15">
        <f>IF(AF24="YES",MAX(0,AH24+S24-R24-I24),0)</f>
        <v>0</v>
      </c>
      <c r="AJ24" s="15">
        <f>IF(AND(AC24&gt;0, AF24="YES"), MIN(AD24, CEILING(AI24/AC24,1)), 0)</f>
        <v>0</v>
      </c>
      <c r="AK24" s="15">
        <f>AJ24*Q24*AC24</f>
        <v>0</v>
      </c>
      <c r="AL24" s="15"/>
      <c r="AM24" s="15" t="str">
        <f>IF(V24&lt;=22, "CRITICAL", IF(V24&lt;=30, "HIGH", IF(V24&lt;=45, "MEDIUM", IF(V24&lt;=61, "LOW", "NORMAL"))))</f>
        <v>NORMAL</v>
      </c>
      <c r="AN24" s="15">
        <f>AJ24*AC24*H24</f>
        <v>0</v>
      </c>
    </row>
    <row r="25" spans="1:40" s="6" customFormat="1" x14ac:dyDescent="0.35">
      <c r="A25" s="15" t="s">
        <v>24</v>
      </c>
      <c r="B25" s="15">
        <v>195</v>
      </c>
      <c r="C25" s="15">
        <v>165</v>
      </c>
      <c r="D25" s="15">
        <v>9</v>
      </c>
      <c r="E25" s="15">
        <v>5</v>
      </c>
      <c r="F25" s="15">
        <v>48</v>
      </c>
      <c r="G25" s="15">
        <v>0</v>
      </c>
      <c r="H25" s="15">
        <v>14.372</v>
      </c>
      <c r="I25" s="15">
        <v>0</v>
      </c>
      <c r="J25" s="15">
        <f t="shared" si="0"/>
        <v>0.91549295774647887</v>
      </c>
      <c r="K25" s="15">
        <f t="shared" si="1"/>
        <v>27.492253521126763</v>
      </c>
      <c r="L25" s="15">
        <f t="shared" si="2"/>
        <v>26.47300469483568</v>
      </c>
      <c r="M25" s="15">
        <f t="shared" si="3"/>
        <v>317.67605633802816</v>
      </c>
      <c r="N25" s="15">
        <v>20.55</v>
      </c>
      <c r="O25" s="15">
        <v>5.66</v>
      </c>
      <c r="P25" s="15">
        <f>IFERROR(VLOOKUP(A25,FREQUENCY!A:B,2,FALSE),0)</f>
        <v>15</v>
      </c>
      <c r="Q25" s="15">
        <f>IFERROR(VLOOKUP(A25,WEIGHT!A:B,2,FALSE),0)</f>
        <v>18.95</v>
      </c>
      <c r="R25" s="15">
        <f t="shared" si="4"/>
        <v>165</v>
      </c>
      <c r="S25" s="15">
        <f t="shared" si="5"/>
        <v>18.81338028169014</v>
      </c>
      <c r="T25" s="15">
        <f t="shared" si="6"/>
        <v>24.150704225352115</v>
      </c>
      <c r="U25" s="15">
        <f t="shared" si="7"/>
        <v>42.964084507042259</v>
      </c>
      <c r="V25" s="16">
        <f t="shared" si="8"/>
        <v>180.23076923076923</v>
      </c>
      <c r="W25" s="15">
        <f t="shared" si="9"/>
        <v>2371.38</v>
      </c>
      <c r="X25" s="15" t="str">
        <f t="shared" si="10"/>
        <v>MEDIUM</v>
      </c>
      <c r="Y25" s="15">
        <f t="shared" si="11"/>
        <v>1.5</v>
      </c>
      <c r="Z25" s="15">
        <f t="shared" si="12"/>
        <v>28</v>
      </c>
      <c r="AA25" s="15" t="str">
        <f t="shared" si="13"/>
        <v>OK</v>
      </c>
      <c r="AB25" s="17">
        <f t="shared" si="14"/>
        <v>200</v>
      </c>
      <c r="AC25" s="15">
        <f>IFERROR(VLOOKUP(A25,BUNDLE_QUANTITIES!A:B,2,FALSE),0)</f>
        <v>24</v>
      </c>
      <c r="AD25" s="15">
        <f>IFERROR(VLOOKUP(A25,BUNDLE_QUANTITIES!A:C,3,FALSE),0)</f>
        <v>4</v>
      </c>
      <c r="AE25" s="15">
        <f>(AC25*AD25)</f>
        <v>96</v>
      </c>
      <c r="AF25" s="15" t="str">
        <f>IF(OR(R25&lt;=U25,V25&lt;61),"YES", "NO")</f>
        <v>NO</v>
      </c>
      <c r="AG25" s="16">
        <f t="shared" si="15"/>
        <v>55.845070422535208</v>
      </c>
      <c r="AH25" s="16">
        <f>MAX(Z25,AG25)</f>
        <v>55.845070422535208</v>
      </c>
      <c r="AI25" s="15">
        <f>IF(AF25="YES",MAX(0,AH25+S25-R25-I25),0)</f>
        <v>0</v>
      </c>
      <c r="AJ25" s="15">
        <f>IF(AND(AC25&gt;0, AF25="YES"), MIN(AD25, CEILING(AI25/AC25,1)), 0)</f>
        <v>0</v>
      </c>
      <c r="AK25" s="15">
        <f>AJ25*Q25*AC25</f>
        <v>0</v>
      </c>
      <c r="AL25" s="15"/>
      <c r="AM25" s="15" t="str">
        <f>IF(V25&lt;=22, "CRITICAL", IF(V25&lt;=30, "HIGH", IF(V25&lt;=45, "MEDIUM", IF(V25&lt;=61, "LOW", "NORMAL"))))</f>
        <v>NORMAL</v>
      </c>
      <c r="AN25" s="15">
        <f>AJ25*AC25*H25</f>
        <v>0</v>
      </c>
    </row>
    <row r="26" spans="1:40" s="6" customFormat="1" x14ac:dyDescent="0.35">
      <c r="A26" s="15" t="s">
        <v>25</v>
      </c>
      <c r="B26" s="15">
        <v>1123</v>
      </c>
      <c r="C26" s="15">
        <v>333</v>
      </c>
      <c r="D26" s="15">
        <v>20</v>
      </c>
      <c r="E26" s="15">
        <v>27</v>
      </c>
      <c r="F26" s="15">
        <v>325</v>
      </c>
      <c r="G26" s="15">
        <v>0</v>
      </c>
      <c r="H26" s="15">
        <v>15.52</v>
      </c>
      <c r="I26" s="15">
        <v>96</v>
      </c>
      <c r="J26" s="15">
        <f t="shared" si="0"/>
        <v>5.272300469483568</v>
      </c>
      <c r="K26" s="15">
        <f t="shared" si="1"/>
        <v>158.32718309859155</v>
      </c>
      <c r="L26" s="15">
        <f t="shared" si="2"/>
        <v>152.45735524256651</v>
      </c>
      <c r="M26" s="15">
        <f t="shared" si="3"/>
        <v>1829.4882629107981</v>
      </c>
      <c r="N26" s="15">
        <v>20.55</v>
      </c>
      <c r="O26" s="15">
        <v>5.66</v>
      </c>
      <c r="P26" s="15">
        <f>IFERROR(VLOOKUP(A26,FREQUENCY!A:B,2,FALSE),0)</f>
        <v>34</v>
      </c>
      <c r="Q26" s="15">
        <f>IFERROR(VLOOKUP(A26,WEIGHT!A:B,2,FALSE),0)</f>
        <v>20.77</v>
      </c>
      <c r="R26" s="15">
        <f t="shared" si="4"/>
        <v>429</v>
      </c>
      <c r="S26" s="15">
        <f t="shared" si="5"/>
        <v>108.34577464788732</v>
      </c>
      <c r="T26" s="15">
        <f t="shared" si="6"/>
        <v>139.08328638497653</v>
      </c>
      <c r="U26" s="15">
        <f t="shared" si="7"/>
        <v>247.42906103286384</v>
      </c>
      <c r="V26" s="16">
        <f t="shared" si="8"/>
        <v>63.160284951024046</v>
      </c>
      <c r="W26" s="15">
        <f t="shared" si="9"/>
        <v>5168.16</v>
      </c>
      <c r="X26" s="15" t="str">
        <f t="shared" si="10"/>
        <v>HIGH</v>
      </c>
      <c r="Y26" s="15">
        <f t="shared" si="11"/>
        <v>1.2</v>
      </c>
      <c r="Z26" s="15">
        <f t="shared" si="12"/>
        <v>130</v>
      </c>
      <c r="AA26" s="15" t="str">
        <f t="shared" si="13"/>
        <v>OVERSTOCKED</v>
      </c>
      <c r="AB26" s="17">
        <f t="shared" si="14"/>
        <v>1950</v>
      </c>
      <c r="AC26" s="15">
        <f>IFERROR(VLOOKUP(A26,BUNDLE_QUANTITIES!A:B,2,FALSE),0)</f>
        <v>24</v>
      </c>
      <c r="AD26" s="15">
        <f>IFERROR(VLOOKUP(A26,BUNDLE_QUANTITIES!A:C,3,FALSE),0)</f>
        <v>9</v>
      </c>
      <c r="AE26" s="15">
        <f>(AC26*AD26)</f>
        <v>216</v>
      </c>
      <c r="AF26" s="15" t="str">
        <f>IF(OR(R26&lt;=U26,V26&lt;61),"YES", "NO")</f>
        <v>NO</v>
      </c>
      <c r="AG26" s="16">
        <f t="shared" si="15"/>
        <v>321.61032863849766</v>
      </c>
      <c r="AH26" s="16">
        <f>MAX(Z26,AG26)</f>
        <v>321.61032863849766</v>
      </c>
      <c r="AI26" s="15">
        <f>IF(AF26="YES",MAX(0,AH26+S26-R26-I26),0)</f>
        <v>0</v>
      </c>
      <c r="AJ26" s="15">
        <f>IF(AND(AC26&gt;0, AF26="YES"), MIN(AD26, CEILING(AI26/AC26,1)), 0)</f>
        <v>0</v>
      </c>
      <c r="AK26" s="15">
        <f>AJ26*Q26*AC26</f>
        <v>0</v>
      </c>
      <c r="AL26" s="15"/>
      <c r="AM26" s="15" t="str">
        <f>IF(V26&lt;=22, "CRITICAL", IF(V26&lt;=30, "HIGH", IF(V26&lt;=45, "MEDIUM", IF(V26&lt;=61, "LOW", "NORMAL"))))</f>
        <v>NORMAL</v>
      </c>
      <c r="AN26" s="15">
        <f>AJ26*AC26*H26</f>
        <v>0</v>
      </c>
    </row>
    <row r="27" spans="1:40" s="6" customFormat="1" x14ac:dyDescent="0.35">
      <c r="A27" s="15" t="s">
        <v>26</v>
      </c>
      <c r="B27" s="15">
        <v>157</v>
      </c>
      <c r="C27" s="15">
        <v>133</v>
      </c>
      <c r="D27" s="15">
        <v>6</v>
      </c>
      <c r="E27" s="15">
        <v>4</v>
      </c>
      <c r="F27" s="15">
        <v>144</v>
      </c>
      <c r="G27" s="15">
        <v>24</v>
      </c>
      <c r="H27" s="15">
        <v>16.928999999999998</v>
      </c>
      <c r="I27" s="15">
        <v>0</v>
      </c>
      <c r="J27" s="15">
        <f t="shared" si="0"/>
        <v>0.73708920187793425</v>
      </c>
      <c r="K27" s="15">
        <f t="shared" si="1"/>
        <v>22.134788732394366</v>
      </c>
      <c r="L27" s="15">
        <f t="shared" si="2"/>
        <v>21.314162754303599</v>
      </c>
      <c r="M27" s="15">
        <f t="shared" si="3"/>
        <v>255.7699530516432</v>
      </c>
      <c r="N27" s="15">
        <v>20.55</v>
      </c>
      <c r="O27" s="15">
        <v>5.66</v>
      </c>
      <c r="P27" s="15">
        <f>IFERROR(VLOOKUP(A27,FREQUENCY!A:B,2,FALSE),0)</f>
        <v>11</v>
      </c>
      <c r="Q27" s="15">
        <f>IFERROR(VLOOKUP(A27,WEIGHT!A:B,2,FALSE),0)</f>
        <v>22.59</v>
      </c>
      <c r="R27" s="15">
        <f t="shared" si="4"/>
        <v>133</v>
      </c>
      <c r="S27" s="15">
        <f t="shared" si="5"/>
        <v>15.147183098591549</v>
      </c>
      <c r="T27" s="15">
        <f t="shared" si="6"/>
        <v>19.444413145539908</v>
      </c>
      <c r="U27" s="15">
        <f t="shared" si="7"/>
        <v>34.591596244131459</v>
      </c>
      <c r="V27" s="16">
        <f t="shared" si="8"/>
        <v>180.43949044585989</v>
      </c>
      <c r="W27" s="15">
        <f t="shared" si="9"/>
        <v>2251.5569999999998</v>
      </c>
      <c r="X27" s="15" t="str">
        <f t="shared" si="10"/>
        <v>MEDIUM</v>
      </c>
      <c r="Y27" s="15">
        <f t="shared" si="11"/>
        <v>1.5</v>
      </c>
      <c r="Z27" s="15">
        <f t="shared" si="12"/>
        <v>23</v>
      </c>
      <c r="AA27" s="15" t="str">
        <f t="shared" si="13"/>
        <v>OVERSTOCKED</v>
      </c>
      <c r="AB27" s="17">
        <f t="shared" si="14"/>
        <v>1210</v>
      </c>
      <c r="AC27" s="15">
        <f>IFERROR(VLOOKUP(A27,BUNDLE_QUANTITIES!A:B,2,FALSE),0)</f>
        <v>24</v>
      </c>
      <c r="AD27" s="15">
        <f>IFERROR(VLOOKUP(A27,BUNDLE_QUANTITIES!A:C,3,FALSE),0)</f>
        <v>4</v>
      </c>
      <c r="AE27" s="15">
        <f>(AC27*AD27)</f>
        <v>96</v>
      </c>
      <c r="AF27" s="15" t="str">
        <f>IF(OR(R27&lt;=U27,V27&lt;61),"YES", "NO")</f>
        <v>NO</v>
      </c>
      <c r="AG27" s="16">
        <f t="shared" si="15"/>
        <v>44.962441314553992</v>
      </c>
      <c r="AH27" s="16">
        <f>MAX(Z27,AG27)</f>
        <v>44.962441314553992</v>
      </c>
      <c r="AI27" s="15">
        <f>IF(AF27="YES",MAX(0,AH27+S27-R27-I27),0)</f>
        <v>0</v>
      </c>
      <c r="AJ27" s="15">
        <f>IF(AND(AC27&gt;0, AF27="YES"), MIN(AD27, CEILING(AI27/AC27,1)), 0)</f>
        <v>0</v>
      </c>
      <c r="AK27" s="15">
        <f>AJ27*Q27*AC27</f>
        <v>0</v>
      </c>
      <c r="AL27" s="15"/>
      <c r="AM27" s="15" t="str">
        <f>IF(V27&lt;=22, "CRITICAL", IF(V27&lt;=30, "HIGH", IF(V27&lt;=45, "MEDIUM", IF(V27&lt;=61, "LOW", "NORMAL"))))</f>
        <v>NORMAL</v>
      </c>
      <c r="AN27" s="15">
        <f>AJ27*AC27*H27</f>
        <v>0</v>
      </c>
    </row>
    <row r="28" spans="1:40" x14ac:dyDescent="0.35">
      <c r="A28" s="19" t="s">
        <v>27</v>
      </c>
      <c r="B28" s="19">
        <v>1775</v>
      </c>
      <c r="C28" s="19">
        <v>202</v>
      </c>
      <c r="D28" s="19">
        <v>208</v>
      </c>
      <c r="E28" s="19">
        <v>34</v>
      </c>
      <c r="F28" s="19">
        <v>275</v>
      </c>
      <c r="G28" s="19">
        <v>216</v>
      </c>
      <c r="H28" s="19">
        <v>18.059999999999999</v>
      </c>
      <c r="I28" s="19">
        <v>216</v>
      </c>
      <c r="J28" s="19">
        <f t="shared" si="0"/>
        <v>8.3333333333333339</v>
      </c>
      <c r="K28" s="19">
        <f t="shared" si="1"/>
        <v>250.25000000000003</v>
      </c>
      <c r="L28" s="19">
        <f t="shared" si="2"/>
        <v>240.97222222222226</v>
      </c>
      <c r="M28" s="19">
        <f t="shared" si="3"/>
        <v>2891.666666666667</v>
      </c>
      <c r="N28" s="19">
        <v>20.55</v>
      </c>
      <c r="O28" s="19">
        <v>5.66</v>
      </c>
      <c r="P28" s="19">
        <f>IFERROR(VLOOKUP(A28,FREQUENCY!A:B,2,FALSE),0)</f>
        <v>34</v>
      </c>
      <c r="Q28" s="19">
        <f>IFERROR(VLOOKUP(A28,WEIGHT!A:B,2,FALSE),0)</f>
        <v>24.41</v>
      </c>
      <c r="R28" s="19">
        <f t="shared" si="4"/>
        <v>418</v>
      </c>
      <c r="S28" s="19">
        <f t="shared" si="5"/>
        <v>171.25000000000003</v>
      </c>
      <c r="T28" s="19">
        <f t="shared" si="6"/>
        <v>219.83333333333337</v>
      </c>
      <c r="U28" s="19">
        <f t="shared" si="7"/>
        <v>391.08333333333337</v>
      </c>
      <c r="V28" s="21">
        <f t="shared" si="8"/>
        <v>24.24</v>
      </c>
      <c r="W28" s="19">
        <f t="shared" si="9"/>
        <v>3648.12</v>
      </c>
      <c r="X28" s="19" t="str">
        <f t="shared" si="10"/>
        <v>HIGH</v>
      </c>
      <c r="Y28" s="19">
        <f t="shared" si="11"/>
        <v>1.2</v>
      </c>
      <c r="Z28" s="19">
        <f t="shared" si="12"/>
        <v>206</v>
      </c>
      <c r="AA28" s="19" t="str">
        <f t="shared" si="13"/>
        <v>OK</v>
      </c>
      <c r="AB28" s="22">
        <f t="shared" si="14"/>
        <v>690</v>
      </c>
      <c r="AC28" s="19">
        <f>IFERROR(VLOOKUP(A28,BUNDLE_QUANTITIES!A:B,2,FALSE),0)</f>
        <v>24</v>
      </c>
      <c r="AD28" s="19">
        <f>IFERROR(VLOOKUP(A28,BUNDLE_QUANTITIES!A:C,3,FALSE),0)</f>
        <v>9</v>
      </c>
      <c r="AE28" s="19">
        <f>(AC28*AD28)</f>
        <v>216</v>
      </c>
      <c r="AF28" s="19" t="str">
        <f>IF(OR(R28&lt;=U28,V28&lt;61),"YES", "NO")</f>
        <v>YES</v>
      </c>
      <c r="AG28" s="21">
        <f t="shared" si="15"/>
        <v>508.33333333333337</v>
      </c>
      <c r="AH28" s="21">
        <f>MAX(Z28,AG28)</f>
        <v>508.33333333333337</v>
      </c>
      <c r="AI28" s="19">
        <f>IF(AF28="YES",MAX(0,AH28+S28-R28-I28),0)</f>
        <v>45.583333333333371</v>
      </c>
      <c r="AJ28" s="19">
        <f>IF(AND(AC28&gt;0, AF28="YES"), MIN(AD28, CEILING(AI28/AC28,1)), 0)</f>
        <v>2</v>
      </c>
      <c r="AK28" s="19">
        <f>AJ28*Q28*AC28</f>
        <v>1171.68</v>
      </c>
      <c r="AL28" s="19"/>
      <c r="AM28" s="19" t="str">
        <f>IF(V28&lt;=22, "CRITICAL", IF(V28&lt;=30, "HIGH", IF(V28&lt;=45, "MEDIUM", IF(V28&lt;=61, "LOW", "NORMAL"))))</f>
        <v>HIGH</v>
      </c>
      <c r="AN28" s="19">
        <f>AJ28*AC28*H28</f>
        <v>866.87999999999988</v>
      </c>
    </row>
    <row r="29" spans="1:40" s="6" customFormat="1" x14ac:dyDescent="0.35">
      <c r="A29" s="15" t="s">
        <v>28</v>
      </c>
      <c r="B29" s="15">
        <v>159</v>
      </c>
      <c r="C29" s="15">
        <v>48</v>
      </c>
      <c r="D29" s="15">
        <v>7</v>
      </c>
      <c r="E29" s="15">
        <v>0</v>
      </c>
      <c r="F29" s="15">
        <v>36</v>
      </c>
      <c r="G29" s="15">
        <v>0</v>
      </c>
      <c r="H29" s="15">
        <v>19.507999999999999</v>
      </c>
      <c r="I29" s="15">
        <v>0</v>
      </c>
      <c r="J29" s="15">
        <f t="shared" si="0"/>
        <v>0.74647887323943662</v>
      </c>
      <c r="K29" s="15">
        <f t="shared" si="1"/>
        <v>22.416760563380283</v>
      </c>
      <c r="L29" s="15">
        <f t="shared" si="2"/>
        <v>21.585680751173708</v>
      </c>
      <c r="M29" s="15">
        <f t="shared" si="3"/>
        <v>259.02816901408448</v>
      </c>
      <c r="N29" s="15">
        <v>20.55</v>
      </c>
      <c r="O29" s="15">
        <v>5.66</v>
      </c>
      <c r="P29" s="15">
        <f>IFERROR(VLOOKUP(A29,FREQUENCY!A:B,2,FALSE),0)</f>
        <v>7</v>
      </c>
      <c r="Q29" s="15">
        <f>IFERROR(VLOOKUP(A29,WEIGHT!A:B,2,FALSE),0)</f>
        <v>28.05</v>
      </c>
      <c r="R29" s="15">
        <f t="shared" si="4"/>
        <v>48</v>
      </c>
      <c r="S29" s="15">
        <f t="shared" si="5"/>
        <v>15.340140845070422</v>
      </c>
      <c r="T29" s="15">
        <f t="shared" si="6"/>
        <v>19.69211267605634</v>
      </c>
      <c r="U29" s="15">
        <f t="shared" si="7"/>
        <v>35.032253521126762</v>
      </c>
      <c r="V29" s="16">
        <f t="shared" si="8"/>
        <v>64.301886792452834</v>
      </c>
      <c r="W29" s="15">
        <f t="shared" si="9"/>
        <v>936.38400000000001</v>
      </c>
      <c r="X29" s="15" t="str">
        <f t="shared" si="10"/>
        <v>MEDIUM</v>
      </c>
      <c r="Y29" s="15">
        <f t="shared" si="11"/>
        <v>1.5</v>
      </c>
      <c r="Z29" s="15">
        <f t="shared" si="12"/>
        <v>23</v>
      </c>
      <c r="AA29" s="15" t="str">
        <f t="shared" si="13"/>
        <v>OK</v>
      </c>
      <c r="AB29" s="17">
        <f t="shared" si="14"/>
        <v>130</v>
      </c>
      <c r="AC29" s="15">
        <f>IFERROR(VLOOKUP(A29,BUNDLE_QUANTITIES!A:B,2,FALSE),0)</f>
        <v>24</v>
      </c>
      <c r="AD29" s="15">
        <f>IFERROR(VLOOKUP(A29,BUNDLE_QUANTITIES!A:C,3,FALSE),0)</f>
        <v>1</v>
      </c>
      <c r="AE29" s="15">
        <f>(AC29*AD29)</f>
        <v>24</v>
      </c>
      <c r="AF29" s="15" t="str">
        <f>IF(OR(R29&lt;=U29,V29&lt;61),"YES", "NO")</f>
        <v>NO</v>
      </c>
      <c r="AG29" s="16">
        <f t="shared" si="15"/>
        <v>45.535211267605632</v>
      </c>
      <c r="AH29" s="16">
        <f>MAX(Z29,AG29)</f>
        <v>45.535211267605632</v>
      </c>
      <c r="AI29" s="15">
        <f>IF(AF29="YES",MAX(0,AH29+S29-R29-I29),0)</f>
        <v>0</v>
      </c>
      <c r="AJ29" s="15">
        <f>IF(AND(AC29&gt;0, AF29="YES"), MIN(AD29, CEILING(AI29/AC29,1)), 0)</f>
        <v>0</v>
      </c>
      <c r="AK29" s="15">
        <f>AJ29*Q29*AC29</f>
        <v>0</v>
      </c>
      <c r="AL29" s="15"/>
      <c r="AM29" s="15" t="str">
        <f>IF(V29&lt;=22, "CRITICAL", IF(V29&lt;=30, "HIGH", IF(V29&lt;=45, "MEDIUM", IF(V29&lt;=61, "LOW", "NORMAL"))))</f>
        <v>NORMAL</v>
      </c>
      <c r="AN29" s="15">
        <f>AJ29*AC29*H29</f>
        <v>0</v>
      </c>
    </row>
    <row r="30" spans="1:40" s="6" customFormat="1" x14ac:dyDescent="0.35">
      <c r="A30" s="15" t="s">
        <v>29</v>
      </c>
      <c r="B30" s="15">
        <v>18</v>
      </c>
      <c r="C30" s="15">
        <v>47</v>
      </c>
      <c r="D30" s="15">
        <v>0</v>
      </c>
      <c r="E30" s="15">
        <v>0</v>
      </c>
      <c r="F30" s="15">
        <v>12</v>
      </c>
      <c r="G30" s="15">
        <v>0</v>
      </c>
      <c r="H30" s="15">
        <v>26.850300000000001</v>
      </c>
      <c r="I30" s="15">
        <v>0</v>
      </c>
      <c r="J30" s="15">
        <f t="shared" si="0"/>
        <v>8.4507042253521125E-2</v>
      </c>
      <c r="K30" s="15">
        <f t="shared" si="1"/>
        <v>2.5377464788732396</v>
      </c>
      <c r="L30" s="15">
        <f t="shared" si="2"/>
        <v>2.443661971830986</v>
      </c>
      <c r="M30" s="15">
        <f t="shared" si="3"/>
        <v>29.323943661971832</v>
      </c>
      <c r="N30" s="15">
        <v>20.55</v>
      </c>
      <c r="O30" s="15">
        <v>5.66</v>
      </c>
      <c r="P30" s="15">
        <f>IFERROR(VLOOKUP(A30,FREQUENCY!A:B,2,FALSE),0)</f>
        <v>0</v>
      </c>
      <c r="Q30" s="15">
        <f>IFERROR(VLOOKUP(A30,WEIGHT!A:B,2,FALSE),0)</f>
        <v>33.299999999999997</v>
      </c>
      <c r="R30" s="15">
        <f t="shared" si="4"/>
        <v>47</v>
      </c>
      <c r="S30" s="15">
        <f t="shared" si="5"/>
        <v>1.7366197183098593</v>
      </c>
      <c r="T30" s="15">
        <f t="shared" si="6"/>
        <v>2.2292957746478876</v>
      </c>
      <c r="U30" s="15">
        <f t="shared" si="7"/>
        <v>3.9659154929577469</v>
      </c>
      <c r="V30" s="16">
        <f t="shared" si="8"/>
        <v>556.16666666666663</v>
      </c>
      <c r="W30" s="15">
        <f t="shared" si="9"/>
        <v>1261.9641000000001</v>
      </c>
      <c r="X30" s="15" t="str">
        <f t="shared" si="10"/>
        <v>LOW</v>
      </c>
      <c r="Y30" s="15">
        <f t="shared" si="11"/>
        <v>2</v>
      </c>
      <c r="Z30" s="15">
        <f t="shared" si="12"/>
        <v>3</v>
      </c>
      <c r="AA30" s="15" t="str">
        <f t="shared" si="13"/>
        <v>OVERSTOCKED</v>
      </c>
      <c r="AB30" s="17">
        <f t="shared" si="14"/>
        <v>90</v>
      </c>
      <c r="AC30" s="15">
        <f>IFERROR(VLOOKUP(A30,BUNDLE_QUANTITIES!A:B,2,FALSE),0)</f>
        <v>24</v>
      </c>
      <c r="AD30" s="15">
        <f>IFERROR(VLOOKUP(A30,BUNDLE_QUANTITIES!A:C,3,FALSE),0)</f>
        <v>1</v>
      </c>
      <c r="AE30" s="15">
        <f>(AC30*AD30)</f>
        <v>24</v>
      </c>
      <c r="AF30" s="15" t="str">
        <f>IF(OR(R30&lt;=U30,V30&lt;61),"YES", "NO")</f>
        <v>NO</v>
      </c>
      <c r="AG30" s="16">
        <f t="shared" si="15"/>
        <v>5.154929577464789</v>
      </c>
      <c r="AH30" s="16">
        <f>MAX(Z30,AG30)</f>
        <v>5.154929577464789</v>
      </c>
      <c r="AI30" s="15">
        <f>IF(AF30="YES",MAX(0,AH30+S30-R30-I30),0)</f>
        <v>0</v>
      </c>
      <c r="AJ30" s="15">
        <f>IF(AND(AC30&gt;0, AF30="YES"), MIN(AD30, CEILING(AI30/AC30,1)), 0)</f>
        <v>0</v>
      </c>
      <c r="AK30" s="15">
        <f>AJ30*Q30*AC30</f>
        <v>0</v>
      </c>
      <c r="AL30" s="15"/>
      <c r="AM30" s="15" t="str">
        <f>IF(V30&lt;=22, "CRITICAL", IF(V30&lt;=30, "HIGH", IF(V30&lt;=45, "MEDIUM", IF(V30&lt;=61, "LOW", "NORMAL"))))</f>
        <v>NORMAL</v>
      </c>
      <c r="AN30" s="15">
        <f>AJ30*AC30*H30</f>
        <v>0</v>
      </c>
    </row>
    <row r="31" spans="1:40" s="6" customFormat="1" x14ac:dyDescent="0.35">
      <c r="A31" s="15" t="s">
        <v>30</v>
      </c>
      <c r="B31" s="15">
        <v>50</v>
      </c>
      <c r="C31" s="15">
        <v>70</v>
      </c>
      <c r="D31" s="15">
        <v>2</v>
      </c>
      <c r="E31" s="15">
        <v>1</v>
      </c>
      <c r="F31" s="15">
        <v>10</v>
      </c>
      <c r="G31" s="15">
        <v>0</v>
      </c>
      <c r="H31" s="15">
        <v>20.076000000000001</v>
      </c>
      <c r="I31" s="15">
        <v>0</v>
      </c>
      <c r="J31" s="15">
        <f t="shared" si="0"/>
        <v>0.23474178403755869</v>
      </c>
      <c r="K31" s="15">
        <f t="shared" si="1"/>
        <v>7.0492957746478879</v>
      </c>
      <c r="L31" s="15">
        <f t="shared" si="2"/>
        <v>6.7879499217527384</v>
      </c>
      <c r="M31" s="15">
        <f t="shared" si="3"/>
        <v>81.455399061032864</v>
      </c>
      <c r="N31" s="15">
        <v>20.55</v>
      </c>
      <c r="O31" s="15">
        <v>5.66</v>
      </c>
      <c r="P31" s="15">
        <f>IFERROR(VLOOKUP(A31,FREQUENCY!A:B,2,FALSE),0)</f>
        <v>2</v>
      </c>
      <c r="Q31" s="15">
        <f>IFERROR(VLOOKUP(A31,WEIGHT!A:B,2,FALSE),0)</f>
        <v>28.8</v>
      </c>
      <c r="R31" s="15">
        <f t="shared" si="4"/>
        <v>70</v>
      </c>
      <c r="S31" s="15">
        <f t="shared" si="5"/>
        <v>4.823943661971831</v>
      </c>
      <c r="T31" s="15">
        <f t="shared" si="6"/>
        <v>6.1924882629107989</v>
      </c>
      <c r="U31" s="15">
        <f t="shared" si="7"/>
        <v>11.01643192488263</v>
      </c>
      <c r="V31" s="16">
        <f t="shared" si="8"/>
        <v>298.2</v>
      </c>
      <c r="W31" s="15">
        <f t="shared" si="9"/>
        <v>1405.32</v>
      </c>
      <c r="X31" s="15" t="str">
        <f t="shared" si="10"/>
        <v>LOW</v>
      </c>
      <c r="Y31" s="15">
        <f t="shared" si="11"/>
        <v>2</v>
      </c>
      <c r="Z31" s="15">
        <f t="shared" si="12"/>
        <v>10</v>
      </c>
      <c r="AA31" s="15" t="str">
        <f t="shared" si="13"/>
        <v>OK</v>
      </c>
      <c r="AB31" s="17">
        <f t="shared" si="14"/>
        <v>0</v>
      </c>
      <c r="AC31" s="15">
        <f>IFERROR(VLOOKUP(A31,BUNDLE_QUANTITIES!A:B,2,FALSE),0)</f>
        <v>20</v>
      </c>
      <c r="AD31" s="15">
        <f>IFERROR(VLOOKUP(A31,BUNDLE_QUANTITIES!A:C,3,FALSE),0)</f>
        <v>2</v>
      </c>
      <c r="AE31" s="15">
        <f>(AC31*AD31)</f>
        <v>40</v>
      </c>
      <c r="AF31" s="15" t="str">
        <f>IF(OR(R31&lt;=U31,V31&lt;61),"YES", "NO")</f>
        <v>NO</v>
      </c>
      <c r="AG31" s="16">
        <f t="shared" si="15"/>
        <v>14.31924882629108</v>
      </c>
      <c r="AH31" s="16">
        <f>MAX(Z31,AG31)</f>
        <v>14.31924882629108</v>
      </c>
      <c r="AI31" s="15">
        <f>IF(AF31="YES",MAX(0,AH31+S31-R31-I31),0)</f>
        <v>0</v>
      </c>
      <c r="AJ31" s="15">
        <f>IF(AND(AC31&gt;0, AF31="YES"), MIN(AD31, CEILING(AI31/AC31,1)), 0)</f>
        <v>0</v>
      </c>
      <c r="AK31" s="15">
        <f>AJ31*Q31*AC31</f>
        <v>0</v>
      </c>
      <c r="AL31" s="15"/>
      <c r="AM31" s="15" t="str">
        <f>IF(V31&lt;=22, "CRITICAL", IF(V31&lt;=30, "HIGH", IF(V31&lt;=45, "MEDIUM", IF(V31&lt;=61, "LOW", "NORMAL"))))</f>
        <v>NORMAL</v>
      </c>
      <c r="AN31" s="15">
        <f>AJ31*AC31*H31</f>
        <v>0</v>
      </c>
    </row>
    <row r="32" spans="1:40" s="6" customFormat="1" x14ac:dyDescent="0.35">
      <c r="A32" s="15" t="s">
        <v>31</v>
      </c>
      <c r="B32" s="15">
        <v>80</v>
      </c>
      <c r="C32" s="15">
        <v>39</v>
      </c>
      <c r="D32" s="15">
        <v>10</v>
      </c>
      <c r="E32" s="15">
        <v>0</v>
      </c>
      <c r="F32" s="15">
        <v>20</v>
      </c>
      <c r="G32" s="15">
        <v>0</v>
      </c>
      <c r="H32" s="15">
        <v>27.036999999999999</v>
      </c>
      <c r="I32" s="15">
        <v>0</v>
      </c>
      <c r="J32" s="15">
        <f t="shared" si="0"/>
        <v>0.37558685446009388</v>
      </c>
      <c r="K32" s="15">
        <f t="shared" si="1"/>
        <v>11.278873239436619</v>
      </c>
      <c r="L32" s="15">
        <f t="shared" si="2"/>
        <v>10.860719874804381</v>
      </c>
      <c r="M32" s="15">
        <f t="shared" si="3"/>
        <v>130.32863849765258</v>
      </c>
      <c r="N32" s="15">
        <v>20.55</v>
      </c>
      <c r="O32" s="15">
        <v>5.66</v>
      </c>
      <c r="P32" s="15">
        <f>IFERROR(VLOOKUP(A32,FREQUENCY!A:B,2,FALSE),0)</f>
        <v>7</v>
      </c>
      <c r="Q32" s="15">
        <f>IFERROR(VLOOKUP(A32,WEIGHT!A:B,2,FALSE),0)</f>
        <v>36.5</v>
      </c>
      <c r="R32" s="15">
        <f t="shared" si="4"/>
        <v>39</v>
      </c>
      <c r="S32" s="15">
        <f t="shared" si="5"/>
        <v>7.7183098591549291</v>
      </c>
      <c r="T32" s="15">
        <f t="shared" si="6"/>
        <v>9.9079812206572768</v>
      </c>
      <c r="U32" s="15">
        <f t="shared" si="7"/>
        <v>17.626291079812205</v>
      </c>
      <c r="V32" s="16">
        <f t="shared" si="8"/>
        <v>103.83750000000001</v>
      </c>
      <c r="W32" s="15">
        <f t="shared" si="9"/>
        <v>1054.443</v>
      </c>
      <c r="X32" s="15" t="str">
        <f t="shared" si="10"/>
        <v>MEDIUM</v>
      </c>
      <c r="Y32" s="15">
        <f t="shared" si="11"/>
        <v>1.5</v>
      </c>
      <c r="Z32" s="15">
        <f t="shared" si="12"/>
        <v>12</v>
      </c>
      <c r="AA32" s="15" t="str">
        <f t="shared" si="13"/>
        <v>OK</v>
      </c>
      <c r="AB32" s="17">
        <f t="shared" si="14"/>
        <v>80</v>
      </c>
      <c r="AC32" s="15">
        <f>IFERROR(VLOOKUP(A32,BUNDLE_QUANTITIES!A:B,2,FALSE),0)</f>
        <v>20</v>
      </c>
      <c r="AD32" s="15">
        <f>IFERROR(VLOOKUP(A32,BUNDLE_QUANTITIES!A:C,3,FALSE),0)</f>
        <v>2</v>
      </c>
      <c r="AE32" s="15">
        <f>(AC32*AD32)</f>
        <v>40</v>
      </c>
      <c r="AF32" s="15" t="str">
        <f>IF(OR(R32&lt;=U32,V32&lt;61),"YES", "NO")</f>
        <v>NO</v>
      </c>
      <c r="AG32" s="16">
        <f t="shared" si="15"/>
        <v>22.910798122065728</v>
      </c>
      <c r="AH32" s="16">
        <f>MAX(Z32,AG32)</f>
        <v>22.910798122065728</v>
      </c>
      <c r="AI32" s="15">
        <f>IF(AF32="YES",MAX(0,AH32+S32-R32-I32),0)</f>
        <v>0</v>
      </c>
      <c r="AJ32" s="15">
        <f>IF(AND(AC32&gt;0, AF32="YES"), MIN(AD32, CEILING(AI32/AC32,1)), 0)</f>
        <v>0</v>
      </c>
      <c r="AK32" s="15">
        <f>AJ32*Q32*AC32</f>
        <v>0</v>
      </c>
      <c r="AL32" s="15"/>
      <c r="AM32" s="15" t="str">
        <f>IF(V32&lt;=22, "CRITICAL", IF(V32&lt;=30, "HIGH", IF(V32&lt;=45, "MEDIUM", IF(V32&lt;=61, "LOW", "NORMAL"))))</f>
        <v>NORMAL</v>
      </c>
      <c r="AN32" s="15">
        <f>AJ32*AC32*H32</f>
        <v>0</v>
      </c>
    </row>
    <row r="33" spans="1:40" s="6" customFormat="1" x14ac:dyDescent="0.35">
      <c r="A33" s="15" t="s">
        <v>32</v>
      </c>
      <c r="B33" s="15">
        <v>100</v>
      </c>
      <c r="C33" s="15">
        <v>42</v>
      </c>
      <c r="D33" s="15">
        <v>12</v>
      </c>
      <c r="E33" s="15">
        <v>5</v>
      </c>
      <c r="F33" s="15">
        <v>40</v>
      </c>
      <c r="G33" s="15">
        <v>40</v>
      </c>
      <c r="H33" s="15">
        <v>31.698</v>
      </c>
      <c r="I33" s="15">
        <v>0</v>
      </c>
      <c r="J33" s="15">
        <f t="shared" ref="J33:J64" si="16">B33/213</f>
        <v>0.46948356807511737</v>
      </c>
      <c r="K33" s="15">
        <f t="shared" ref="K33:K64" si="17">J33*30.03</f>
        <v>14.098591549295776</v>
      </c>
      <c r="L33" s="15">
        <f t="shared" ref="L33:L64" si="18">M33/12</f>
        <v>13.575899843505477</v>
      </c>
      <c r="M33" s="15">
        <f t="shared" ref="M33:M64" si="19">(J33*134)+B33</f>
        <v>162.91079812206573</v>
      </c>
      <c r="N33" s="15">
        <v>20.55</v>
      </c>
      <c r="O33" s="15">
        <v>5.66</v>
      </c>
      <c r="P33" s="15">
        <f>IFERROR(VLOOKUP(A33,FREQUENCY!A:B,2,FALSE),0)</f>
        <v>11</v>
      </c>
      <c r="Q33" s="15">
        <f>IFERROR(VLOOKUP(A33,WEIGHT!A:B,2,FALSE),0)</f>
        <v>44.2</v>
      </c>
      <c r="R33" s="15">
        <f t="shared" ref="R33:R64" si="20">C33+I33</f>
        <v>42</v>
      </c>
      <c r="S33" s="15">
        <f t="shared" ref="S33:S64" si="21">J33*N33</f>
        <v>9.647887323943662</v>
      </c>
      <c r="T33" s="15">
        <f t="shared" ref="T33:T64" si="22">J33*(N33+(O33/2)+3)</f>
        <v>12.384976525821598</v>
      </c>
      <c r="U33" s="15">
        <f t="shared" ref="U33:U64" si="23">S33+T33</f>
        <v>22.03286384976526</v>
      </c>
      <c r="V33" s="16">
        <f t="shared" ref="V33:V64" si="24">IF(J33&gt;0,(C33/J33))</f>
        <v>89.46</v>
      </c>
      <c r="W33" s="15">
        <f t="shared" ref="W33:W64" si="25">C33*H33</f>
        <v>1331.316</v>
      </c>
      <c r="X33" s="15" t="str">
        <f t="shared" ref="X33:X64" si="26">IF(P33&gt;15,"HIGH",IF(P33&gt;5,"MEDIUM","LOW"))</f>
        <v>MEDIUM</v>
      </c>
      <c r="Y33" s="15">
        <f t="shared" ref="Y33:Y64" si="27">IF(P33&gt;15,1.2,IF(P33&gt;5,1.5,2))</f>
        <v>1.5</v>
      </c>
      <c r="Z33" s="15">
        <f t="shared" ref="Z33:Z64" si="28">IF(J33=0,0,ROUND((J33*N33)*IF(P33&gt;15,1.2,IF(P33&gt;5,1.5,2)),0))</f>
        <v>14</v>
      </c>
      <c r="AA33" s="15" t="str">
        <f t="shared" ref="AA33:AA64" si="29">IF(J33=0,IF(F33&gt;0,"ZERO_USAGE_OVERSTOCKED","OK"),IF(AND(Z33&gt;0,F33/Z33&gt;2),"OVERSTOCKED",IF(AND(Z33&gt;0,F33/Z33&lt;0.5),"UNDERSTOCKED","OK")))</f>
        <v>OVERSTOCKED</v>
      </c>
      <c r="AB33" s="17">
        <f t="shared" ref="AB33:AB64" si="30">IF(F33&gt;Z33,(F33-Z33)*10,0)</f>
        <v>260</v>
      </c>
      <c r="AC33" s="15">
        <f>IFERROR(VLOOKUP(A33,BUNDLE_QUANTITIES!A:B,2,FALSE),0)</f>
        <v>20</v>
      </c>
      <c r="AD33" s="15">
        <f>IFERROR(VLOOKUP(A33,BUNDLE_QUANTITIES!A:C,3,FALSE),0)</f>
        <v>1</v>
      </c>
      <c r="AE33" s="15">
        <f>(AC33*AD33)</f>
        <v>20</v>
      </c>
      <c r="AF33" s="15" t="str">
        <f>IF(OR(R33&lt;=U33,V33&lt;61),"YES", "NO")</f>
        <v>NO</v>
      </c>
      <c r="AG33" s="16">
        <f t="shared" si="15"/>
        <v>28.63849765258216</v>
      </c>
      <c r="AH33" s="16">
        <f>MAX(Z33,AG33)</f>
        <v>28.63849765258216</v>
      </c>
      <c r="AI33" s="15">
        <f>IF(AF33="YES",MAX(0,AH33+S33-R33-I33),0)</f>
        <v>0</v>
      </c>
      <c r="AJ33" s="15">
        <f>IF(AND(AC33&gt;0, AF33="YES"), MIN(AD33, CEILING(AI33/AC33,1)), 0)</f>
        <v>0</v>
      </c>
      <c r="AK33" s="15">
        <f>AJ33*Q33*AC33</f>
        <v>0</v>
      </c>
      <c r="AL33" s="15"/>
      <c r="AM33" s="15" t="str">
        <f>IF(V33&lt;=22, "CRITICAL", IF(V33&lt;=30, "HIGH", IF(V33&lt;=45, "MEDIUM", IF(V33&lt;=61, "LOW", "NORMAL"))))</f>
        <v>NORMAL</v>
      </c>
      <c r="AN33" s="15">
        <f>AJ33*AC33*H33</f>
        <v>0</v>
      </c>
    </row>
    <row r="34" spans="1:40" x14ac:dyDescent="0.35">
      <c r="A34" s="19" t="s">
        <v>33</v>
      </c>
      <c r="B34" s="19">
        <v>41</v>
      </c>
      <c r="C34" s="19">
        <v>10</v>
      </c>
      <c r="D34" s="19">
        <v>4</v>
      </c>
      <c r="E34" s="19">
        <v>0</v>
      </c>
      <c r="F34" s="19">
        <v>10</v>
      </c>
      <c r="G34" s="19">
        <v>20</v>
      </c>
      <c r="H34" s="19">
        <v>41.655999999999999</v>
      </c>
      <c r="I34" s="19">
        <v>0</v>
      </c>
      <c r="J34" s="19">
        <f t="shared" si="16"/>
        <v>0.19248826291079812</v>
      </c>
      <c r="K34" s="19">
        <f t="shared" si="17"/>
        <v>5.7804225352112679</v>
      </c>
      <c r="L34" s="19">
        <f t="shared" si="18"/>
        <v>5.5661189358372454</v>
      </c>
      <c r="M34" s="19">
        <f t="shared" si="19"/>
        <v>66.793427230046944</v>
      </c>
      <c r="N34" s="19">
        <v>20.55</v>
      </c>
      <c r="O34" s="19">
        <v>5.66</v>
      </c>
      <c r="P34" s="19">
        <f>IFERROR(VLOOKUP(A34,FREQUENCY!A:B,2,FALSE),0)</f>
        <v>4</v>
      </c>
      <c r="Q34" s="19">
        <f>IFERROR(VLOOKUP(A34,WEIGHT!A:B,2,FALSE),0)</f>
        <v>48.1</v>
      </c>
      <c r="R34" s="19">
        <f t="shared" si="20"/>
        <v>10</v>
      </c>
      <c r="S34" s="19">
        <f t="shared" si="21"/>
        <v>3.9556338028169016</v>
      </c>
      <c r="T34" s="19">
        <f t="shared" si="22"/>
        <v>5.0778403755868551</v>
      </c>
      <c r="U34" s="19">
        <f t="shared" si="23"/>
        <v>9.0334741784037575</v>
      </c>
      <c r="V34" s="21">
        <f t="shared" si="24"/>
        <v>51.951219512195124</v>
      </c>
      <c r="W34" s="19">
        <f t="shared" si="25"/>
        <v>416.56</v>
      </c>
      <c r="X34" s="19" t="str">
        <f t="shared" si="26"/>
        <v>LOW</v>
      </c>
      <c r="Y34" s="19">
        <f t="shared" si="27"/>
        <v>2</v>
      </c>
      <c r="Z34" s="19">
        <f t="shared" si="28"/>
        <v>8</v>
      </c>
      <c r="AA34" s="19" t="str">
        <f t="shared" si="29"/>
        <v>OK</v>
      </c>
      <c r="AB34" s="22">
        <f t="shared" si="30"/>
        <v>20</v>
      </c>
      <c r="AC34" s="19">
        <f>IFERROR(VLOOKUP(A34,BUNDLE_QUANTITIES!A:B,2,FALSE),0)</f>
        <v>20</v>
      </c>
      <c r="AD34" s="19">
        <f>IFERROR(VLOOKUP(A34,BUNDLE_QUANTITIES!A:C,3,FALSE),0)</f>
        <v>6</v>
      </c>
      <c r="AE34" s="19">
        <f>(AC34*AD34)</f>
        <v>120</v>
      </c>
      <c r="AF34" s="19" t="str">
        <f>IF(OR(R34&lt;=U34,V34&lt;61),"YES", "NO")</f>
        <v>YES</v>
      </c>
      <c r="AG34" s="21">
        <f t="shared" si="15"/>
        <v>11.741784037558686</v>
      </c>
      <c r="AH34" s="21">
        <f>MAX(Z34,AG34)</f>
        <v>11.741784037558686</v>
      </c>
      <c r="AI34" s="19">
        <f>IF(AF34="YES",MAX(0,AH34+S34-R34-I34),0)</f>
        <v>5.6974178403755875</v>
      </c>
      <c r="AJ34" s="19">
        <f>IF(AND(AC34&gt;0, AF34="YES"), MIN(AD34, CEILING(AI34/AC34,1)), 0)</f>
        <v>1</v>
      </c>
      <c r="AK34" s="19">
        <f>AJ34*Q34*AC34</f>
        <v>962</v>
      </c>
      <c r="AL34" s="19"/>
      <c r="AM34" s="19" t="str">
        <f>IF(V34&lt;=22, "CRITICAL", IF(V34&lt;=30, "HIGH", IF(V34&lt;=45, "MEDIUM", IF(V34&lt;=61, "LOW", "NORMAL"))))</f>
        <v>LOW</v>
      </c>
      <c r="AN34" s="19">
        <f>AJ34*AC34*H34</f>
        <v>833.12</v>
      </c>
    </row>
    <row r="35" spans="1:40" s="6" customFormat="1" x14ac:dyDescent="0.35">
      <c r="A35" s="15" t="s">
        <v>34</v>
      </c>
      <c r="B35" s="15">
        <v>390</v>
      </c>
      <c r="C35" s="15">
        <v>137</v>
      </c>
      <c r="D35" s="15">
        <v>22</v>
      </c>
      <c r="E35" s="15">
        <v>15</v>
      </c>
      <c r="F35" s="15">
        <v>120</v>
      </c>
      <c r="G35" s="15">
        <v>40</v>
      </c>
      <c r="H35" s="15">
        <v>37.198999999999998</v>
      </c>
      <c r="I35" s="15">
        <v>0</v>
      </c>
      <c r="J35" s="15">
        <f t="shared" si="16"/>
        <v>1.8309859154929577</v>
      </c>
      <c r="K35" s="15">
        <f t="shared" si="17"/>
        <v>54.984507042253526</v>
      </c>
      <c r="L35" s="15">
        <f t="shared" si="18"/>
        <v>52.94600938967136</v>
      </c>
      <c r="M35" s="15">
        <f t="shared" si="19"/>
        <v>635.35211267605632</v>
      </c>
      <c r="N35" s="15">
        <v>20.55</v>
      </c>
      <c r="O35" s="15">
        <v>5.66</v>
      </c>
      <c r="P35" s="15">
        <f>IFERROR(VLOOKUP(A35,FREQUENCY!A:B,2,FALSE),0)</f>
        <v>24</v>
      </c>
      <c r="Q35" s="15">
        <f>IFERROR(VLOOKUP(A35,WEIGHT!A:B,2,FALSE),0)</f>
        <v>51.89</v>
      </c>
      <c r="R35" s="15">
        <f t="shared" si="20"/>
        <v>137</v>
      </c>
      <c r="S35" s="15">
        <f t="shared" si="21"/>
        <v>37.62676056338028</v>
      </c>
      <c r="T35" s="15">
        <f t="shared" si="22"/>
        <v>48.30140845070423</v>
      </c>
      <c r="U35" s="15">
        <f t="shared" si="23"/>
        <v>85.928169014084517</v>
      </c>
      <c r="V35" s="16">
        <f t="shared" si="24"/>
        <v>74.823076923076925</v>
      </c>
      <c r="W35" s="15">
        <f t="shared" si="25"/>
        <v>5096.2629999999999</v>
      </c>
      <c r="X35" s="15" t="str">
        <f t="shared" si="26"/>
        <v>HIGH</v>
      </c>
      <c r="Y35" s="15">
        <f t="shared" si="27"/>
        <v>1.2</v>
      </c>
      <c r="Z35" s="15">
        <f t="shared" si="28"/>
        <v>45</v>
      </c>
      <c r="AA35" s="15" t="str">
        <f t="shared" si="29"/>
        <v>OVERSTOCKED</v>
      </c>
      <c r="AB35" s="17">
        <f t="shared" si="30"/>
        <v>750</v>
      </c>
      <c r="AC35" s="15">
        <f>IFERROR(VLOOKUP(A35,BUNDLE_QUANTITIES!A:B,2,FALSE),0)</f>
        <v>20</v>
      </c>
      <c r="AD35" s="15">
        <f>IFERROR(VLOOKUP(A35,BUNDLE_QUANTITIES!A:C,3,FALSE),0)</f>
        <v>1</v>
      </c>
      <c r="AE35" s="15">
        <f>(AC35*AD35)</f>
        <v>20</v>
      </c>
      <c r="AF35" s="15" t="str">
        <f>IF(OR(R35&lt;=U35,V35&lt;61),"YES", "NO")</f>
        <v>NO</v>
      </c>
      <c r="AG35" s="16">
        <f t="shared" si="15"/>
        <v>111.69014084507042</v>
      </c>
      <c r="AH35" s="16">
        <f>MAX(Z35,AG35)</f>
        <v>111.69014084507042</v>
      </c>
      <c r="AI35" s="15">
        <f>IF(AF35="YES",MAX(0,AH35+S35-R35-I35),0)</f>
        <v>0</v>
      </c>
      <c r="AJ35" s="15">
        <f>IF(AND(AC35&gt;0, AF35="YES"), MIN(AD35, CEILING(AI35/AC35,1)), 0)</f>
        <v>0</v>
      </c>
      <c r="AK35" s="15">
        <f>AJ35*Q35*AC35</f>
        <v>0</v>
      </c>
      <c r="AL35" s="15"/>
      <c r="AM35" s="15" t="str">
        <f>IF(V35&lt;=22, "CRITICAL", IF(V35&lt;=30, "HIGH", IF(V35&lt;=45, "MEDIUM", IF(V35&lt;=61, "LOW", "NORMAL"))))</f>
        <v>NORMAL</v>
      </c>
      <c r="AN35" s="15">
        <f>AJ35*AC35*H35</f>
        <v>0</v>
      </c>
    </row>
    <row r="36" spans="1:40" s="6" customFormat="1" x14ac:dyDescent="0.35">
      <c r="A36" s="15" t="s">
        <v>35</v>
      </c>
      <c r="B36" s="15">
        <v>36</v>
      </c>
      <c r="C36" s="15">
        <v>39</v>
      </c>
      <c r="D36" s="15">
        <v>2</v>
      </c>
      <c r="E36" s="15">
        <v>0</v>
      </c>
      <c r="F36" s="15">
        <v>26</v>
      </c>
      <c r="G36" s="15">
        <v>0</v>
      </c>
      <c r="H36" s="15">
        <v>39.686</v>
      </c>
      <c r="I36" s="15">
        <v>0</v>
      </c>
      <c r="J36" s="15">
        <f t="shared" si="16"/>
        <v>0.16901408450704225</v>
      </c>
      <c r="K36" s="15">
        <f t="shared" si="17"/>
        <v>5.0754929577464791</v>
      </c>
      <c r="L36" s="15">
        <f t="shared" si="18"/>
        <v>4.887323943661972</v>
      </c>
      <c r="M36" s="15">
        <f t="shared" si="19"/>
        <v>58.647887323943664</v>
      </c>
      <c r="N36" s="15">
        <v>20.55</v>
      </c>
      <c r="O36" s="15">
        <v>5.66</v>
      </c>
      <c r="P36" s="15">
        <f>IFERROR(VLOOKUP(A36,FREQUENCY!A:B,2,FALSE),0)</f>
        <v>5</v>
      </c>
      <c r="Q36" s="15">
        <f>IFERROR(VLOOKUP(A36,WEIGHT!A:B,2,FALSE),0)</f>
        <v>55.78</v>
      </c>
      <c r="R36" s="15">
        <f t="shared" si="20"/>
        <v>39</v>
      </c>
      <c r="S36" s="15">
        <f t="shared" si="21"/>
        <v>3.4732394366197186</v>
      </c>
      <c r="T36" s="15">
        <f t="shared" si="22"/>
        <v>4.4585915492957753</v>
      </c>
      <c r="U36" s="15">
        <f t="shared" si="23"/>
        <v>7.9318309859154938</v>
      </c>
      <c r="V36" s="16">
        <f t="shared" si="24"/>
        <v>230.75</v>
      </c>
      <c r="W36" s="15">
        <f t="shared" si="25"/>
        <v>1547.7539999999999</v>
      </c>
      <c r="X36" s="15" t="str">
        <f t="shared" si="26"/>
        <v>LOW</v>
      </c>
      <c r="Y36" s="15">
        <f t="shared" si="27"/>
        <v>2</v>
      </c>
      <c r="Z36" s="15">
        <f t="shared" si="28"/>
        <v>7</v>
      </c>
      <c r="AA36" s="15" t="str">
        <f t="shared" si="29"/>
        <v>OVERSTOCKED</v>
      </c>
      <c r="AB36" s="17">
        <f t="shared" si="30"/>
        <v>190</v>
      </c>
      <c r="AC36" s="15">
        <f>IFERROR(VLOOKUP(A36,BUNDLE_QUANTITIES!A:B,2,FALSE),0)</f>
        <v>20</v>
      </c>
      <c r="AD36" s="15">
        <f>IFERROR(VLOOKUP(A36,BUNDLE_QUANTITIES!A:C,3,FALSE),0)</f>
        <v>6</v>
      </c>
      <c r="AE36" s="15">
        <f>(AC36*AD36)</f>
        <v>120</v>
      </c>
      <c r="AF36" s="15" t="str">
        <f>IF(OR(R36&lt;=U36,V36&lt;61),"YES", "NO")</f>
        <v>NO</v>
      </c>
      <c r="AG36" s="16">
        <f t="shared" si="15"/>
        <v>10.309859154929578</v>
      </c>
      <c r="AH36" s="16">
        <f>MAX(Z36,AG36)</f>
        <v>10.309859154929578</v>
      </c>
      <c r="AI36" s="15">
        <f>IF(AF36="YES",MAX(0,AH36+S36-R36-I36),0)</f>
        <v>0</v>
      </c>
      <c r="AJ36" s="15">
        <f>IF(AND(AC36&gt;0, AF36="YES"), MIN(AD36, CEILING(AI36/AC36,1)), 0)</f>
        <v>0</v>
      </c>
      <c r="AK36" s="15">
        <f>AJ36*Q36*AC36</f>
        <v>0</v>
      </c>
      <c r="AL36" s="15"/>
      <c r="AM36" s="15" t="str">
        <f>IF(V36&lt;=22, "CRITICAL", IF(V36&lt;=30, "HIGH", IF(V36&lt;=45, "MEDIUM", IF(V36&lt;=61, "LOW", "NORMAL"))))</f>
        <v>NORMAL</v>
      </c>
      <c r="AN36" s="15">
        <f>AJ36*AC36*H36</f>
        <v>0</v>
      </c>
    </row>
    <row r="37" spans="1:40" s="6" customFormat="1" x14ac:dyDescent="0.35">
      <c r="A37" s="15" t="s">
        <v>36</v>
      </c>
      <c r="B37" s="15">
        <v>479</v>
      </c>
      <c r="C37" s="15">
        <v>146</v>
      </c>
      <c r="D37" s="15">
        <v>23</v>
      </c>
      <c r="E37" s="15">
        <v>11</v>
      </c>
      <c r="F37" s="15">
        <v>120</v>
      </c>
      <c r="G37" s="15">
        <v>60</v>
      </c>
      <c r="H37" s="15">
        <v>43.091000000000001</v>
      </c>
      <c r="I37" s="15">
        <v>0</v>
      </c>
      <c r="J37" s="15">
        <f t="shared" si="16"/>
        <v>2.248826291079812</v>
      </c>
      <c r="K37" s="15">
        <f t="shared" si="17"/>
        <v>67.532253521126762</v>
      </c>
      <c r="L37" s="15">
        <f t="shared" si="18"/>
        <v>65.028560250391237</v>
      </c>
      <c r="M37" s="15">
        <f t="shared" si="19"/>
        <v>780.34272300469479</v>
      </c>
      <c r="N37" s="15">
        <v>20.55</v>
      </c>
      <c r="O37" s="15">
        <v>5.66</v>
      </c>
      <c r="P37" s="15">
        <f>IFERROR(VLOOKUP(A37,FREQUENCY!A:B,2,FALSE),0)</f>
        <v>28</v>
      </c>
      <c r="Q37" s="15">
        <f>IFERROR(VLOOKUP(A37,WEIGHT!A:B,2,FALSE),0)</f>
        <v>59.59</v>
      </c>
      <c r="R37" s="15">
        <f t="shared" si="20"/>
        <v>146</v>
      </c>
      <c r="S37" s="15">
        <f t="shared" si="21"/>
        <v>46.213380281690135</v>
      </c>
      <c r="T37" s="15">
        <f t="shared" si="22"/>
        <v>59.324037558685447</v>
      </c>
      <c r="U37" s="15">
        <f t="shared" si="23"/>
        <v>105.53741784037558</v>
      </c>
      <c r="V37" s="16">
        <f t="shared" si="24"/>
        <v>64.922755741127361</v>
      </c>
      <c r="W37" s="15">
        <f t="shared" si="25"/>
        <v>6291.2860000000001</v>
      </c>
      <c r="X37" s="15" t="str">
        <f t="shared" si="26"/>
        <v>HIGH</v>
      </c>
      <c r="Y37" s="15">
        <f t="shared" si="27"/>
        <v>1.2</v>
      </c>
      <c r="Z37" s="15">
        <f t="shared" si="28"/>
        <v>55</v>
      </c>
      <c r="AA37" s="15" t="str">
        <f t="shared" si="29"/>
        <v>OVERSTOCKED</v>
      </c>
      <c r="AB37" s="17">
        <f t="shared" si="30"/>
        <v>650</v>
      </c>
      <c r="AC37" s="15">
        <f>IFERROR(VLOOKUP(A37,BUNDLE_QUANTITIES!A:B,2,FALSE),0)</f>
        <v>20</v>
      </c>
      <c r="AD37" s="15">
        <f>IFERROR(VLOOKUP(A37,BUNDLE_QUANTITIES!A:C,3,FALSE),0)</f>
        <v>1</v>
      </c>
      <c r="AE37" s="15">
        <f>(AC37*AD37)</f>
        <v>20</v>
      </c>
      <c r="AF37" s="15" t="str">
        <f>IF(OR(R37&lt;=U37,V37&lt;61),"YES", "NO")</f>
        <v>NO</v>
      </c>
      <c r="AG37" s="16">
        <f t="shared" si="15"/>
        <v>137.17840375586854</v>
      </c>
      <c r="AH37" s="16">
        <f>MAX(Z37,AG37)</f>
        <v>137.17840375586854</v>
      </c>
      <c r="AI37" s="15">
        <f>IF(AF37="YES",MAX(0,AH37+S37-R37-I37),0)</f>
        <v>0</v>
      </c>
      <c r="AJ37" s="15">
        <f>IF(AND(AC37&gt;0, AF37="YES"), MIN(AD37, CEILING(AI37/AC37,1)), 0)</f>
        <v>0</v>
      </c>
      <c r="AK37" s="15">
        <f>AJ37*Q37*AC37</f>
        <v>0</v>
      </c>
      <c r="AL37" s="15"/>
      <c r="AM37" s="15" t="str">
        <f>IF(V37&lt;=22, "CRITICAL", IF(V37&lt;=30, "HIGH", IF(V37&lt;=45, "MEDIUM", IF(V37&lt;=61, "LOW", "NORMAL"))))</f>
        <v>NORMAL</v>
      </c>
      <c r="AN37" s="15">
        <f>AJ37*AC37*H37</f>
        <v>0</v>
      </c>
    </row>
    <row r="38" spans="1:40" s="6" customFormat="1" x14ac:dyDescent="0.35">
      <c r="A38" s="15" t="s">
        <v>37</v>
      </c>
      <c r="B38" s="15">
        <v>21</v>
      </c>
      <c r="C38" s="15">
        <v>23</v>
      </c>
      <c r="D38" s="15">
        <v>2</v>
      </c>
      <c r="E38" s="15">
        <v>0</v>
      </c>
      <c r="F38" s="15">
        <v>10</v>
      </c>
      <c r="G38" s="15">
        <v>0</v>
      </c>
      <c r="H38" s="15">
        <v>46.250999999999998</v>
      </c>
      <c r="I38" s="15">
        <v>0</v>
      </c>
      <c r="J38" s="15">
        <f t="shared" si="16"/>
        <v>9.8591549295774641E-2</v>
      </c>
      <c r="K38" s="15">
        <f t="shared" si="17"/>
        <v>2.9607042253521128</v>
      </c>
      <c r="L38" s="15">
        <f t="shared" si="18"/>
        <v>2.85093896713615</v>
      </c>
      <c r="M38" s="15">
        <f t="shared" si="19"/>
        <v>34.2112676056338</v>
      </c>
      <c r="N38" s="15">
        <v>20.55</v>
      </c>
      <c r="O38" s="15">
        <v>5.66</v>
      </c>
      <c r="P38" s="15">
        <f>IFERROR(VLOOKUP(A38,FREQUENCY!A:B,2,FALSE),0)</f>
        <v>4</v>
      </c>
      <c r="Q38" s="15">
        <f>IFERROR(VLOOKUP(A38,WEIGHT!A:B,2,FALSE),0)</f>
        <v>63.57</v>
      </c>
      <c r="R38" s="15">
        <f t="shared" si="20"/>
        <v>23</v>
      </c>
      <c r="S38" s="15">
        <f t="shared" si="21"/>
        <v>2.0260563380281691</v>
      </c>
      <c r="T38" s="15">
        <f t="shared" si="22"/>
        <v>2.6008450704225354</v>
      </c>
      <c r="U38" s="15">
        <f t="shared" si="23"/>
        <v>4.6269014084507045</v>
      </c>
      <c r="V38" s="16">
        <f t="shared" si="24"/>
        <v>233.28571428571431</v>
      </c>
      <c r="W38" s="15">
        <f t="shared" si="25"/>
        <v>1063.7729999999999</v>
      </c>
      <c r="X38" s="15" t="str">
        <f t="shared" si="26"/>
        <v>LOW</v>
      </c>
      <c r="Y38" s="15">
        <f t="shared" si="27"/>
        <v>2</v>
      </c>
      <c r="Z38" s="15">
        <f t="shared" si="28"/>
        <v>4</v>
      </c>
      <c r="AA38" s="15" t="str">
        <f t="shared" si="29"/>
        <v>OVERSTOCKED</v>
      </c>
      <c r="AB38" s="17">
        <f t="shared" si="30"/>
        <v>60</v>
      </c>
      <c r="AC38" s="15">
        <f>IFERROR(VLOOKUP(A38,BUNDLE_QUANTITIES!A:B,2,FALSE),0)</f>
        <v>20</v>
      </c>
      <c r="AD38" s="15">
        <f>IFERROR(VLOOKUP(A38,BUNDLE_QUANTITIES!A:C,3,FALSE),0)</f>
        <v>6</v>
      </c>
      <c r="AE38" s="15">
        <f>(AC38*AD38)</f>
        <v>120</v>
      </c>
      <c r="AF38" s="15" t="str">
        <f>IF(OR(R38&lt;=U38,V38&lt;61),"YES", "NO")</f>
        <v>NO</v>
      </c>
      <c r="AG38" s="16">
        <f t="shared" si="15"/>
        <v>6.0140845070422531</v>
      </c>
      <c r="AH38" s="16">
        <f>MAX(Z38,AG38)</f>
        <v>6.0140845070422531</v>
      </c>
      <c r="AI38" s="15">
        <f>IF(AF38="YES",MAX(0,AH38+S38-R38-I38),0)</f>
        <v>0</v>
      </c>
      <c r="AJ38" s="15">
        <f>IF(AND(AC38&gt;0, AF38="YES"), MIN(AD38, CEILING(AI38/AC38,1)), 0)</f>
        <v>0</v>
      </c>
      <c r="AK38" s="15">
        <f>AJ38*Q38*AC38</f>
        <v>0</v>
      </c>
      <c r="AL38" s="15"/>
      <c r="AM38" s="15" t="str">
        <f>IF(V38&lt;=22, "CRITICAL", IF(V38&lt;=30, "HIGH", IF(V38&lt;=45, "MEDIUM", IF(V38&lt;=61, "LOW", "NORMAL"))))</f>
        <v>NORMAL</v>
      </c>
      <c r="AN38" s="15">
        <f>AJ38*AC38*H38</f>
        <v>0</v>
      </c>
    </row>
    <row r="39" spans="1:40" s="6" customFormat="1" x14ac:dyDescent="0.35">
      <c r="A39" s="15" t="s">
        <v>38</v>
      </c>
      <c r="B39" s="15">
        <v>136</v>
      </c>
      <c r="C39" s="15">
        <v>103</v>
      </c>
      <c r="D39" s="15">
        <v>11</v>
      </c>
      <c r="E39" s="15">
        <v>3</v>
      </c>
      <c r="F39" s="15">
        <v>80</v>
      </c>
      <c r="G39" s="15">
        <v>0</v>
      </c>
      <c r="H39" s="15">
        <v>49.344000000000001</v>
      </c>
      <c r="I39" s="15">
        <v>0</v>
      </c>
      <c r="J39" s="15">
        <f t="shared" si="16"/>
        <v>0.63849765258215962</v>
      </c>
      <c r="K39" s="15">
        <f t="shared" si="17"/>
        <v>19.174084507042256</v>
      </c>
      <c r="L39" s="15">
        <f t="shared" si="18"/>
        <v>18.46322378716745</v>
      </c>
      <c r="M39" s="15">
        <f t="shared" si="19"/>
        <v>221.55868544600941</v>
      </c>
      <c r="N39" s="15">
        <v>20.55</v>
      </c>
      <c r="O39" s="15">
        <v>5.66</v>
      </c>
      <c r="P39" s="15">
        <f>IFERROR(VLOOKUP(A39,FREQUENCY!A:B,2,FALSE),0)</f>
        <v>16</v>
      </c>
      <c r="Q39" s="15">
        <f>IFERROR(VLOOKUP(A39,WEIGHT!A:B,2,FALSE),0)</f>
        <v>67.290000000000006</v>
      </c>
      <c r="R39" s="15">
        <f t="shared" si="20"/>
        <v>103</v>
      </c>
      <c r="S39" s="15">
        <f t="shared" si="21"/>
        <v>13.121126760563381</v>
      </c>
      <c r="T39" s="15">
        <f t="shared" si="22"/>
        <v>16.843568075117371</v>
      </c>
      <c r="U39" s="15">
        <f t="shared" si="23"/>
        <v>29.964694835680753</v>
      </c>
      <c r="V39" s="16">
        <f t="shared" si="24"/>
        <v>161.31617647058823</v>
      </c>
      <c r="W39" s="15">
        <f t="shared" si="25"/>
        <v>5082.4319999999998</v>
      </c>
      <c r="X39" s="15" t="str">
        <f t="shared" si="26"/>
        <v>HIGH</v>
      </c>
      <c r="Y39" s="15">
        <f t="shared" si="27"/>
        <v>1.2</v>
      </c>
      <c r="Z39" s="15">
        <f t="shared" si="28"/>
        <v>16</v>
      </c>
      <c r="AA39" s="15" t="str">
        <f t="shared" si="29"/>
        <v>OVERSTOCKED</v>
      </c>
      <c r="AB39" s="17">
        <f t="shared" si="30"/>
        <v>640</v>
      </c>
      <c r="AC39" s="15">
        <f>IFERROR(VLOOKUP(A39,BUNDLE_QUANTITIES!A:B,2,FALSE),0)</f>
        <v>20</v>
      </c>
      <c r="AD39" s="15">
        <f>IFERROR(VLOOKUP(A39,BUNDLE_QUANTITIES!A:C,3,FALSE),0)</f>
        <v>1</v>
      </c>
      <c r="AE39" s="15">
        <f>(AC39*AD39)</f>
        <v>20</v>
      </c>
      <c r="AF39" s="15" t="str">
        <f>IF(OR(R39&lt;=U39,V39&lt;61),"YES", "NO")</f>
        <v>NO</v>
      </c>
      <c r="AG39" s="16">
        <f t="shared" si="15"/>
        <v>38.948356807511736</v>
      </c>
      <c r="AH39" s="16">
        <f>MAX(Z39,AG39)</f>
        <v>38.948356807511736</v>
      </c>
      <c r="AI39" s="15">
        <f>IF(AF39="YES",MAX(0,AH39+S39-R39-I39),0)</f>
        <v>0</v>
      </c>
      <c r="AJ39" s="15">
        <f>IF(AND(AC39&gt;0, AF39="YES"), MIN(AD39, CEILING(AI39/AC39,1)), 0)</f>
        <v>0</v>
      </c>
      <c r="AK39" s="15">
        <f>AJ39*Q39*AC39</f>
        <v>0</v>
      </c>
      <c r="AL39" s="15"/>
      <c r="AM39" s="15" t="str">
        <f>IF(V39&lt;=22, "CRITICAL", IF(V39&lt;=30, "HIGH", IF(V39&lt;=45, "MEDIUM", IF(V39&lt;=61, "LOW", "NORMAL"))))</f>
        <v>NORMAL</v>
      </c>
      <c r="AN39" s="15">
        <f>AJ39*AC39*H39</f>
        <v>0</v>
      </c>
    </row>
    <row r="40" spans="1:40" s="6" customFormat="1" x14ac:dyDescent="0.35">
      <c r="A40" s="15" t="s">
        <v>39</v>
      </c>
      <c r="B40" s="15">
        <v>60</v>
      </c>
      <c r="C40" s="15">
        <v>22</v>
      </c>
      <c r="D40" s="15">
        <v>11</v>
      </c>
      <c r="E40" s="15">
        <v>3</v>
      </c>
      <c r="F40" s="15">
        <v>20</v>
      </c>
      <c r="G40" s="15">
        <v>20</v>
      </c>
      <c r="H40" s="15">
        <v>55.094999999999999</v>
      </c>
      <c r="I40" s="15">
        <v>0</v>
      </c>
      <c r="J40" s="15">
        <f t="shared" si="16"/>
        <v>0.28169014084507044</v>
      </c>
      <c r="K40" s="15">
        <f t="shared" si="17"/>
        <v>8.4591549295774655</v>
      </c>
      <c r="L40" s="15">
        <f t="shared" si="18"/>
        <v>8.145539906103286</v>
      </c>
      <c r="M40" s="15">
        <f t="shared" si="19"/>
        <v>97.74647887323944</v>
      </c>
      <c r="N40" s="15">
        <v>20.55</v>
      </c>
      <c r="O40" s="15">
        <v>5.66</v>
      </c>
      <c r="P40" s="15">
        <f>IFERROR(VLOOKUP(A40,FREQUENCY!A:B,2,FALSE),0)</f>
        <v>2</v>
      </c>
      <c r="Q40" s="15">
        <f>IFERROR(VLOOKUP(A40,WEIGHT!A:B,2,FALSE),0)</f>
        <v>75.05</v>
      </c>
      <c r="R40" s="15">
        <f t="shared" si="20"/>
        <v>22</v>
      </c>
      <c r="S40" s="15">
        <f t="shared" si="21"/>
        <v>5.7887323943661979</v>
      </c>
      <c r="T40" s="15">
        <f t="shared" si="22"/>
        <v>7.4309859154929585</v>
      </c>
      <c r="U40" s="15">
        <f t="shared" si="23"/>
        <v>13.219718309859157</v>
      </c>
      <c r="V40" s="16">
        <f t="shared" si="24"/>
        <v>78.099999999999994</v>
      </c>
      <c r="W40" s="15">
        <f t="shared" si="25"/>
        <v>1212.0899999999999</v>
      </c>
      <c r="X40" s="15" t="str">
        <f t="shared" si="26"/>
        <v>LOW</v>
      </c>
      <c r="Y40" s="15">
        <f t="shared" si="27"/>
        <v>2</v>
      </c>
      <c r="Z40" s="15">
        <f t="shared" si="28"/>
        <v>12</v>
      </c>
      <c r="AA40" s="15" t="str">
        <f t="shared" si="29"/>
        <v>OK</v>
      </c>
      <c r="AB40" s="17">
        <f t="shared" si="30"/>
        <v>80</v>
      </c>
      <c r="AC40" s="15">
        <f>IFERROR(VLOOKUP(A40,BUNDLE_QUANTITIES!A:B,2,FALSE),0)</f>
        <v>20</v>
      </c>
      <c r="AD40" s="15">
        <f>IFERROR(VLOOKUP(A40,BUNDLE_QUANTITIES!A:C,3,FALSE),0)</f>
        <v>1</v>
      </c>
      <c r="AE40" s="15">
        <f>(AC40*AD40)</f>
        <v>20</v>
      </c>
      <c r="AF40" s="15" t="str">
        <f>IF(OR(R40&lt;=U40,V40&lt;61),"YES", "NO")</f>
        <v>NO</v>
      </c>
      <c r="AG40" s="16">
        <f t="shared" si="15"/>
        <v>17.183098591549296</v>
      </c>
      <c r="AH40" s="16">
        <f>MAX(Z40,AG40)</f>
        <v>17.183098591549296</v>
      </c>
      <c r="AI40" s="15">
        <f>IF(AF40="YES",MAX(0,AH40+S40-R40-I40),0)</f>
        <v>0</v>
      </c>
      <c r="AJ40" s="15">
        <f>IF(AND(AC40&gt;0, AF40="YES"), MIN(AD40, CEILING(AI40/AC40,1)), 0)</f>
        <v>0</v>
      </c>
      <c r="AK40" s="15">
        <f>AJ40*Q40*AC40</f>
        <v>0</v>
      </c>
      <c r="AL40" s="15"/>
      <c r="AM40" s="15" t="str">
        <f>IF(V40&lt;=22, "CRITICAL", IF(V40&lt;=30, "HIGH", IF(V40&lt;=45, "MEDIUM", IF(V40&lt;=61, "LOW", "NORMAL"))))</f>
        <v>NORMAL</v>
      </c>
      <c r="AN40" s="15">
        <f>AJ40*AC40*H40</f>
        <v>0</v>
      </c>
    </row>
    <row r="41" spans="1:40" s="6" customFormat="1" x14ac:dyDescent="0.35">
      <c r="A41" s="15" t="s">
        <v>40</v>
      </c>
      <c r="B41" s="15">
        <v>21</v>
      </c>
      <c r="C41" s="15">
        <v>7</v>
      </c>
      <c r="D41" s="15">
        <v>0</v>
      </c>
      <c r="E41" s="15">
        <v>0</v>
      </c>
      <c r="F41" s="15">
        <v>5</v>
      </c>
      <c r="G41" s="15">
        <v>0</v>
      </c>
      <c r="H41" s="15">
        <v>73.59</v>
      </c>
      <c r="I41" s="15">
        <v>0</v>
      </c>
      <c r="J41" s="15">
        <f t="shared" si="16"/>
        <v>9.8591549295774641E-2</v>
      </c>
      <c r="K41" s="15">
        <f t="shared" si="17"/>
        <v>2.9607042253521128</v>
      </c>
      <c r="L41" s="15">
        <f t="shared" si="18"/>
        <v>2.85093896713615</v>
      </c>
      <c r="M41" s="15">
        <f t="shared" si="19"/>
        <v>34.2112676056338</v>
      </c>
      <c r="N41" s="15">
        <v>20.55</v>
      </c>
      <c r="O41" s="15">
        <v>5.66</v>
      </c>
      <c r="P41" s="15">
        <f>IFERROR(VLOOKUP(A41,FREQUENCY!A:B,2,FALSE),0)</f>
        <v>4</v>
      </c>
      <c r="Q41" s="15">
        <f>IFERROR(VLOOKUP(A41,WEIGHT!A:B,2,FALSE),0)</f>
        <v>90.68</v>
      </c>
      <c r="R41" s="15">
        <f t="shared" si="20"/>
        <v>7</v>
      </c>
      <c r="S41" s="15">
        <f t="shared" si="21"/>
        <v>2.0260563380281691</v>
      </c>
      <c r="T41" s="15">
        <f t="shared" si="22"/>
        <v>2.6008450704225354</v>
      </c>
      <c r="U41" s="15">
        <f t="shared" si="23"/>
        <v>4.6269014084507045</v>
      </c>
      <c r="V41" s="16">
        <f t="shared" si="24"/>
        <v>71</v>
      </c>
      <c r="W41" s="15">
        <f t="shared" si="25"/>
        <v>515.13</v>
      </c>
      <c r="X41" s="15" t="str">
        <f t="shared" si="26"/>
        <v>LOW</v>
      </c>
      <c r="Y41" s="15">
        <f t="shared" si="27"/>
        <v>2</v>
      </c>
      <c r="Z41" s="15">
        <f t="shared" si="28"/>
        <v>4</v>
      </c>
      <c r="AA41" s="15" t="str">
        <f t="shared" si="29"/>
        <v>OK</v>
      </c>
      <c r="AB41" s="17">
        <f t="shared" si="30"/>
        <v>10</v>
      </c>
      <c r="AC41" s="15">
        <f>IFERROR(VLOOKUP(A41,BUNDLE_QUANTITIES!A:B,2,FALSE),0)</f>
        <v>20</v>
      </c>
      <c r="AD41" s="15">
        <f>IFERROR(VLOOKUP(A41,BUNDLE_QUANTITIES!A:C,3,FALSE),0)</f>
        <v>1</v>
      </c>
      <c r="AE41" s="15">
        <f>(AC41*AD41)</f>
        <v>20</v>
      </c>
      <c r="AF41" s="15" t="str">
        <f>IF(OR(R41&lt;=U41,V41&lt;61),"YES", "NO")</f>
        <v>NO</v>
      </c>
      <c r="AG41" s="16">
        <f t="shared" si="15"/>
        <v>6.0140845070422531</v>
      </c>
      <c r="AH41" s="16">
        <f>MAX(Z41,AG41)</f>
        <v>6.0140845070422531</v>
      </c>
      <c r="AI41" s="15">
        <f>IF(AF41="YES",MAX(0,AH41+S41-R41-I41),0)</f>
        <v>0</v>
      </c>
      <c r="AJ41" s="15">
        <f>IF(AND(AC41&gt;0, AF41="YES"), MIN(AD41, CEILING(AI41/AC41,1)), 0)</f>
        <v>0</v>
      </c>
      <c r="AK41" s="15">
        <f>AJ41*Q41*AC41</f>
        <v>0</v>
      </c>
      <c r="AL41" s="15"/>
      <c r="AM41" s="15" t="str">
        <f>IF(V41&lt;=22, "CRITICAL", IF(V41&lt;=30, "HIGH", IF(V41&lt;=45, "MEDIUM", IF(V41&lt;=61, "LOW", "NORMAL"))))</f>
        <v>NORMAL</v>
      </c>
      <c r="AN41" s="15">
        <f>AJ41*AC41*H41</f>
        <v>0</v>
      </c>
    </row>
    <row r="42" spans="1:40" s="6" customFormat="1" x14ac:dyDescent="0.35">
      <c r="A42" s="15" t="s">
        <v>41</v>
      </c>
      <c r="B42" s="15">
        <v>11</v>
      </c>
      <c r="C42" s="15">
        <v>8</v>
      </c>
      <c r="D42" s="15">
        <v>0</v>
      </c>
      <c r="E42" s="15">
        <v>0</v>
      </c>
      <c r="F42" s="15">
        <v>5</v>
      </c>
      <c r="G42" s="15">
        <v>0</v>
      </c>
      <c r="H42" s="15">
        <v>91.102999999999994</v>
      </c>
      <c r="I42" s="15">
        <v>0</v>
      </c>
      <c r="J42" s="15">
        <f t="shared" si="16"/>
        <v>5.1643192488262914E-2</v>
      </c>
      <c r="K42" s="15">
        <f t="shared" si="17"/>
        <v>1.5508450704225354</v>
      </c>
      <c r="L42" s="15">
        <f t="shared" si="18"/>
        <v>1.4933489827856026</v>
      </c>
      <c r="M42" s="15">
        <f t="shared" si="19"/>
        <v>17.920187793427232</v>
      </c>
      <c r="N42" s="15">
        <v>20.55</v>
      </c>
      <c r="O42" s="15">
        <v>5.66</v>
      </c>
      <c r="P42" s="15">
        <f>IFERROR(VLOOKUP(A42,FREQUENCY!A:B,2,FALSE),0)</f>
        <v>0</v>
      </c>
      <c r="Q42" s="15">
        <f>IFERROR(VLOOKUP(A42,WEIGHT!A:B,2,FALSE),0)</f>
        <v>106.2</v>
      </c>
      <c r="R42" s="15">
        <f t="shared" si="20"/>
        <v>8</v>
      </c>
      <c r="S42" s="15">
        <f t="shared" si="21"/>
        <v>1.0612676056338028</v>
      </c>
      <c r="T42" s="15">
        <f t="shared" si="22"/>
        <v>1.3623474178403758</v>
      </c>
      <c r="U42" s="15">
        <f t="shared" si="23"/>
        <v>2.4236150234741789</v>
      </c>
      <c r="V42" s="16">
        <f t="shared" si="24"/>
        <v>154.90909090909091</v>
      </c>
      <c r="W42" s="15">
        <f t="shared" si="25"/>
        <v>728.82399999999996</v>
      </c>
      <c r="X42" s="15" t="str">
        <f t="shared" si="26"/>
        <v>LOW</v>
      </c>
      <c r="Y42" s="15">
        <f t="shared" si="27"/>
        <v>2</v>
      </c>
      <c r="Z42" s="15">
        <f t="shared" si="28"/>
        <v>2</v>
      </c>
      <c r="AA42" s="15" t="str">
        <f t="shared" si="29"/>
        <v>OVERSTOCKED</v>
      </c>
      <c r="AB42" s="17">
        <f t="shared" si="30"/>
        <v>30</v>
      </c>
      <c r="AC42" s="15">
        <f>IFERROR(VLOOKUP(A42,BUNDLE_QUANTITIES!A:B,2,FALSE),0)</f>
        <v>20</v>
      </c>
      <c r="AD42" s="15">
        <f>IFERROR(VLOOKUP(A42,BUNDLE_QUANTITIES!A:C,3,FALSE),0)</f>
        <v>2</v>
      </c>
      <c r="AE42" s="15">
        <f>(AC42*AD42)</f>
        <v>40</v>
      </c>
      <c r="AF42" s="15" t="str">
        <f>IF(OR(R42&lt;=U42,V42&lt;61),"YES", "NO")</f>
        <v>NO</v>
      </c>
      <c r="AG42" s="16">
        <f t="shared" si="15"/>
        <v>3.150234741784038</v>
      </c>
      <c r="AH42" s="16">
        <f>MAX(Z42,AG42)</f>
        <v>3.150234741784038</v>
      </c>
      <c r="AI42" s="15">
        <f>IF(AF42="YES",MAX(0,AH42+S42-R42-I42),0)</f>
        <v>0</v>
      </c>
      <c r="AJ42" s="15">
        <f>IF(AND(AC42&gt;0, AF42="YES"), MIN(AD42, CEILING(AI42/AC42,1)), 0)</f>
        <v>0</v>
      </c>
      <c r="AK42" s="15">
        <f>AJ42*Q42*AC42</f>
        <v>0</v>
      </c>
      <c r="AL42" s="15"/>
      <c r="AM42" s="15" t="str">
        <f>IF(V42&lt;=22, "CRITICAL", IF(V42&lt;=30, "HIGH", IF(V42&lt;=45, "MEDIUM", IF(V42&lt;=61, "LOW", "NORMAL"))))</f>
        <v>NORMAL</v>
      </c>
      <c r="AN42" s="15">
        <f>AJ42*AC42*H42</f>
        <v>0</v>
      </c>
    </row>
    <row r="43" spans="1:40" s="6" customFormat="1" x14ac:dyDescent="0.35">
      <c r="A43" s="15" t="s">
        <v>42</v>
      </c>
      <c r="B43" s="15">
        <v>371</v>
      </c>
      <c r="C43" s="15">
        <v>186</v>
      </c>
      <c r="D43" s="15">
        <v>2</v>
      </c>
      <c r="E43" s="15">
        <v>0</v>
      </c>
      <c r="F43" s="15">
        <v>148</v>
      </c>
      <c r="G43" s="15">
        <v>0</v>
      </c>
      <c r="H43" s="15">
        <v>12.147</v>
      </c>
      <c r="I43" s="15">
        <v>0</v>
      </c>
      <c r="J43" s="15">
        <f t="shared" si="16"/>
        <v>1.7417840375586855</v>
      </c>
      <c r="K43" s="15">
        <f t="shared" si="17"/>
        <v>52.305774647887326</v>
      </c>
      <c r="L43" s="15">
        <f t="shared" si="18"/>
        <v>50.366588419405325</v>
      </c>
      <c r="M43" s="15">
        <f t="shared" si="19"/>
        <v>604.39906103286387</v>
      </c>
      <c r="N43" s="15">
        <v>20.55</v>
      </c>
      <c r="O43" s="15">
        <v>5.66</v>
      </c>
      <c r="P43" s="15">
        <f>IFERROR(VLOOKUP(A43,FREQUENCY!A:B,2,FALSE),0)</f>
        <v>8</v>
      </c>
      <c r="Q43" s="15">
        <f>IFERROR(VLOOKUP(A43,WEIGHT!A:B,2,FALSE),0)</f>
        <v>12.77</v>
      </c>
      <c r="R43" s="15">
        <f t="shared" si="20"/>
        <v>186</v>
      </c>
      <c r="S43" s="15">
        <f t="shared" si="21"/>
        <v>35.793661971830986</v>
      </c>
      <c r="T43" s="15">
        <f t="shared" si="22"/>
        <v>45.948262910798128</v>
      </c>
      <c r="U43" s="15">
        <f t="shared" si="23"/>
        <v>81.741924882629121</v>
      </c>
      <c r="V43" s="16">
        <f t="shared" si="24"/>
        <v>106.78706199460916</v>
      </c>
      <c r="W43" s="15">
        <f t="shared" si="25"/>
        <v>2259.3420000000001</v>
      </c>
      <c r="X43" s="15" t="str">
        <f t="shared" si="26"/>
        <v>MEDIUM</v>
      </c>
      <c r="Y43" s="15">
        <f t="shared" si="27"/>
        <v>1.5</v>
      </c>
      <c r="Z43" s="15">
        <f t="shared" si="28"/>
        <v>54</v>
      </c>
      <c r="AA43" s="15" t="str">
        <f t="shared" si="29"/>
        <v>OVERSTOCKED</v>
      </c>
      <c r="AB43" s="17">
        <f t="shared" si="30"/>
        <v>940</v>
      </c>
      <c r="AC43" s="15">
        <f>IFERROR(VLOOKUP(A43,BUNDLE_QUANTITIES!A:B,2,FALSE),0)</f>
        <v>48</v>
      </c>
      <c r="AD43" s="15">
        <f>IFERROR(VLOOKUP(A43,BUNDLE_QUANTITIES!A:C,3,FALSE),0)</f>
        <v>4</v>
      </c>
      <c r="AE43" s="15">
        <f>(AC43*AD43)</f>
        <v>192</v>
      </c>
      <c r="AF43" s="15" t="str">
        <f>IF(OR(R43&lt;=U43,V43&lt;61),"YES", "NO")</f>
        <v>NO</v>
      </c>
      <c r="AG43" s="16">
        <f t="shared" si="15"/>
        <v>106.24882629107981</v>
      </c>
      <c r="AH43" s="16">
        <f>MAX(Z43,AG43)</f>
        <v>106.24882629107981</v>
      </c>
      <c r="AI43" s="15">
        <f>IF(AF43="YES",MAX(0,AH43+S43-R43-I43),0)</f>
        <v>0</v>
      </c>
      <c r="AJ43" s="15">
        <f>IF(AND(AC43&gt;0, AF43="YES"), MIN(AD43, CEILING(AI43/AC43,1)), 0)</f>
        <v>0</v>
      </c>
      <c r="AK43" s="15">
        <f>AJ43*Q43*AC43</f>
        <v>0</v>
      </c>
      <c r="AL43" s="15"/>
      <c r="AM43" s="15" t="str">
        <f>IF(V43&lt;=22, "CRITICAL", IF(V43&lt;=30, "HIGH", IF(V43&lt;=45, "MEDIUM", IF(V43&lt;=61, "LOW", "NORMAL"))))</f>
        <v>NORMAL</v>
      </c>
      <c r="AN43" s="15">
        <f>AJ43*AC43*H43</f>
        <v>0</v>
      </c>
    </row>
    <row r="44" spans="1:40" s="6" customFormat="1" x14ac:dyDescent="0.35">
      <c r="A44" s="15" t="s">
        <v>43</v>
      </c>
      <c r="B44" s="15">
        <v>272</v>
      </c>
      <c r="C44" s="15">
        <v>251</v>
      </c>
      <c r="D44" s="15">
        <v>1</v>
      </c>
      <c r="E44" s="15">
        <v>1</v>
      </c>
      <c r="F44" s="15">
        <v>115</v>
      </c>
      <c r="G44" s="15">
        <v>0</v>
      </c>
      <c r="H44" s="15">
        <v>14.14</v>
      </c>
      <c r="I44" s="15">
        <v>0</v>
      </c>
      <c r="J44" s="15">
        <f t="shared" si="16"/>
        <v>1.2769953051643192</v>
      </c>
      <c r="K44" s="15">
        <f t="shared" si="17"/>
        <v>38.348169014084512</v>
      </c>
      <c r="L44" s="15">
        <f t="shared" si="18"/>
        <v>36.926447574334901</v>
      </c>
      <c r="M44" s="15">
        <f t="shared" si="19"/>
        <v>443.11737089201881</v>
      </c>
      <c r="N44" s="15">
        <v>20.55</v>
      </c>
      <c r="O44" s="15">
        <v>5.66</v>
      </c>
      <c r="P44" s="15">
        <f>IFERROR(VLOOKUP(A44,FREQUENCY!A:B,2,FALSE),0)</f>
        <v>9</v>
      </c>
      <c r="Q44" s="15">
        <f>IFERROR(VLOOKUP(A44,WEIGHT!A:B,2,FALSE),0)</f>
        <v>14.2</v>
      </c>
      <c r="R44" s="15">
        <f t="shared" si="20"/>
        <v>251</v>
      </c>
      <c r="S44" s="15">
        <f t="shared" si="21"/>
        <v>26.242253521126763</v>
      </c>
      <c r="T44" s="15">
        <f t="shared" si="22"/>
        <v>33.687136150234743</v>
      </c>
      <c r="U44" s="15">
        <f t="shared" si="23"/>
        <v>59.929389671361506</v>
      </c>
      <c r="V44" s="16">
        <f t="shared" si="24"/>
        <v>196.55514705882354</v>
      </c>
      <c r="W44" s="15">
        <f t="shared" si="25"/>
        <v>3549.1400000000003</v>
      </c>
      <c r="X44" s="15" t="str">
        <f t="shared" si="26"/>
        <v>MEDIUM</v>
      </c>
      <c r="Y44" s="15">
        <f t="shared" si="27"/>
        <v>1.5</v>
      </c>
      <c r="Z44" s="15">
        <f t="shared" si="28"/>
        <v>39</v>
      </c>
      <c r="AA44" s="15" t="str">
        <f t="shared" si="29"/>
        <v>OVERSTOCKED</v>
      </c>
      <c r="AB44" s="17">
        <f t="shared" si="30"/>
        <v>760</v>
      </c>
      <c r="AC44" s="15">
        <f>IFERROR(VLOOKUP(A44,BUNDLE_QUANTITIES!A:B,2,FALSE),0)</f>
        <v>48</v>
      </c>
      <c r="AD44" s="15">
        <f>IFERROR(VLOOKUP(A44,BUNDLE_QUANTITIES!A:C,3,FALSE),0)</f>
        <v>4</v>
      </c>
      <c r="AE44" s="15">
        <f>(AC44*AD44)</f>
        <v>192</v>
      </c>
      <c r="AF44" s="15" t="str">
        <f>IF(OR(R44&lt;=U44,V44&lt;61),"YES", "NO")</f>
        <v>NO</v>
      </c>
      <c r="AG44" s="16">
        <f t="shared" si="15"/>
        <v>77.896713615023472</v>
      </c>
      <c r="AH44" s="16">
        <f>MAX(Z44,AG44)</f>
        <v>77.896713615023472</v>
      </c>
      <c r="AI44" s="15">
        <f>IF(AF44="YES",MAX(0,AH44+S44-R44-I44),0)</f>
        <v>0</v>
      </c>
      <c r="AJ44" s="15">
        <f>IF(AND(AC44&gt;0, AF44="YES"), MIN(AD44, CEILING(AI44/AC44,1)), 0)</f>
        <v>0</v>
      </c>
      <c r="AK44" s="15">
        <f>AJ44*Q44*AC44</f>
        <v>0</v>
      </c>
      <c r="AL44" s="15"/>
      <c r="AM44" s="15" t="str">
        <f>IF(V44&lt;=22, "CRITICAL", IF(V44&lt;=30, "HIGH", IF(V44&lt;=45, "MEDIUM", IF(V44&lt;=61, "LOW", "NORMAL"))))</f>
        <v>NORMAL</v>
      </c>
      <c r="AN44" s="15">
        <f>AJ44*AC44*H44</f>
        <v>0</v>
      </c>
    </row>
    <row r="45" spans="1:40" x14ac:dyDescent="0.35">
      <c r="A45" s="19" t="s">
        <v>45</v>
      </c>
      <c r="B45" s="19">
        <v>79</v>
      </c>
      <c r="C45" s="19">
        <v>21</v>
      </c>
      <c r="D45" s="19">
        <v>7</v>
      </c>
      <c r="E45" s="19">
        <v>2</v>
      </c>
      <c r="F45" s="19">
        <v>12</v>
      </c>
      <c r="G45" s="19">
        <v>0</v>
      </c>
      <c r="H45" s="19">
        <v>17.212</v>
      </c>
      <c r="I45" s="19">
        <v>0</v>
      </c>
      <c r="J45" s="19">
        <f t="shared" si="16"/>
        <v>0.37089201877934275</v>
      </c>
      <c r="K45" s="19">
        <f t="shared" si="17"/>
        <v>11.137887323943664</v>
      </c>
      <c r="L45" s="19">
        <f t="shared" si="18"/>
        <v>10.724960876369328</v>
      </c>
      <c r="M45" s="19">
        <f t="shared" si="19"/>
        <v>128.69953051643193</v>
      </c>
      <c r="N45" s="19">
        <v>20.55</v>
      </c>
      <c r="O45" s="19">
        <v>5.66</v>
      </c>
      <c r="P45" s="19">
        <f>IFERROR(VLOOKUP(A45,FREQUENCY!A:B,2,FALSE),0)</f>
        <v>5</v>
      </c>
      <c r="Q45" s="19">
        <f>IFERROR(VLOOKUP(A45,WEIGHT!A:B,2,FALSE),0)</f>
        <v>21.23</v>
      </c>
      <c r="R45" s="19">
        <f t="shared" si="20"/>
        <v>21</v>
      </c>
      <c r="S45" s="19">
        <f t="shared" si="21"/>
        <v>7.6218309859154934</v>
      </c>
      <c r="T45" s="19">
        <f t="shared" si="22"/>
        <v>9.7841314553990628</v>
      </c>
      <c r="U45" s="19">
        <f t="shared" si="23"/>
        <v>17.405962441314557</v>
      </c>
      <c r="V45" s="21">
        <f t="shared" si="24"/>
        <v>56.620253164556956</v>
      </c>
      <c r="W45" s="19">
        <f t="shared" si="25"/>
        <v>361.452</v>
      </c>
      <c r="X45" s="19" t="str">
        <f t="shared" si="26"/>
        <v>LOW</v>
      </c>
      <c r="Y45" s="19">
        <f t="shared" si="27"/>
        <v>2</v>
      </c>
      <c r="Z45" s="19">
        <f t="shared" si="28"/>
        <v>15</v>
      </c>
      <c r="AA45" s="19" t="str">
        <f t="shared" si="29"/>
        <v>OK</v>
      </c>
      <c r="AB45" s="22">
        <f t="shared" si="30"/>
        <v>0</v>
      </c>
      <c r="AC45" s="19">
        <f>IFERROR(VLOOKUP(A45,BUNDLE_QUANTITIES!A:B,2,FALSE),0)</f>
        <v>24</v>
      </c>
      <c r="AD45" s="19">
        <f>IFERROR(VLOOKUP(A45,BUNDLE_QUANTITIES!A:C,3,FALSE),0)</f>
        <v>2</v>
      </c>
      <c r="AE45" s="19">
        <f>(AC45*AD45)</f>
        <v>48</v>
      </c>
      <c r="AF45" s="19" t="str">
        <f>IF(OR(R45&lt;=U45,V45&lt;61),"YES", "NO")</f>
        <v>YES</v>
      </c>
      <c r="AG45" s="21">
        <f t="shared" si="15"/>
        <v>22.624413145539908</v>
      </c>
      <c r="AH45" s="21">
        <f>MAX(Z45,AG45)</f>
        <v>22.624413145539908</v>
      </c>
      <c r="AI45" s="19">
        <f>IF(AF45="YES",MAX(0,AH45+S45-R45-I45),0)</f>
        <v>9.246244131455402</v>
      </c>
      <c r="AJ45" s="19">
        <f>IF(AND(AC45&gt;0, AF45="YES"), MIN(AD45, CEILING(AI45/AC45,1)), 0)</f>
        <v>1</v>
      </c>
      <c r="AK45" s="19">
        <f>AJ45*Q45*AC45</f>
        <v>509.52</v>
      </c>
      <c r="AL45" s="19"/>
      <c r="AM45" s="19" t="str">
        <f>IF(V45&lt;=22, "CRITICAL", IF(V45&lt;=30, "HIGH", IF(V45&lt;=45, "MEDIUM", IF(V45&lt;=61, "LOW", "NORMAL"))))</f>
        <v>LOW</v>
      </c>
      <c r="AN45" s="19">
        <f>AJ45*AC45*H45</f>
        <v>413.08799999999997</v>
      </c>
    </row>
    <row r="46" spans="1:40" s="6" customFormat="1" x14ac:dyDescent="0.35">
      <c r="A46" s="15" t="s">
        <v>46</v>
      </c>
      <c r="B46" s="15">
        <v>1808</v>
      </c>
      <c r="C46" s="15">
        <v>167</v>
      </c>
      <c r="D46" s="15">
        <v>3</v>
      </c>
      <c r="E46" s="15">
        <v>2</v>
      </c>
      <c r="F46" s="15">
        <v>384</v>
      </c>
      <c r="G46" s="15">
        <v>0</v>
      </c>
      <c r="H46" s="15">
        <v>10.343999999999999</v>
      </c>
      <c r="I46" s="15">
        <v>288</v>
      </c>
      <c r="J46" s="15">
        <f t="shared" si="16"/>
        <v>8.488262910798122</v>
      </c>
      <c r="K46" s="15">
        <f t="shared" si="17"/>
        <v>254.9025352112676</v>
      </c>
      <c r="L46" s="15">
        <f t="shared" si="18"/>
        <v>245.45226917057903</v>
      </c>
      <c r="M46" s="15">
        <f t="shared" si="19"/>
        <v>2945.4272300469484</v>
      </c>
      <c r="N46" s="15">
        <v>20.55</v>
      </c>
      <c r="O46" s="15">
        <v>5.66</v>
      </c>
      <c r="P46" s="15">
        <f>IFERROR(VLOOKUP(A46,FREQUENCY!A:B,2,FALSE),0)</f>
        <v>18</v>
      </c>
      <c r="Q46" s="15">
        <f>IFERROR(VLOOKUP(A46,WEIGHT!A:B,2,FALSE),0)</f>
        <v>13.82</v>
      </c>
      <c r="R46" s="15">
        <f t="shared" si="20"/>
        <v>455</v>
      </c>
      <c r="S46" s="15">
        <f t="shared" si="21"/>
        <v>174.43380281690142</v>
      </c>
      <c r="T46" s="15">
        <f t="shared" si="22"/>
        <v>223.92037558685448</v>
      </c>
      <c r="U46" s="15">
        <f t="shared" si="23"/>
        <v>398.3541784037559</v>
      </c>
      <c r="V46" s="16">
        <f t="shared" si="24"/>
        <v>19.674225663716815</v>
      </c>
      <c r="W46" s="15">
        <f t="shared" si="25"/>
        <v>1727.4479999999999</v>
      </c>
      <c r="X46" s="15" t="str">
        <f t="shared" si="26"/>
        <v>HIGH</v>
      </c>
      <c r="Y46" s="15">
        <f t="shared" si="27"/>
        <v>1.2</v>
      </c>
      <c r="Z46" s="15">
        <f t="shared" si="28"/>
        <v>209</v>
      </c>
      <c r="AA46" s="15" t="str">
        <f t="shared" si="29"/>
        <v>OK</v>
      </c>
      <c r="AB46" s="17">
        <f t="shared" si="30"/>
        <v>1750</v>
      </c>
      <c r="AC46" s="15">
        <f>IFERROR(VLOOKUP(A46,BUNDLE_QUANTITIES!A:B,2,FALSE),0)</f>
        <v>48</v>
      </c>
      <c r="AD46" s="15">
        <f>IFERROR(VLOOKUP(A46,BUNDLE_QUANTITIES!A:C,3,FALSE),0)</f>
        <v>10</v>
      </c>
      <c r="AE46" s="15">
        <f>(AC46*AD46)</f>
        <v>480</v>
      </c>
      <c r="AF46" s="15" t="str">
        <f>IF(OR(R46&lt;=U46,V46&lt;61),"YES", "NO")</f>
        <v>YES</v>
      </c>
      <c r="AG46" s="16">
        <f t="shared" si="15"/>
        <v>517.78403755868544</v>
      </c>
      <c r="AH46" s="16">
        <f>MAX(Z46,AG46)</f>
        <v>517.78403755868544</v>
      </c>
      <c r="AI46" s="15">
        <f>IF(AF46="YES",MAX(0,AH46+S46-R46-I46),0)</f>
        <v>0</v>
      </c>
      <c r="AJ46" s="15">
        <f>IF(AND(AC46&gt;0, AF46="YES"), MIN(AD46, CEILING(AI46/AC46,1)), 0)</f>
        <v>0</v>
      </c>
      <c r="AK46" s="15">
        <f>AJ46*Q46*AC46</f>
        <v>0</v>
      </c>
      <c r="AL46" s="15"/>
      <c r="AM46" s="15" t="str">
        <f>IF(V46&lt;=22, "CRITICAL", IF(V46&lt;=30, "HIGH", IF(V46&lt;=45, "MEDIUM", IF(V46&lt;=61, "LOW", "NORMAL"))))</f>
        <v>CRITICAL</v>
      </c>
      <c r="AN46" s="15">
        <f>AJ46*AC46*H46</f>
        <v>0</v>
      </c>
    </row>
    <row r="47" spans="1:40" s="6" customFormat="1" x14ac:dyDescent="0.35">
      <c r="A47" s="15" t="s">
        <v>47</v>
      </c>
      <c r="B47" s="15">
        <v>855</v>
      </c>
      <c r="C47" s="15">
        <v>406</v>
      </c>
      <c r="D47" s="15">
        <v>0</v>
      </c>
      <c r="E47" s="15">
        <v>0</v>
      </c>
      <c r="F47" s="15">
        <v>192</v>
      </c>
      <c r="G47" s="15">
        <v>0</v>
      </c>
      <c r="H47" s="15">
        <v>10.468</v>
      </c>
      <c r="I47" s="15">
        <v>0</v>
      </c>
      <c r="J47" s="15">
        <f t="shared" si="16"/>
        <v>4.0140845070422539</v>
      </c>
      <c r="K47" s="15">
        <f t="shared" si="17"/>
        <v>120.54295774647889</v>
      </c>
      <c r="L47" s="15">
        <f t="shared" si="18"/>
        <v>116.07394366197184</v>
      </c>
      <c r="M47" s="15">
        <f t="shared" si="19"/>
        <v>1392.8873239436621</v>
      </c>
      <c r="N47" s="15">
        <v>20.55</v>
      </c>
      <c r="O47" s="15">
        <v>5.66</v>
      </c>
      <c r="P47" s="15">
        <f>IFERROR(VLOOKUP(A47,FREQUENCY!A:B,2,FALSE),0)</f>
        <v>5</v>
      </c>
      <c r="Q47" s="15">
        <f>IFERROR(VLOOKUP(A47,WEIGHT!A:B,2,FALSE),0)</f>
        <v>12.86</v>
      </c>
      <c r="R47" s="15">
        <f t="shared" si="20"/>
        <v>406</v>
      </c>
      <c r="S47" s="15">
        <f t="shared" si="21"/>
        <v>82.489436619718319</v>
      </c>
      <c r="T47" s="15">
        <f t="shared" si="22"/>
        <v>105.89154929577467</v>
      </c>
      <c r="U47" s="15">
        <f t="shared" si="23"/>
        <v>188.380985915493</v>
      </c>
      <c r="V47" s="16">
        <f t="shared" si="24"/>
        <v>101.1438596491228</v>
      </c>
      <c r="W47" s="15">
        <f t="shared" si="25"/>
        <v>4250.0079999999998</v>
      </c>
      <c r="X47" s="15" t="str">
        <f t="shared" si="26"/>
        <v>LOW</v>
      </c>
      <c r="Y47" s="15">
        <f t="shared" si="27"/>
        <v>2</v>
      </c>
      <c r="Z47" s="15">
        <f t="shared" si="28"/>
        <v>165</v>
      </c>
      <c r="AA47" s="15" t="str">
        <f t="shared" si="29"/>
        <v>OK</v>
      </c>
      <c r="AB47" s="17">
        <f t="shared" si="30"/>
        <v>270</v>
      </c>
      <c r="AC47" s="15">
        <f>IFERROR(VLOOKUP(A47,BUNDLE_QUANTITIES!A:B,2,FALSE),0)</f>
        <v>48</v>
      </c>
      <c r="AD47" s="15">
        <f>IFERROR(VLOOKUP(A47,BUNDLE_QUANTITIES!A:C,3,FALSE),0)</f>
        <v>8</v>
      </c>
      <c r="AE47" s="15">
        <f>(AC47*AD47)</f>
        <v>384</v>
      </c>
      <c r="AF47" s="15" t="str">
        <f>IF(OR(R47&lt;=U47,V47&lt;61),"YES", "NO")</f>
        <v>NO</v>
      </c>
      <c r="AG47" s="16">
        <f t="shared" si="15"/>
        <v>244.8591549295775</v>
      </c>
      <c r="AH47" s="16">
        <f>MAX(Z47,AG47)</f>
        <v>244.8591549295775</v>
      </c>
      <c r="AI47" s="15">
        <f>IF(AF47="YES",MAX(0,AH47+S47-R47-I47),0)</f>
        <v>0</v>
      </c>
      <c r="AJ47" s="15">
        <f>IF(AND(AC47&gt;0, AF47="YES"), MIN(AD47, CEILING(AI47/AC47,1)), 0)</f>
        <v>0</v>
      </c>
      <c r="AK47" s="15">
        <f>AJ47*Q47*AC47</f>
        <v>0</v>
      </c>
      <c r="AL47" s="15"/>
      <c r="AM47" s="15" t="str">
        <f>IF(V47&lt;=22, "CRITICAL", IF(V47&lt;=30, "HIGH", IF(V47&lt;=45, "MEDIUM", IF(V47&lt;=61, "LOW", "NORMAL"))))</f>
        <v>NORMAL</v>
      </c>
      <c r="AN47" s="15">
        <f>AJ47*AC47*H47</f>
        <v>0</v>
      </c>
    </row>
    <row r="48" spans="1:40" s="6" customFormat="1" x14ac:dyDescent="0.35">
      <c r="A48" s="15" t="s">
        <v>48</v>
      </c>
      <c r="B48" s="15">
        <v>2483</v>
      </c>
      <c r="C48" s="15">
        <v>376</v>
      </c>
      <c r="D48" s="15">
        <v>3</v>
      </c>
      <c r="E48" s="15">
        <v>6</v>
      </c>
      <c r="F48" s="15">
        <v>800</v>
      </c>
      <c r="G48" s="15">
        <v>384</v>
      </c>
      <c r="H48" s="15">
        <v>12.372</v>
      </c>
      <c r="I48" s="15">
        <v>384</v>
      </c>
      <c r="J48" s="15">
        <f t="shared" si="16"/>
        <v>11.657276995305164</v>
      </c>
      <c r="K48" s="15">
        <f t="shared" si="17"/>
        <v>350.0680281690141</v>
      </c>
      <c r="L48" s="15">
        <f t="shared" si="18"/>
        <v>337.08959311424104</v>
      </c>
      <c r="M48" s="15">
        <f t="shared" si="19"/>
        <v>4045.0751173708923</v>
      </c>
      <c r="N48" s="15">
        <v>20.55</v>
      </c>
      <c r="O48" s="15">
        <v>5.66</v>
      </c>
      <c r="P48" s="15">
        <f>IFERROR(VLOOKUP(A48,FREQUENCY!A:B,2,FALSE),0)</f>
        <v>13</v>
      </c>
      <c r="Q48" s="15">
        <f>IFERROR(VLOOKUP(A48,WEIGHT!A:B,2,FALSE),0)</f>
        <v>15.35</v>
      </c>
      <c r="R48" s="15">
        <f t="shared" si="20"/>
        <v>760</v>
      </c>
      <c r="S48" s="15">
        <f t="shared" si="21"/>
        <v>239.55704225352113</v>
      </c>
      <c r="T48" s="15">
        <f t="shared" si="22"/>
        <v>307.51896713615025</v>
      </c>
      <c r="U48" s="15">
        <f t="shared" si="23"/>
        <v>547.07600938967141</v>
      </c>
      <c r="V48" s="16">
        <f t="shared" si="24"/>
        <v>32.254530809504629</v>
      </c>
      <c r="W48" s="15">
        <f t="shared" si="25"/>
        <v>4651.8720000000003</v>
      </c>
      <c r="X48" s="15" t="str">
        <f t="shared" si="26"/>
        <v>MEDIUM</v>
      </c>
      <c r="Y48" s="15">
        <f t="shared" si="27"/>
        <v>1.5</v>
      </c>
      <c r="Z48" s="15">
        <f t="shared" si="28"/>
        <v>359</v>
      </c>
      <c r="AA48" s="15" t="str">
        <f t="shared" si="29"/>
        <v>OVERSTOCKED</v>
      </c>
      <c r="AB48" s="17">
        <f t="shared" si="30"/>
        <v>4410</v>
      </c>
      <c r="AC48" s="15">
        <f>IFERROR(VLOOKUP(A48,BUNDLE_QUANTITIES!A:B,2,FALSE),0)</f>
        <v>48</v>
      </c>
      <c r="AD48" s="15">
        <f>IFERROR(VLOOKUP(A48,BUNDLE_QUANTITIES!A:C,3,FALSE),0)</f>
        <v>10</v>
      </c>
      <c r="AE48" s="15">
        <f>(AC48*AD48)</f>
        <v>480</v>
      </c>
      <c r="AF48" s="15" t="str">
        <f>IF(OR(R48&lt;=U48,V48&lt;61),"YES", "NO")</f>
        <v>YES</v>
      </c>
      <c r="AG48" s="16">
        <f t="shared" si="15"/>
        <v>711.09389671361498</v>
      </c>
      <c r="AH48" s="16">
        <f>MAX(Z48,AG48)</f>
        <v>711.09389671361498</v>
      </c>
      <c r="AI48" s="15">
        <f>IF(AF48="YES",MAX(0,AH48+S48-R48-I48),0)</f>
        <v>0</v>
      </c>
      <c r="AJ48" s="15">
        <f>IF(AND(AC48&gt;0, AF48="YES"), MIN(AD48, CEILING(AI48/AC48,1)), 0)</f>
        <v>0</v>
      </c>
      <c r="AK48" s="15">
        <f>AJ48*Q48*AC48</f>
        <v>0</v>
      </c>
      <c r="AL48" s="15"/>
      <c r="AM48" s="15" t="str">
        <f>IF(V48&lt;=22, "CRITICAL", IF(V48&lt;=30, "HIGH", IF(V48&lt;=45, "MEDIUM", IF(V48&lt;=61, "LOW", "NORMAL"))))</f>
        <v>MEDIUM</v>
      </c>
      <c r="AN48" s="15">
        <f>AJ48*AC48*H48</f>
        <v>0</v>
      </c>
    </row>
    <row r="49" spans="1:40" s="6" customFormat="1" x14ac:dyDescent="0.35">
      <c r="A49" s="15" t="s">
        <v>49</v>
      </c>
      <c r="B49" s="15">
        <v>500</v>
      </c>
      <c r="C49" s="15">
        <v>287</v>
      </c>
      <c r="D49" s="15">
        <v>0</v>
      </c>
      <c r="E49" s="15">
        <v>0</v>
      </c>
      <c r="F49" s="15">
        <v>144</v>
      </c>
      <c r="G49" s="15">
        <v>0</v>
      </c>
      <c r="H49" s="15">
        <v>11.11</v>
      </c>
      <c r="I49" s="15">
        <v>0</v>
      </c>
      <c r="J49" s="15">
        <f t="shared" si="16"/>
        <v>2.347417840375587</v>
      </c>
      <c r="K49" s="15">
        <f t="shared" si="17"/>
        <v>70.492957746478879</v>
      </c>
      <c r="L49" s="15">
        <f t="shared" si="18"/>
        <v>67.879499217527382</v>
      </c>
      <c r="M49" s="15">
        <f t="shared" si="19"/>
        <v>814.55399061032858</v>
      </c>
      <c r="N49" s="15">
        <v>20.55</v>
      </c>
      <c r="O49" s="15">
        <v>5.66</v>
      </c>
      <c r="P49" s="15">
        <f>IFERROR(VLOOKUP(A49,FREQUENCY!A:B,2,FALSE),0)</f>
        <v>2</v>
      </c>
      <c r="Q49" s="15">
        <f>IFERROR(VLOOKUP(A49,WEIGHT!A:B,2,FALSE),0)</f>
        <v>14.28</v>
      </c>
      <c r="R49" s="15">
        <f t="shared" si="20"/>
        <v>287</v>
      </c>
      <c r="S49" s="15">
        <f t="shared" si="21"/>
        <v>48.239436619718312</v>
      </c>
      <c r="T49" s="15">
        <f t="shared" si="22"/>
        <v>61.924882629107991</v>
      </c>
      <c r="U49" s="15">
        <f t="shared" si="23"/>
        <v>110.1643192488263</v>
      </c>
      <c r="V49" s="16">
        <f t="shared" si="24"/>
        <v>122.26199999999999</v>
      </c>
      <c r="W49" s="15">
        <f t="shared" si="25"/>
        <v>3188.5699999999997</v>
      </c>
      <c r="X49" s="15" t="str">
        <f t="shared" si="26"/>
        <v>LOW</v>
      </c>
      <c r="Y49" s="15">
        <f t="shared" si="27"/>
        <v>2</v>
      </c>
      <c r="Z49" s="15">
        <f t="shared" si="28"/>
        <v>96</v>
      </c>
      <c r="AA49" s="15" t="str">
        <f t="shared" si="29"/>
        <v>OK</v>
      </c>
      <c r="AB49" s="17">
        <f t="shared" si="30"/>
        <v>480</v>
      </c>
      <c r="AC49" s="15">
        <f>IFERROR(VLOOKUP(A49,BUNDLE_QUANTITIES!A:B,2,FALSE),0)</f>
        <v>48</v>
      </c>
      <c r="AD49" s="15">
        <f>IFERROR(VLOOKUP(A49,BUNDLE_QUANTITIES!A:C,3,FALSE),0)</f>
        <v>4</v>
      </c>
      <c r="AE49" s="15">
        <f>(AC49*AD49)</f>
        <v>192</v>
      </c>
      <c r="AF49" s="15" t="str">
        <f>IF(OR(R49&lt;=U49,V49&lt;61),"YES", "NO")</f>
        <v>NO</v>
      </c>
      <c r="AG49" s="16">
        <f t="shared" si="15"/>
        <v>143.19248826291081</v>
      </c>
      <c r="AH49" s="16">
        <f>MAX(Z49,AG49)</f>
        <v>143.19248826291081</v>
      </c>
      <c r="AI49" s="15">
        <f>IF(AF49="YES",MAX(0,AH49+S49-R49-I49),0)</f>
        <v>0</v>
      </c>
      <c r="AJ49" s="15">
        <f>IF(AND(AC49&gt;0, AF49="YES"), MIN(AD49, CEILING(AI49/AC49,1)), 0)</f>
        <v>0</v>
      </c>
      <c r="AK49" s="15">
        <f>AJ49*Q49*AC49</f>
        <v>0</v>
      </c>
      <c r="AL49" s="15"/>
      <c r="AM49" s="15" t="str">
        <f>IF(V49&lt;=22, "CRITICAL", IF(V49&lt;=30, "HIGH", IF(V49&lt;=45, "MEDIUM", IF(V49&lt;=61, "LOW", "NORMAL"))))</f>
        <v>NORMAL</v>
      </c>
      <c r="AN49" s="15">
        <f>AJ49*AC49*H49</f>
        <v>0</v>
      </c>
    </row>
    <row r="50" spans="1:40" s="6" customFormat="1" x14ac:dyDescent="0.35">
      <c r="A50" s="15" t="s">
        <v>50</v>
      </c>
      <c r="B50" s="15">
        <v>636</v>
      </c>
      <c r="C50" s="15">
        <v>330</v>
      </c>
      <c r="D50" s="15">
        <v>6</v>
      </c>
      <c r="E50" s="15">
        <v>1</v>
      </c>
      <c r="F50" s="15">
        <v>160</v>
      </c>
      <c r="G50" s="15">
        <v>0</v>
      </c>
      <c r="H50" s="15">
        <v>10.744999999999999</v>
      </c>
      <c r="I50" s="15">
        <v>0</v>
      </c>
      <c r="J50" s="15">
        <f t="shared" si="16"/>
        <v>2.9859154929577465</v>
      </c>
      <c r="K50" s="15">
        <f t="shared" si="17"/>
        <v>89.667042253521132</v>
      </c>
      <c r="L50" s="15">
        <f t="shared" si="18"/>
        <v>86.342723004694832</v>
      </c>
      <c r="M50" s="15">
        <f t="shared" si="19"/>
        <v>1036.1126760563379</v>
      </c>
      <c r="N50" s="15">
        <v>20.55</v>
      </c>
      <c r="O50" s="15">
        <v>5.66</v>
      </c>
      <c r="P50" s="15">
        <f>IFERROR(VLOOKUP(A50,FREQUENCY!A:B,2,FALSE),0)</f>
        <v>15</v>
      </c>
      <c r="Q50" s="15">
        <f>IFERROR(VLOOKUP(A50,WEIGHT!A:B,2,FALSE),0)</f>
        <v>13.82</v>
      </c>
      <c r="R50" s="15">
        <f t="shared" si="20"/>
        <v>330</v>
      </c>
      <c r="S50" s="15">
        <f t="shared" si="21"/>
        <v>61.36056338028169</v>
      </c>
      <c r="T50" s="15">
        <f t="shared" si="22"/>
        <v>78.768450704225359</v>
      </c>
      <c r="U50" s="15">
        <f t="shared" si="23"/>
        <v>140.12901408450705</v>
      </c>
      <c r="V50" s="16">
        <f t="shared" si="24"/>
        <v>110.51886792452829</v>
      </c>
      <c r="W50" s="15">
        <f t="shared" si="25"/>
        <v>3545.85</v>
      </c>
      <c r="X50" s="15" t="str">
        <f t="shared" si="26"/>
        <v>MEDIUM</v>
      </c>
      <c r="Y50" s="15">
        <f t="shared" si="27"/>
        <v>1.5</v>
      </c>
      <c r="Z50" s="15">
        <f t="shared" si="28"/>
        <v>92</v>
      </c>
      <c r="AA50" s="15" t="str">
        <f t="shared" si="29"/>
        <v>OK</v>
      </c>
      <c r="AB50" s="17">
        <f t="shared" si="30"/>
        <v>680</v>
      </c>
      <c r="AC50" s="15">
        <f>IFERROR(VLOOKUP(A50,BUNDLE_QUANTITIES!A:B,2,FALSE),0)</f>
        <v>48</v>
      </c>
      <c r="AD50" s="15">
        <f>IFERROR(VLOOKUP(A50,BUNDLE_QUANTITIES!A:C,3,FALSE),0)</f>
        <v>6</v>
      </c>
      <c r="AE50" s="15">
        <f>(AC50*AD50)</f>
        <v>288</v>
      </c>
      <c r="AF50" s="15" t="str">
        <f>IF(OR(R50&lt;=U50,V50&lt;61),"YES", "NO")</f>
        <v>NO</v>
      </c>
      <c r="AG50" s="16">
        <f t="shared" si="15"/>
        <v>182.14084507042253</v>
      </c>
      <c r="AH50" s="16">
        <f>MAX(Z50,AG50)</f>
        <v>182.14084507042253</v>
      </c>
      <c r="AI50" s="15">
        <f>IF(AF50="YES",MAX(0,AH50+S50-R50-I50),0)</f>
        <v>0</v>
      </c>
      <c r="AJ50" s="15">
        <f>IF(AND(AC50&gt;0, AF50="YES"), MIN(AD50, CEILING(AI50/AC50,1)), 0)</f>
        <v>0</v>
      </c>
      <c r="AK50" s="15">
        <f>AJ50*Q50*AC50</f>
        <v>0</v>
      </c>
      <c r="AL50" s="15"/>
      <c r="AM50" s="15" t="str">
        <f>IF(V50&lt;=22, "CRITICAL", IF(V50&lt;=30, "HIGH", IF(V50&lt;=45, "MEDIUM", IF(V50&lt;=61, "LOW", "NORMAL"))))</f>
        <v>NORMAL</v>
      </c>
      <c r="AN50" s="15">
        <f>AJ50*AC50*H50</f>
        <v>0</v>
      </c>
    </row>
    <row r="51" spans="1:40" s="6" customFormat="1" x14ac:dyDescent="0.35">
      <c r="A51" s="15" t="s">
        <v>51</v>
      </c>
      <c r="B51" s="15">
        <v>1357</v>
      </c>
      <c r="C51" s="15">
        <v>292</v>
      </c>
      <c r="D51" s="15">
        <v>195</v>
      </c>
      <c r="E51" s="15">
        <v>2</v>
      </c>
      <c r="F51" s="15">
        <v>400</v>
      </c>
      <c r="G51" s="15">
        <v>192</v>
      </c>
      <c r="H51" s="15">
        <v>12.74</v>
      </c>
      <c r="I51" s="15">
        <v>192</v>
      </c>
      <c r="J51" s="15">
        <f t="shared" si="16"/>
        <v>6.370892018779343</v>
      </c>
      <c r="K51" s="15">
        <f t="shared" si="17"/>
        <v>191.31788732394367</v>
      </c>
      <c r="L51" s="15">
        <f t="shared" si="18"/>
        <v>184.22496087636932</v>
      </c>
      <c r="M51" s="15">
        <f t="shared" si="19"/>
        <v>2210.6995305164319</v>
      </c>
      <c r="N51" s="15">
        <v>20.55</v>
      </c>
      <c r="O51" s="15">
        <v>5.66</v>
      </c>
      <c r="P51" s="15">
        <f>IFERROR(VLOOKUP(A51,FREQUENCY!A:B,2,FALSE),0)</f>
        <v>19</v>
      </c>
      <c r="Q51" s="15">
        <f>IFERROR(VLOOKUP(A51,WEIGHT!A:B,2,FALSE),0)</f>
        <v>15.6</v>
      </c>
      <c r="R51" s="15">
        <f t="shared" si="20"/>
        <v>484</v>
      </c>
      <c r="S51" s="15">
        <f t="shared" si="21"/>
        <v>130.92183098591551</v>
      </c>
      <c r="T51" s="15">
        <f t="shared" si="22"/>
        <v>168.06413145539909</v>
      </c>
      <c r="U51" s="15">
        <f t="shared" si="23"/>
        <v>298.9859624413146</v>
      </c>
      <c r="V51" s="16">
        <f t="shared" si="24"/>
        <v>45.833456153279293</v>
      </c>
      <c r="W51" s="15">
        <f t="shared" si="25"/>
        <v>3720.08</v>
      </c>
      <c r="X51" s="15" t="str">
        <f t="shared" si="26"/>
        <v>HIGH</v>
      </c>
      <c r="Y51" s="15">
        <f t="shared" si="27"/>
        <v>1.2</v>
      </c>
      <c r="Z51" s="15">
        <f t="shared" si="28"/>
        <v>157</v>
      </c>
      <c r="AA51" s="15" t="str">
        <f t="shared" si="29"/>
        <v>OVERSTOCKED</v>
      </c>
      <c r="AB51" s="17">
        <f t="shared" si="30"/>
        <v>2430</v>
      </c>
      <c r="AC51" s="15">
        <f>IFERROR(VLOOKUP(A51,BUNDLE_QUANTITIES!A:B,2,FALSE),0)</f>
        <v>48</v>
      </c>
      <c r="AD51" s="15">
        <f>IFERROR(VLOOKUP(A51,BUNDLE_QUANTITIES!A:C,3,FALSE),0)</f>
        <v>8</v>
      </c>
      <c r="AE51" s="15">
        <f>(AC51*AD51)</f>
        <v>384</v>
      </c>
      <c r="AF51" s="15" t="str">
        <f>IF(OR(R51&lt;=U51,V51&lt;61),"YES", "NO")</f>
        <v>YES</v>
      </c>
      <c r="AG51" s="16">
        <f t="shared" si="15"/>
        <v>388.6244131455399</v>
      </c>
      <c r="AH51" s="16">
        <f>MAX(Z51,AG51)</f>
        <v>388.6244131455399</v>
      </c>
      <c r="AI51" s="15">
        <f>IF(AF51="YES",MAX(0,AH51+S51-R51-I51),0)</f>
        <v>0</v>
      </c>
      <c r="AJ51" s="15">
        <f>IF(AND(AC51&gt;0, AF51="YES"), MIN(AD51, CEILING(AI51/AC51,1)), 0)</f>
        <v>0</v>
      </c>
      <c r="AK51" s="15">
        <f>AJ51*Q51*AC51</f>
        <v>0</v>
      </c>
      <c r="AL51" s="15"/>
      <c r="AM51" s="15" t="str">
        <f>IF(V51&lt;=22, "CRITICAL", IF(V51&lt;=30, "HIGH", IF(V51&lt;=45, "MEDIUM", IF(V51&lt;=61, "LOW", "NORMAL"))))</f>
        <v>LOW</v>
      </c>
      <c r="AN51" s="15">
        <f>AJ51*AC51*H51</f>
        <v>0</v>
      </c>
    </row>
    <row r="52" spans="1:40" s="6" customFormat="1" x14ac:dyDescent="0.35">
      <c r="A52" s="15" t="s">
        <v>52</v>
      </c>
      <c r="B52" s="15">
        <v>22</v>
      </c>
      <c r="C52" s="15">
        <v>12</v>
      </c>
      <c r="D52" s="15">
        <v>0</v>
      </c>
      <c r="E52" s="15">
        <v>1</v>
      </c>
      <c r="F52" s="15">
        <v>6</v>
      </c>
      <c r="G52" s="15">
        <v>0</v>
      </c>
      <c r="H52" s="15">
        <v>18.166</v>
      </c>
      <c r="I52" s="15">
        <v>0</v>
      </c>
      <c r="J52" s="15">
        <f t="shared" si="16"/>
        <v>0.10328638497652583</v>
      </c>
      <c r="K52" s="15">
        <f t="shared" si="17"/>
        <v>3.1016901408450708</v>
      </c>
      <c r="L52" s="15">
        <f t="shared" si="18"/>
        <v>2.9866979655712051</v>
      </c>
      <c r="M52" s="15">
        <f t="shared" si="19"/>
        <v>35.840375586854464</v>
      </c>
      <c r="N52" s="15">
        <v>20.55</v>
      </c>
      <c r="O52" s="15">
        <v>5.66</v>
      </c>
      <c r="P52" s="15">
        <f>IFERROR(VLOOKUP(A52,FREQUENCY!A:B,2,FALSE),0)</f>
        <v>3</v>
      </c>
      <c r="Q52" s="15">
        <f>IFERROR(VLOOKUP(A52,WEIGHT!A:B,2,FALSE),0)</f>
        <v>19.28</v>
      </c>
      <c r="R52" s="15">
        <f t="shared" si="20"/>
        <v>12</v>
      </c>
      <c r="S52" s="15">
        <f t="shared" si="21"/>
        <v>2.1225352112676057</v>
      </c>
      <c r="T52" s="15">
        <f t="shared" si="22"/>
        <v>2.7246948356807517</v>
      </c>
      <c r="U52" s="15">
        <f t="shared" si="23"/>
        <v>4.8472300469483578</v>
      </c>
      <c r="V52" s="16">
        <f t="shared" si="24"/>
        <v>116.18181818181817</v>
      </c>
      <c r="W52" s="15">
        <f t="shared" si="25"/>
        <v>217.99200000000002</v>
      </c>
      <c r="X52" s="15" t="str">
        <f t="shared" si="26"/>
        <v>LOW</v>
      </c>
      <c r="Y52" s="15">
        <f t="shared" si="27"/>
        <v>2</v>
      </c>
      <c r="Z52" s="15">
        <f t="shared" si="28"/>
        <v>4</v>
      </c>
      <c r="AA52" s="15" t="str">
        <f t="shared" si="29"/>
        <v>OK</v>
      </c>
      <c r="AB52" s="17">
        <f t="shared" si="30"/>
        <v>20</v>
      </c>
      <c r="AC52" s="15">
        <f>IFERROR(VLOOKUP(A52,BUNDLE_QUANTITIES!A:B,2,FALSE),0)</f>
        <v>12</v>
      </c>
      <c r="AD52" s="15">
        <f>IFERROR(VLOOKUP(A52,BUNDLE_QUANTITIES!A:C,3,FALSE),0)</f>
        <v>1</v>
      </c>
      <c r="AE52" s="15">
        <f>(AC52*AD52)</f>
        <v>12</v>
      </c>
      <c r="AF52" s="15" t="str">
        <f>IF(OR(R52&lt;=U52,V52&lt;61),"YES", "NO")</f>
        <v>NO</v>
      </c>
      <c r="AG52" s="16">
        <f t="shared" si="15"/>
        <v>6.3004694835680759</v>
      </c>
      <c r="AH52" s="16">
        <f>MAX(Z52,AG52)</f>
        <v>6.3004694835680759</v>
      </c>
      <c r="AI52" s="15">
        <f>IF(AF52="YES",MAX(0,AH52+S52-R52-I52),0)</f>
        <v>0</v>
      </c>
      <c r="AJ52" s="15">
        <f>IF(AND(AC52&gt;0, AF52="YES"), MIN(AD52, CEILING(AI52/AC52,1)), 0)</f>
        <v>0</v>
      </c>
      <c r="AK52" s="15">
        <f>AJ52*Q52*AC52</f>
        <v>0</v>
      </c>
      <c r="AL52" s="15"/>
      <c r="AM52" s="15" t="str">
        <f>IF(V52&lt;=22, "CRITICAL", IF(V52&lt;=30, "HIGH", IF(V52&lt;=45, "MEDIUM", IF(V52&lt;=61, "LOW", "NORMAL"))))</f>
        <v>NORMAL</v>
      </c>
      <c r="AN52" s="15">
        <f>AJ52*AC52*H52</f>
        <v>0</v>
      </c>
    </row>
    <row r="53" spans="1:40" s="6" customFormat="1" x14ac:dyDescent="0.35">
      <c r="A53" s="15" t="s">
        <v>53</v>
      </c>
      <c r="B53" s="15">
        <v>323</v>
      </c>
      <c r="C53" s="15">
        <v>105</v>
      </c>
      <c r="D53" s="15">
        <v>14</v>
      </c>
      <c r="E53" s="15">
        <v>16</v>
      </c>
      <c r="F53" s="15">
        <v>96</v>
      </c>
      <c r="G53" s="15">
        <v>48</v>
      </c>
      <c r="H53" s="15">
        <v>13.337</v>
      </c>
      <c r="I53" s="15">
        <v>0</v>
      </c>
      <c r="J53" s="15">
        <f t="shared" si="16"/>
        <v>1.516431924882629</v>
      </c>
      <c r="K53" s="15">
        <f t="shared" si="17"/>
        <v>45.538450704225347</v>
      </c>
      <c r="L53" s="15">
        <f t="shared" si="18"/>
        <v>43.850156494522686</v>
      </c>
      <c r="M53" s="15">
        <f t="shared" si="19"/>
        <v>526.20187793427226</v>
      </c>
      <c r="N53" s="15">
        <v>20.55</v>
      </c>
      <c r="O53" s="15">
        <v>5.66</v>
      </c>
      <c r="P53" s="15">
        <f>IFERROR(VLOOKUP(A53,FREQUENCY!A:B,2,FALSE),0)</f>
        <v>11</v>
      </c>
      <c r="Q53" s="15">
        <f>IFERROR(VLOOKUP(A53,WEIGHT!A:B,2,FALSE),0)</f>
        <v>18.41</v>
      </c>
      <c r="R53" s="15">
        <f t="shared" si="20"/>
        <v>105</v>
      </c>
      <c r="S53" s="15">
        <f t="shared" si="21"/>
        <v>31.162676056338029</v>
      </c>
      <c r="T53" s="15">
        <f t="shared" si="22"/>
        <v>40.003474178403756</v>
      </c>
      <c r="U53" s="15">
        <f t="shared" si="23"/>
        <v>71.166150234741792</v>
      </c>
      <c r="V53" s="16">
        <f t="shared" si="24"/>
        <v>69.241486068111456</v>
      </c>
      <c r="W53" s="15">
        <f t="shared" si="25"/>
        <v>1400.385</v>
      </c>
      <c r="X53" s="15" t="str">
        <f t="shared" si="26"/>
        <v>MEDIUM</v>
      </c>
      <c r="Y53" s="15">
        <f t="shared" si="27"/>
        <v>1.5</v>
      </c>
      <c r="Z53" s="15">
        <f t="shared" si="28"/>
        <v>47</v>
      </c>
      <c r="AA53" s="15" t="str">
        <f t="shared" si="29"/>
        <v>OVERSTOCKED</v>
      </c>
      <c r="AB53" s="17">
        <f t="shared" si="30"/>
        <v>490</v>
      </c>
      <c r="AC53" s="15">
        <f>IFERROR(VLOOKUP(A53,BUNDLE_QUANTITIES!A:B,2,FALSE),0)</f>
        <v>48</v>
      </c>
      <c r="AD53" s="15">
        <f>IFERROR(VLOOKUP(A53,BUNDLE_QUANTITIES!A:C,3,FALSE),0)</f>
        <v>2</v>
      </c>
      <c r="AE53" s="15">
        <f>(AC53*AD53)</f>
        <v>96</v>
      </c>
      <c r="AF53" s="15" t="str">
        <f>IF(OR(R53&lt;=U53,V53&lt;61),"YES", "NO")</f>
        <v>NO</v>
      </c>
      <c r="AG53" s="16">
        <f t="shared" si="15"/>
        <v>92.502347417840369</v>
      </c>
      <c r="AH53" s="16">
        <f>MAX(Z53,AG53)</f>
        <v>92.502347417840369</v>
      </c>
      <c r="AI53" s="15">
        <f>IF(AF53="YES",MAX(0,AH53+S53-R53-I53),0)</f>
        <v>0</v>
      </c>
      <c r="AJ53" s="15">
        <f>IF(AND(AC53&gt;0, AF53="YES"), MIN(AD53, CEILING(AI53/AC53,1)), 0)</f>
        <v>0</v>
      </c>
      <c r="AK53" s="15">
        <f>AJ53*Q53*AC53</f>
        <v>0</v>
      </c>
      <c r="AL53" s="15"/>
      <c r="AM53" s="15" t="str">
        <f>IF(V53&lt;=22, "CRITICAL", IF(V53&lt;=30, "HIGH", IF(V53&lt;=45, "MEDIUM", IF(V53&lt;=61, "LOW", "NORMAL"))))</f>
        <v>NORMAL</v>
      </c>
      <c r="AN53" s="15">
        <f>AJ53*AC53*H53</f>
        <v>0</v>
      </c>
    </row>
    <row r="54" spans="1:40" s="6" customFormat="1" x14ac:dyDescent="0.35">
      <c r="A54" s="15" t="s">
        <v>54</v>
      </c>
      <c r="B54" s="15">
        <v>84</v>
      </c>
      <c r="C54" s="15">
        <v>105</v>
      </c>
      <c r="D54" s="15">
        <v>11</v>
      </c>
      <c r="E54" s="15">
        <v>5</v>
      </c>
      <c r="F54" s="15">
        <v>24</v>
      </c>
      <c r="G54" s="15">
        <v>0</v>
      </c>
      <c r="H54" s="15">
        <v>13.962999999999999</v>
      </c>
      <c r="I54" s="15">
        <v>0</v>
      </c>
      <c r="J54" s="15">
        <f t="shared" si="16"/>
        <v>0.39436619718309857</v>
      </c>
      <c r="K54" s="15">
        <f t="shared" si="17"/>
        <v>11.842816901408451</v>
      </c>
      <c r="L54" s="15">
        <f t="shared" si="18"/>
        <v>11.4037558685446</v>
      </c>
      <c r="M54" s="15">
        <f t="shared" si="19"/>
        <v>136.8450704225352</v>
      </c>
      <c r="N54" s="15">
        <v>20.55</v>
      </c>
      <c r="O54" s="15">
        <v>5.66</v>
      </c>
      <c r="P54" s="15">
        <f>IFERROR(VLOOKUP(A54,FREQUENCY!A:B,2,FALSE),0)</f>
        <v>5</v>
      </c>
      <c r="Q54" s="15">
        <f>IFERROR(VLOOKUP(A54,WEIGHT!A:B,2,FALSE),0)</f>
        <v>16.579999999999998</v>
      </c>
      <c r="R54" s="15">
        <f t="shared" si="20"/>
        <v>105</v>
      </c>
      <c r="S54" s="15">
        <f t="shared" si="21"/>
        <v>8.1042253521126764</v>
      </c>
      <c r="T54" s="15">
        <f t="shared" si="22"/>
        <v>10.403380281690142</v>
      </c>
      <c r="U54" s="15">
        <f t="shared" si="23"/>
        <v>18.507605633802818</v>
      </c>
      <c r="V54" s="16">
        <f t="shared" si="24"/>
        <v>266.25</v>
      </c>
      <c r="W54" s="15">
        <f t="shared" si="25"/>
        <v>1466.115</v>
      </c>
      <c r="X54" s="15" t="str">
        <f t="shared" si="26"/>
        <v>LOW</v>
      </c>
      <c r="Y54" s="15">
        <f t="shared" si="27"/>
        <v>2</v>
      </c>
      <c r="Z54" s="15">
        <f t="shared" si="28"/>
        <v>16</v>
      </c>
      <c r="AA54" s="15" t="str">
        <f t="shared" si="29"/>
        <v>OK</v>
      </c>
      <c r="AB54" s="17">
        <f t="shared" si="30"/>
        <v>80</v>
      </c>
      <c r="AC54" s="15">
        <f>IFERROR(VLOOKUP(A54,BUNDLE_QUANTITIES!A:B,2,FALSE),0)</f>
        <v>48</v>
      </c>
      <c r="AD54" s="15">
        <f>IFERROR(VLOOKUP(A54,BUNDLE_QUANTITIES!A:C,3,FALSE),0)</f>
        <v>2</v>
      </c>
      <c r="AE54" s="15">
        <f>(AC54*AD54)</f>
        <v>96</v>
      </c>
      <c r="AF54" s="15" t="str">
        <f>IF(OR(R54&lt;=U54,V54&lt;61),"YES", "NO")</f>
        <v>NO</v>
      </c>
      <c r="AG54" s="16">
        <f t="shared" si="15"/>
        <v>24.056338028169012</v>
      </c>
      <c r="AH54" s="16">
        <f>MAX(Z54,AG54)</f>
        <v>24.056338028169012</v>
      </c>
      <c r="AI54" s="15">
        <f>IF(AF54="YES",MAX(0,AH54+S54-R54-I54),0)</f>
        <v>0</v>
      </c>
      <c r="AJ54" s="15">
        <f>IF(AND(AC54&gt;0, AF54="YES"), MIN(AD54, CEILING(AI54/AC54,1)), 0)</f>
        <v>0</v>
      </c>
      <c r="AK54" s="15">
        <f>AJ54*Q54*AC54</f>
        <v>0</v>
      </c>
      <c r="AL54" s="15"/>
      <c r="AM54" s="15" t="str">
        <f>IF(V54&lt;=22, "CRITICAL", IF(V54&lt;=30, "HIGH", IF(V54&lt;=45, "MEDIUM", IF(V54&lt;=61, "LOW", "NORMAL"))))</f>
        <v>NORMAL</v>
      </c>
      <c r="AN54" s="15">
        <f>AJ54*AC54*H54</f>
        <v>0</v>
      </c>
    </row>
    <row r="55" spans="1:40" s="6" customFormat="1" x14ac:dyDescent="0.35">
      <c r="A55" s="15" t="s">
        <v>55</v>
      </c>
      <c r="B55" s="15">
        <v>228</v>
      </c>
      <c r="C55" s="15">
        <v>135</v>
      </c>
      <c r="D55" s="15">
        <v>11</v>
      </c>
      <c r="E55" s="15">
        <v>5</v>
      </c>
      <c r="F55" s="15">
        <v>144</v>
      </c>
      <c r="G55" s="15">
        <v>48</v>
      </c>
      <c r="H55" s="15">
        <v>14.747999999999999</v>
      </c>
      <c r="I55" s="15">
        <v>0</v>
      </c>
      <c r="J55" s="15">
        <f t="shared" si="16"/>
        <v>1.0704225352112675</v>
      </c>
      <c r="K55" s="15">
        <f t="shared" si="17"/>
        <v>32.144788732394368</v>
      </c>
      <c r="L55" s="15">
        <f t="shared" si="18"/>
        <v>30.953051643192492</v>
      </c>
      <c r="M55" s="15">
        <f t="shared" si="19"/>
        <v>371.43661971830988</v>
      </c>
      <c r="N55" s="15">
        <v>20.55</v>
      </c>
      <c r="O55" s="15">
        <v>5.66</v>
      </c>
      <c r="P55" s="15">
        <f>IFERROR(VLOOKUP(A55,FREQUENCY!A:B,2,FALSE),0)</f>
        <v>9</v>
      </c>
      <c r="Q55" s="15">
        <f>IFERROR(VLOOKUP(A55,WEIGHT!A:B,2,FALSE),0)</f>
        <v>20.23</v>
      </c>
      <c r="R55" s="15">
        <f t="shared" si="20"/>
        <v>135</v>
      </c>
      <c r="S55" s="15">
        <f t="shared" si="21"/>
        <v>21.997183098591549</v>
      </c>
      <c r="T55" s="15">
        <f t="shared" si="22"/>
        <v>28.237746478873241</v>
      </c>
      <c r="U55" s="15">
        <f t="shared" si="23"/>
        <v>50.23492957746479</v>
      </c>
      <c r="V55" s="16">
        <f t="shared" si="24"/>
        <v>126.11842105263159</v>
      </c>
      <c r="W55" s="15">
        <f t="shared" si="25"/>
        <v>1990.98</v>
      </c>
      <c r="X55" s="15" t="str">
        <f t="shared" si="26"/>
        <v>MEDIUM</v>
      </c>
      <c r="Y55" s="15">
        <f t="shared" si="27"/>
        <v>1.5</v>
      </c>
      <c r="Z55" s="15">
        <f t="shared" si="28"/>
        <v>33</v>
      </c>
      <c r="AA55" s="15" t="str">
        <f t="shared" si="29"/>
        <v>OVERSTOCKED</v>
      </c>
      <c r="AB55" s="17">
        <f t="shared" si="30"/>
        <v>1110</v>
      </c>
      <c r="AC55" s="15">
        <f>IFERROR(VLOOKUP(A55,BUNDLE_QUANTITIES!A:B,2,FALSE),0)</f>
        <v>24</v>
      </c>
      <c r="AD55" s="15">
        <f>IFERROR(VLOOKUP(A55,BUNDLE_QUANTITIES!A:C,3,FALSE),0)</f>
        <v>4</v>
      </c>
      <c r="AE55" s="15">
        <f>(AC55*AD55)</f>
        <v>96</v>
      </c>
      <c r="AF55" s="15" t="str">
        <f>IF(OR(R55&lt;=U55,V55&lt;61),"YES", "NO")</f>
        <v>NO</v>
      </c>
      <c r="AG55" s="16">
        <f t="shared" si="15"/>
        <v>65.295774647887313</v>
      </c>
      <c r="AH55" s="16">
        <f>MAX(Z55,AG55)</f>
        <v>65.295774647887313</v>
      </c>
      <c r="AI55" s="15">
        <f>IF(AF55="YES",MAX(0,AH55+S55-R55-I55),0)</f>
        <v>0</v>
      </c>
      <c r="AJ55" s="15">
        <f>IF(AND(AC55&gt;0, AF55="YES"), MIN(AD55, CEILING(AI55/AC55,1)), 0)</f>
        <v>0</v>
      </c>
      <c r="AK55" s="15">
        <f>AJ55*Q55*AC55</f>
        <v>0</v>
      </c>
      <c r="AL55" s="15"/>
      <c r="AM55" s="15" t="str">
        <f>IF(V55&lt;=22, "CRITICAL", IF(V55&lt;=30, "HIGH", IF(V55&lt;=45, "MEDIUM", IF(V55&lt;=61, "LOW", "NORMAL"))))</f>
        <v>NORMAL</v>
      </c>
      <c r="AN55" s="15">
        <f>AJ55*AC55*H55</f>
        <v>0</v>
      </c>
    </row>
    <row r="56" spans="1:40" s="6" customFormat="1" x14ac:dyDescent="0.35">
      <c r="A56" s="15" t="s">
        <v>56</v>
      </c>
      <c r="B56" s="15">
        <v>135</v>
      </c>
      <c r="C56" s="15">
        <v>185</v>
      </c>
      <c r="D56" s="15">
        <v>9</v>
      </c>
      <c r="E56" s="15">
        <v>9</v>
      </c>
      <c r="F56" s="15">
        <v>144</v>
      </c>
      <c r="G56" s="15">
        <v>0</v>
      </c>
      <c r="H56" s="15">
        <v>16.989000000000001</v>
      </c>
      <c r="I56" s="15">
        <v>0</v>
      </c>
      <c r="J56" s="15">
        <f t="shared" si="16"/>
        <v>0.63380281690140849</v>
      </c>
      <c r="K56" s="15">
        <f t="shared" si="17"/>
        <v>19.033098591549297</v>
      </c>
      <c r="L56" s="15">
        <f t="shared" si="18"/>
        <v>18.327464788732396</v>
      </c>
      <c r="M56" s="15">
        <f t="shared" si="19"/>
        <v>219.92957746478874</v>
      </c>
      <c r="N56" s="15">
        <v>20.55</v>
      </c>
      <c r="O56" s="15">
        <v>5.66</v>
      </c>
      <c r="P56" s="15">
        <f>IFERROR(VLOOKUP(A56,FREQUENCY!A:B,2,FALSE),0)</f>
        <v>9</v>
      </c>
      <c r="Q56" s="15">
        <f>IFERROR(VLOOKUP(A56,WEIGHT!A:B,2,FALSE),0)</f>
        <v>22.06</v>
      </c>
      <c r="R56" s="15">
        <f t="shared" si="20"/>
        <v>185</v>
      </c>
      <c r="S56" s="15">
        <f t="shared" si="21"/>
        <v>13.024647887323946</v>
      </c>
      <c r="T56" s="15">
        <f t="shared" si="22"/>
        <v>16.719718309859157</v>
      </c>
      <c r="U56" s="15">
        <f t="shared" si="23"/>
        <v>29.744366197183105</v>
      </c>
      <c r="V56" s="16">
        <f t="shared" si="24"/>
        <v>291.88888888888886</v>
      </c>
      <c r="W56" s="15">
        <f t="shared" si="25"/>
        <v>3142.9650000000001</v>
      </c>
      <c r="X56" s="15" t="str">
        <f t="shared" si="26"/>
        <v>MEDIUM</v>
      </c>
      <c r="Y56" s="15">
        <f t="shared" si="27"/>
        <v>1.5</v>
      </c>
      <c r="Z56" s="15">
        <f t="shared" si="28"/>
        <v>20</v>
      </c>
      <c r="AA56" s="15" t="str">
        <f t="shared" si="29"/>
        <v>OVERSTOCKED</v>
      </c>
      <c r="AB56" s="17">
        <f t="shared" si="30"/>
        <v>1240</v>
      </c>
      <c r="AC56" s="15">
        <f>IFERROR(VLOOKUP(A56,BUNDLE_QUANTITIES!A:B,2,FALSE),0)</f>
        <v>24</v>
      </c>
      <c r="AD56" s="15">
        <f>IFERROR(VLOOKUP(A56,BUNDLE_QUANTITIES!A:C,3,FALSE),0)</f>
        <v>4</v>
      </c>
      <c r="AE56" s="15">
        <f>(AC56*AD56)</f>
        <v>96</v>
      </c>
      <c r="AF56" s="15" t="str">
        <f>IF(OR(R56&lt;=U56,V56&lt;61),"YES", "NO")</f>
        <v>NO</v>
      </c>
      <c r="AG56" s="16">
        <f t="shared" si="15"/>
        <v>38.661971830985919</v>
      </c>
      <c r="AH56" s="16">
        <f>MAX(Z56,AG56)</f>
        <v>38.661971830985919</v>
      </c>
      <c r="AI56" s="15">
        <f>IF(AF56="YES",MAX(0,AH56+S56-R56-I56),0)</f>
        <v>0</v>
      </c>
      <c r="AJ56" s="15">
        <f>IF(AND(AC56&gt;0, AF56="YES"), MIN(AD56, CEILING(AI56/AC56,1)), 0)</f>
        <v>0</v>
      </c>
      <c r="AK56" s="15">
        <f>AJ56*Q56*AC56</f>
        <v>0</v>
      </c>
      <c r="AL56" s="15"/>
      <c r="AM56" s="15" t="str">
        <f>IF(V56&lt;=22, "CRITICAL", IF(V56&lt;=30, "HIGH", IF(V56&lt;=45, "MEDIUM", IF(V56&lt;=61, "LOW", "NORMAL"))))</f>
        <v>NORMAL</v>
      </c>
      <c r="AN56" s="15">
        <f>AJ56*AC56*H56</f>
        <v>0</v>
      </c>
    </row>
    <row r="57" spans="1:40" s="6" customFormat="1" x14ac:dyDescent="0.35">
      <c r="A57" s="15" t="s">
        <v>57</v>
      </c>
      <c r="B57" s="15">
        <v>158</v>
      </c>
      <c r="C57" s="15">
        <v>125</v>
      </c>
      <c r="D57" s="15">
        <v>9</v>
      </c>
      <c r="E57" s="15">
        <v>3</v>
      </c>
      <c r="F57" s="15">
        <v>48</v>
      </c>
      <c r="G57" s="15">
        <v>0</v>
      </c>
      <c r="H57" s="15">
        <v>22.672999999999998</v>
      </c>
      <c r="I57" s="15">
        <v>0</v>
      </c>
      <c r="J57" s="15">
        <f t="shared" si="16"/>
        <v>0.74178403755868549</v>
      </c>
      <c r="K57" s="15">
        <f t="shared" si="17"/>
        <v>22.275774647887328</v>
      </c>
      <c r="L57" s="15">
        <f t="shared" si="18"/>
        <v>21.449921752738657</v>
      </c>
      <c r="M57" s="15">
        <f t="shared" si="19"/>
        <v>257.39906103286387</v>
      </c>
      <c r="N57" s="15">
        <v>20.55</v>
      </c>
      <c r="O57" s="15">
        <v>5.66</v>
      </c>
      <c r="P57" s="15">
        <f>IFERROR(VLOOKUP(A57,FREQUENCY!A:B,2,FALSE),0)</f>
        <v>9</v>
      </c>
      <c r="Q57" s="15">
        <f>IFERROR(VLOOKUP(A57,WEIGHT!A:B,2,FALSE),0)</f>
        <v>28.85</v>
      </c>
      <c r="R57" s="15">
        <f t="shared" si="20"/>
        <v>125</v>
      </c>
      <c r="S57" s="15">
        <f t="shared" si="21"/>
        <v>15.243661971830987</v>
      </c>
      <c r="T57" s="15">
        <f t="shared" si="22"/>
        <v>19.568262910798126</v>
      </c>
      <c r="U57" s="15">
        <f t="shared" si="23"/>
        <v>34.811924882629114</v>
      </c>
      <c r="V57" s="16">
        <f t="shared" si="24"/>
        <v>168.51265822784808</v>
      </c>
      <c r="W57" s="15">
        <f t="shared" si="25"/>
        <v>2834.125</v>
      </c>
      <c r="X57" s="15" t="str">
        <f t="shared" si="26"/>
        <v>MEDIUM</v>
      </c>
      <c r="Y57" s="15">
        <f t="shared" si="27"/>
        <v>1.5</v>
      </c>
      <c r="Z57" s="15">
        <f t="shared" si="28"/>
        <v>23</v>
      </c>
      <c r="AA57" s="15" t="str">
        <f t="shared" si="29"/>
        <v>OVERSTOCKED</v>
      </c>
      <c r="AB57" s="17">
        <f t="shared" si="30"/>
        <v>250</v>
      </c>
      <c r="AC57" s="15">
        <f>IFERROR(VLOOKUP(A57,BUNDLE_QUANTITIES!A:B,2,FALSE),0)</f>
        <v>24</v>
      </c>
      <c r="AD57" s="15">
        <f>IFERROR(VLOOKUP(A57,BUNDLE_QUANTITIES!A:C,3,FALSE),0)</f>
        <v>2</v>
      </c>
      <c r="AE57" s="15">
        <f>(AC57*AD57)</f>
        <v>48</v>
      </c>
      <c r="AF57" s="15" t="str">
        <f>IF(OR(R57&lt;=U57,V57&lt;61),"YES", "NO")</f>
        <v>NO</v>
      </c>
      <c r="AG57" s="16">
        <f t="shared" si="15"/>
        <v>45.248826291079816</v>
      </c>
      <c r="AH57" s="16">
        <f>MAX(Z57,AG57)</f>
        <v>45.248826291079816</v>
      </c>
      <c r="AI57" s="15">
        <f>IF(AF57="YES",MAX(0,AH57+S57-R57-I57),0)</f>
        <v>0</v>
      </c>
      <c r="AJ57" s="15">
        <f>IF(AND(AC57&gt;0, AF57="YES"), MIN(AD57, CEILING(AI57/AC57,1)), 0)</f>
        <v>0</v>
      </c>
      <c r="AK57" s="15">
        <f>AJ57*Q57*AC57</f>
        <v>0</v>
      </c>
      <c r="AL57" s="15"/>
      <c r="AM57" s="15" t="str">
        <f>IF(V57&lt;=22, "CRITICAL", IF(V57&lt;=30, "HIGH", IF(V57&lt;=45, "MEDIUM", IF(V57&lt;=61, "LOW", "NORMAL"))))</f>
        <v>NORMAL</v>
      </c>
      <c r="AN57" s="15">
        <f>AJ57*AC57*H57</f>
        <v>0</v>
      </c>
    </row>
    <row r="58" spans="1:40" s="6" customFormat="1" x14ac:dyDescent="0.35">
      <c r="A58" s="15" t="s">
        <v>58</v>
      </c>
      <c r="B58" s="15">
        <v>86</v>
      </c>
      <c r="C58" s="15">
        <v>133</v>
      </c>
      <c r="D58" s="15">
        <v>9</v>
      </c>
      <c r="E58" s="15">
        <v>1</v>
      </c>
      <c r="F58" s="15">
        <v>120</v>
      </c>
      <c r="G58" s="15">
        <v>0</v>
      </c>
      <c r="H58" s="15">
        <v>24.25</v>
      </c>
      <c r="I58" s="15">
        <v>0</v>
      </c>
      <c r="J58" s="15">
        <f t="shared" si="16"/>
        <v>0.40375586854460094</v>
      </c>
      <c r="K58" s="15">
        <f t="shared" si="17"/>
        <v>12.124788732394366</v>
      </c>
      <c r="L58" s="15">
        <f t="shared" si="18"/>
        <v>11.675273865414709</v>
      </c>
      <c r="M58" s="15">
        <f t="shared" si="19"/>
        <v>140.10328638497651</v>
      </c>
      <c r="N58" s="15">
        <v>20.55</v>
      </c>
      <c r="O58" s="15">
        <v>5.66</v>
      </c>
      <c r="P58" s="15">
        <f>IFERROR(VLOOKUP(A58,FREQUENCY!A:B,2,FALSE),0)</f>
        <v>3</v>
      </c>
      <c r="Q58" s="15">
        <f>IFERROR(VLOOKUP(A58,WEIGHT!A:B,2,FALSE),0)</f>
        <v>32.96</v>
      </c>
      <c r="R58" s="15">
        <f t="shared" si="20"/>
        <v>133</v>
      </c>
      <c r="S58" s="15">
        <f t="shared" si="21"/>
        <v>8.2971830985915496</v>
      </c>
      <c r="T58" s="15">
        <f t="shared" si="22"/>
        <v>10.651079812206573</v>
      </c>
      <c r="U58" s="15">
        <f t="shared" si="23"/>
        <v>18.948262910798121</v>
      </c>
      <c r="V58" s="16">
        <f t="shared" si="24"/>
        <v>329.40697674418607</v>
      </c>
      <c r="W58" s="15">
        <f t="shared" si="25"/>
        <v>3225.25</v>
      </c>
      <c r="X58" s="15" t="str">
        <f t="shared" si="26"/>
        <v>LOW</v>
      </c>
      <c r="Y58" s="15">
        <f t="shared" si="27"/>
        <v>2</v>
      </c>
      <c r="Z58" s="15">
        <f t="shared" si="28"/>
        <v>17</v>
      </c>
      <c r="AA58" s="15" t="str">
        <f t="shared" si="29"/>
        <v>OVERSTOCKED</v>
      </c>
      <c r="AB58" s="17">
        <f t="shared" si="30"/>
        <v>1030</v>
      </c>
      <c r="AC58" s="15">
        <f>IFERROR(VLOOKUP(A58,BUNDLE_QUANTITIES!A:B,2,FALSE),0)</f>
        <v>24</v>
      </c>
      <c r="AD58" s="15">
        <f>IFERROR(VLOOKUP(A58,BUNDLE_QUANTITIES!A:C,3,FALSE),0)</f>
        <v>2</v>
      </c>
      <c r="AE58" s="15">
        <f>(AC58*AD58)</f>
        <v>48</v>
      </c>
      <c r="AF58" s="15" t="str">
        <f>IF(OR(R58&lt;=U58,V58&lt;61),"YES", "NO")</f>
        <v>NO</v>
      </c>
      <c r="AG58" s="16">
        <f t="shared" si="15"/>
        <v>24.629107981220656</v>
      </c>
      <c r="AH58" s="16">
        <f>MAX(Z58,AG58)</f>
        <v>24.629107981220656</v>
      </c>
      <c r="AI58" s="15">
        <f>IF(AF58="YES",MAX(0,AH58+S58-R58-I58),0)</f>
        <v>0</v>
      </c>
      <c r="AJ58" s="15">
        <f>IF(AND(AC58&gt;0, AF58="YES"), MIN(AD58, CEILING(AI58/AC58,1)), 0)</f>
        <v>0</v>
      </c>
      <c r="AK58" s="15">
        <f>AJ58*Q58*AC58</f>
        <v>0</v>
      </c>
      <c r="AL58" s="15"/>
      <c r="AM58" s="15" t="str">
        <f>IF(V58&lt;=22, "CRITICAL", IF(V58&lt;=30, "HIGH", IF(V58&lt;=45, "MEDIUM", IF(V58&lt;=61, "LOW", "NORMAL"))))</f>
        <v>NORMAL</v>
      </c>
      <c r="AN58" s="15">
        <f>AJ58*AC58*H58</f>
        <v>0</v>
      </c>
    </row>
    <row r="59" spans="1:40" s="6" customFormat="1" x14ac:dyDescent="0.35">
      <c r="A59" s="15" t="s">
        <v>59</v>
      </c>
      <c r="B59" s="15">
        <v>1</v>
      </c>
      <c r="C59" s="15">
        <v>54</v>
      </c>
      <c r="D59" s="15">
        <v>0</v>
      </c>
      <c r="E59" s="15">
        <v>0</v>
      </c>
      <c r="F59" s="15">
        <v>12</v>
      </c>
      <c r="G59" s="15">
        <v>0</v>
      </c>
      <c r="H59" s="15">
        <v>32.131700000000002</v>
      </c>
      <c r="I59" s="15">
        <v>0</v>
      </c>
      <c r="J59" s="15">
        <f t="shared" si="16"/>
        <v>4.6948356807511738E-3</v>
      </c>
      <c r="K59" s="15">
        <f t="shared" si="17"/>
        <v>0.14098591549295775</v>
      </c>
      <c r="L59" s="15">
        <f t="shared" si="18"/>
        <v>0.13575899843505476</v>
      </c>
      <c r="M59" s="15">
        <f t="shared" si="19"/>
        <v>1.6291079812206573</v>
      </c>
      <c r="N59" s="15">
        <v>20.55</v>
      </c>
      <c r="O59" s="15">
        <v>5.66</v>
      </c>
      <c r="P59" s="15">
        <f>IFERROR(VLOOKUP(A59,FREQUENCY!A:B,2,FALSE),0)</f>
        <v>0</v>
      </c>
      <c r="Q59" s="15">
        <f>IFERROR(VLOOKUP(A59,WEIGHT!A:B,2,FALSE),0)</f>
        <v>37.11</v>
      </c>
      <c r="R59" s="15">
        <f t="shared" si="20"/>
        <v>54</v>
      </c>
      <c r="S59" s="15">
        <f t="shared" si="21"/>
        <v>9.647887323943663E-2</v>
      </c>
      <c r="T59" s="15">
        <f t="shared" si="22"/>
        <v>0.12384976525821598</v>
      </c>
      <c r="U59" s="15">
        <f t="shared" si="23"/>
        <v>0.22032863849765261</v>
      </c>
      <c r="V59" s="16">
        <f t="shared" si="24"/>
        <v>11502</v>
      </c>
      <c r="W59" s="15">
        <f t="shared" si="25"/>
        <v>1735.1118000000001</v>
      </c>
      <c r="X59" s="15" t="str">
        <f t="shared" si="26"/>
        <v>LOW</v>
      </c>
      <c r="Y59" s="15">
        <f t="shared" si="27"/>
        <v>2</v>
      </c>
      <c r="Z59" s="15">
        <f t="shared" si="28"/>
        <v>0</v>
      </c>
      <c r="AA59" s="15" t="e">
        <f t="shared" si="29"/>
        <v>#DIV/0!</v>
      </c>
      <c r="AB59" s="17">
        <f t="shared" si="30"/>
        <v>120</v>
      </c>
      <c r="AC59" s="15">
        <f>IFERROR(VLOOKUP(A59,BUNDLE_QUANTITIES!A:B,2,FALSE),0)</f>
        <v>24</v>
      </c>
      <c r="AD59" s="15">
        <f>IFERROR(VLOOKUP(A59,BUNDLE_QUANTITIES!A:C,3,FALSE),0)</f>
        <v>2</v>
      </c>
      <c r="AE59" s="15">
        <f>(AC59*AD59)</f>
        <v>48</v>
      </c>
      <c r="AF59" s="15" t="str">
        <f>IF(OR(R59&lt;=U59,V59&lt;61),"YES", "NO")</f>
        <v>NO</v>
      </c>
      <c r="AG59" s="16">
        <f t="shared" si="15"/>
        <v>0.28638497652582162</v>
      </c>
      <c r="AH59" s="16">
        <f>MAX(Z59,AG59)</f>
        <v>0.28638497652582162</v>
      </c>
      <c r="AI59" s="15">
        <f>IF(AF59="YES",MAX(0,AH59+S59-R59-I59),0)</f>
        <v>0</v>
      </c>
      <c r="AJ59" s="15">
        <f>IF(AND(AC59&gt;0, AF59="YES"), MIN(AD59, CEILING(AI59/AC59,1)), 0)</f>
        <v>0</v>
      </c>
      <c r="AK59" s="15">
        <f>AJ59*Q59*AC59</f>
        <v>0</v>
      </c>
      <c r="AL59" s="15"/>
      <c r="AM59" s="15" t="str">
        <f>IF(V59&lt;=22, "CRITICAL", IF(V59&lt;=30, "HIGH", IF(V59&lt;=45, "MEDIUM", IF(V59&lt;=61, "LOW", "NORMAL"))))</f>
        <v>NORMAL</v>
      </c>
      <c r="AN59" s="15">
        <f>AJ59*AC59*H59</f>
        <v>0</v>
      </c>
    </row>
    <row r="60" spans="1:40" x14ac:dyDescent="0.35">
      <c r="A60" s="19" t="s">
        <v>60</v>
      </c>
      <c r="B60" s="19">
        <v>454</v>
      </c>
      <c r="C60" s="19">
        <v>73</v>
      </c>
      <c r="D60" s="19">
        <v>17</v>
      </c>
      <c r="E60" s="19">
        <v>4</v>
      </c>
      <c r="F60" s="19">
        <v>75</v>
      </c>
      <c r="G60" s="19">
        <v>96</v>
      </c>
      <c r="H60" s="19">
        <v>14.486000000000001</v>
      </c>
      <c r="I60" s="19">
        <v>0</v>
      </c>
      <c r="J60" s="19">
        <f t="shared" si="16"/>
        <v>2.131455399061033</v>
      </c>
      <c r="K60" s="19">
        <f t="shared" si="17"/>
        <v>64.007605633802825</v>
      </c>
      <c r="L60" s="19">
        <f t="shared" si="18"/>
        <v>61.634585289514867</v>
      </c>
      <c r="M60" s="19">
        <f t="shared" si="19"/>
        <v>739.61502347417843</v>
      </c>
      <c r="N60" s="19">
        <v>20.55</v>
      </c>
      <c r="O60" s="19">
        <v>5.66</v>
      </c>
      <c r="P60" s="19">
        <f>IFERROR(VLOOKUP(A60,FREQUENCY!A:B,2,FALSE),0)</f>
        <v>17</v>
      </c>
      <c r="Q60" s="19">
        <f>IFERROR(VLOOKUP(A60,WEIGHT!A:B,2,FALSE),0)</f>
        <v>18.71</v>
      </c>
      <c r="R60" s="19">
        <f t="shared" si="20"/>
        <v>73</v>
      </c>
      <c r="S60" s="19">
        <f t="shared" si="21"/>
        <v>43.80140845070423</v>
      </c>
      <c r="T60" s="19">
        <f t="shared" si="22"/>
        <v>56.227793427230054</v>
      </c>
      <c r="U60" s="19">
        <f t="shared" si="23"/>
        <v>100.02920187793428</v>
      </c>
      <c r="V60" s="21">
        <f t="shared" si="24"/>
        <v>34.248898678414093</v>
      </c>
      <c r="W60" s="19">
        <f t="shared" si="25"/>
        <v>1057.4780000000001</v>
      </c>
      <c r="X60" s="19" t="str">
        <f t="shared" si="26"/>
        <v>HIGH</v>
      </c>
      <c r="Y60" s="19">
        <f t="shared" si="27"/>
        <v>1.2</v>
      </c>
      <c r="Z60" s="19">
        <f t="shared" si="28"/>
        <v>53</v>
      </c>
      <c r="AA60" s="19" t="str">
        <f t="shared" si="29"/>
        <v>OK</v>
      </c>
      <c r="AB60" s="22">
        <f t="shared" si="30"/>
        <v>220</v>
      </c>
      <c r="AC60" s="19">
        <f>IFERROR(VLOOKUP(A60,BUNDLE_QUANTITIES!A:B,2,FALSE),0)</f>
        <v>48</v>
      </c>
      <c r="AD60" s="19">
        <f>IFERROR(VLOOKUP(A60,BUNDLE_QUANTITIES!A:C,3,FALSE),0)</f>
        <v>2</v>
      </c>
      <c r="AE60" s="19">
        <f>(AC60*AD60)</f>
        <v>96</v>
      </c>
      <c r="AF60" s="19" t="str">
        <f>IF(OR(R60&lt;=U60,V60&lt;61),"YES", "NO")</f>
        <v>YES</v>
      </c>
      <c r="AG60" s="21">
        <f t="shared" si="15"/>
        <v>130.01877934272301</v>
      </c>
      <c r="AH60" s="21">
        <f>MAX(Z60,AG60)</f>
        <v>130.01877934272301</v>
      </c>
      <c r="AI60" s="19">
        <f>IF(AF60="YES",MAX(0,AH60+S60-R60-I60),0)</f>
        <v>100.82018779342724</v>
      </c>
      <c r="AJ60" s="19">
        <f>IF(AND(AC60&gt;0, AF60="YES"), MIN(AD60, CEILING(AI60/AC60,1)), 0)</f>
        <v>2</v>
      </c>
      <c r="AK60" s="19">
        <f>AJ60*Q60*AC60</f>
        <v>1796.16</v>
      </c>
      <c r="AL60" s="19"/>
      <c r="AM60" s="19" t="str">
        <f>IF(V60&lt;=22, "CRITICAL", IF(V60&lt;=30, "HIGH", IF(V60&lt;=45, "MEDIUM", IF(V60&lt;=61, "LOW", "NORMAL"))))</f>
        <v>MEDIUM</v>
      </c>
      <c r="AN60" s="19">
        <f>AJ60*AC60*H60</f>
        <v>1390.6559999999999</v>
      </c>
    </row>
    <row r="61" spans="1:40" s="6" customFormat="1" x14ac:dyDescent="0.35">
      <c r="A61" s="15" t="s">
        <v>61</v>
      </c>
      <c r="B61" s="15">
        <v>58</v>
      </c>
      <c r="C61" s="15">
        <v>72</v>
      </c>
      <c r="D61" s="15">
        <v>6</v>
      </c>
      <c r="E61" s="15">
        <v>5</v>
      </c>
      <c r="F61" s="15">
        <v>32</v>
      </c>
      <c r="G61" s="15">
        <v>0</v>
      </c>
      <c r="H61" s="15">
        <v>12.348000000000001</v>
      </c>
      <c r="I61" s="15">
        <v>0</v>
      </c>
      <c r="J61" s="15">
        <f t="shared" si="16"/>
        <v>0.27230046948356806</v>
      </c>
      <c r="K61" s="15">
        <f t="shared" si="17"/>
        <v>8.1771830985915486</v>
      </c>
      <c r="L61" s="15">
        <f t="shared" si="18"/>
        <v>7.8740219092331758</v>
      </c>
      <c r="M61" s="15">
        <f t="shared" si="19"/>
        <v>94.488262910798113</v>
      </c>
      <c r="N61" s="15">
        <v>20.55</v>
      </c>
      <c r="O61" s="15">
        <v>5.66</v>
      </c>
      <c r="P61" s="15">
        <f>IFERROR(VLOOKUP(A61,FREQUENCY!A:B,2,FALSE),0)</f>
        <v>4</v>
      </c>
      <c r="Q61" s="15">
        <f>IFERROR(VLOOKUP(A61,WEIGHT!A:B,2,FALSE),0)</f>
        <v>16.52</v>
      </c>
      <c r="R61" s="15">
        <f t="shared" si="20"/>
        <v>72</v>
      </c>
      <c r="S61" s="15">
        <f t="shared" si="21"/>
        <v>5.5957746478873238</v>
      </c>
      <c r="T61" s="15">
        <f t="shared" si="22"/>
        <v>7.1832863849765261</v>
      </c>
      <c r="U61" s="15">
        <f t="shared" si="23"/>
        <v>12.779061032863851</v>
      </c>
      <c r="V61" s="16">
        <f t="shared" si="24"/>
        <v>264.41379310344831</v>
      </c>
      <c r="W61" s="15">
        <f t="shared" si="25"/>
        <v>889.05600000000004</v>
      </c>
      <c r="X61" s="15" t="str">
        <f t="shared" si="26"/>
        <v>LOW</v>
      </c>
      <c r="Y61" s="15">
        <f t="shared" si="27"/>
        <v>2</v>
      </c>
      <c r="Z61" s="15">
        <f t="shared" si="28"/>
        <v>11</v>
      </c>
      <c r="AA61" s="15" t="str">
        <f t="shared" si="29"/>
        <v>OVERSTOCKED</v>
      </c>
      <c r="AB61" s="17">
        <f t="shared" si="30"/>
        <v>210</v>
      </c>
      <c r="AC61" s="15">
        <f>IFERROR(VLOOKUP(A61,BUNDLE_QUANTITIES!A:B,2,FALSE),0)</f>
        <v>48</v>
      </c>
      <c r="AD61" s="15">
        <f>IFERROR(VLOOKUP(A61,BUNDLE_QUANTITIES!A:C,3,FALSE),0)</f>
        <v>2</v>
      </c>
      <c r="AE61" s="15">
        <f>(AC61*AD61)</f>
        <v>96</v>
      </c>
      <c r="AF61" s="15" t="str">
        <f>IF(OR(R61&lt;=U61,V61&lt;61),"YES", "NO")</f>
        <v>NO</v>
      </c>
      <c r="AG61" s="16">
        <f t="shared" si="15"/>
        <v>16.610328638497652</v>
      </c>
      <c r="AH61" s="16">
        <f>MAX(Z61,AG61)</f>
        <v>16.610328638497652</v>
      </c>
      <c r="AI61" s="15">
        <f>IF(AF61="YES",MAX(0,AH61+S61-R61-I61),0)</f>
        <v>0</v>
      </c>
      <c r="AJ61" s="15">
        <f>IF(AND(AC61&gt;0, AF61="YES"), MIN(AD61, CEILING(AI61/AC61,1)), 0)</f>
        <v>0</v>
      </c>
      <c r="AK61" s="15">
        <f>AJ61*Q61*AC61</f>
        <v>0</v>
      </c>
      <c r="AL61" s="15"/>
      <c r="AM61" s="15" t="str">
        <f>IF(V61&lt;=22, "CRITICAL", IF(V61&lt;=30, "HIGH", IF(V61&lt;=45, "MEDIUM", IF(V61&lt;=61, "LOW", "NORMAL"))))</f>
        <v>NORMAL</v>
      </c>
      <c r="AN61" s="15">
        <f>AJ61*AC61*H61</f>
        <v>0</v>
      </c>
    </row>
    <row r="62" spans="1:40" s="6" customFormat="1" x14ac:dyDescent="0.35">
      <c r="A62" s="15" t="s">
        <v>62</v>
      </c>
      <c r="B62" s="15">
        <v>492</v>
      </c>
      <c r="C62" s="15">
        <v>206</v>
      </c>
      <c r="D62" s="15">
        <v>17</v>
      </c>
      <c r="E62" s="15">
        <v>25</v>
      </c>
      <c r="F62" s="15">
        <v>192</v>
      </c>
      <c r="G62" s="15">
        <v>48</v>
      </c>
      <c r="H62" s="15">
        <v>16.001000000000001</v>
      </c>
      <c r="I62" s="15">
        <v>0</v>
      </c>
      <c r="J62" s="15">
        <f t="shared" si="16"/>
        <v>2.3098591549295775</v>
      </c>
      <c r="K62" s="15">
        <f t="shared" si="17"/>
        <v>69.365070422535211</v>
      </c>
      <c r="L62" s="15">
        <f t="shared" si="18"/>
        <v>66.793427230046959</v>
      </c>
      <c r="M62" s="15">
        <f t="shared" si="19"/>
        <v>801.52112676056345</v>
      </c>
      <c r="N62" s="15">
        <v>20.55</v>
      </c>
      <c r="O62" s="15">
        <v>5.66</v>
      </c>
      <c r="P62" s="15">
        <f>IFERROR(VLOOKUP(A62,FREQUENCY!A:B,2,FALSE),0)</f>
        <v>13</v>
      </c>
      <c r="Q62" s="15">
        <f>IFERROR(VLOOKUP(A62,WEIGHT!A:B,2,FALSE),0)</f>
        <v>20.54</v>
      </c>
      <c r="R62" s="15">
        <f t="shared" si="20"/>
        <v>206</v>
      </c>
      <c r="S62" s="15">
        <f t="shared" si="21"/>
        <v>47.467605633802819</v>
      </c>
      <c r="T62" s="15">
        <f t="shared" si="22"/>
        <v>60.934084507042257</v>
      </c>
      <c r="U62" s="15">
        <f t="shared" si="23"/>
        <v>108.40169014084508</v>
      </c>
      <c r="V62" s="16">
        <f t="shared" si="24"/>
        <v>89.182926829268297</v>
      </c>
      <c r="W62" s="15">
        <f t="shared" si="25"/>
        <v>3296.2060000000001</v>
      </c>
      <c r="X62" s="15" t="str">
        <f t="shared" si="26"/>
        <v>MEDIUM</v>
      </c>
      <c r="Y62" s="15">
        <f t="shared" si="27"/>
        <v>1.5</v>
      </c>
      <c r="Z62" s="15">
        <f t="shared" si="28"/>
        <v>71</v>
      </c>
      <c r="AA62" s="15" t="str">
        <f t="shared" si="29"/>
        <v>OVERSTOCKED</v>
      </c>
      <c r="AB62" s="17">
        <f t="shared" si="30"/>
        <v>1210</v>
      </c>
      <c r="AC62" s="15">
        <f>IFERROR(VLOOKUP(A62,BUNDLE_QUANTITIES!A:B,2,FALSE),0)</f>
        <v>24</v>
      </c>
      <c r="AD62" s="15">
        <f>IFERROR(VLOOKUP(A62,BUNDLE_QUANTITIES!A:C,3,FALSE),0)</f>
        <v>6</v>
      </c>
      <c r="AE62" s="15">
        <f>(AC62*AD62)</f>
        <v>144</v>
      </c>
      <c r="AF62" s="15" t="str">
        <f>IF(OR(R62&lt;=U62,V62&lt;61),"YES", "NO")</f>
        <v>NO</v>
      </c>
      <c r="AG62" s="16">
        <f t="shared" si="15"/>
        <v>140.90140845070422</v>
      </c>
      <c r="AH62" s="16">
        <f>MAX(Z62,AG62)</f>
        <v>140.90140845070422</v>
      </c>
      <c r="AI62" s="15">
        <f>IF(AF62="YES",MAX(0,AH62+S62-R62-I62),0)</f>
        <v>0</v>
      </c>
      <c r="AJ62" s="15">
        <f>IF(AND(AC62&gt;0, AF62="YES"), MIN(AD62, CEILING(AI62/AC62,1)), 0)</f>
        <v>0</v>
      </c>
      <c r="AK62" s="15">
        <f>AJ62*Q62*AC62</f>
        <v>0</v>
      </c>
      <c r="AL62" s="15"/>
      <c r="AM62" s="15" t="str">
        <f>IF(V62&lt;=22, "CRITICAL", IF(V62&lt;=30, "HIGH", IF(V62&lt;=45, "MEDIUM", IF(V62&lt;=61, "LOW", "NORMAL"))))</f>
        <v>NORMAL</v>
      </c>
      <c r="AN62" s="15">
        <f>AJ62*AC62*H62</f>
        <v>0</v>
      </c>
    </row>
    <row r="63" spans="1:40" s="6" customFormat="1" x14ac:dyDescent="0.35">
      <c r="A63" s="15" t="s">
        <v>63</v>
      </c>
      <c r="B63" s="15">
        <v>1183</v>
      </c>
      <c r="C63" s="15">
        <v>256</v>
      </c>
      <c r="D63" s="15">
        <v>56</v>
      </c>
      <c r="E63" s="15">
        <v>34</v>
      </c>
      <c r="F63" s="15">
        <v>375</v>
      </c>
      <c r="G63" s="15">
        <v>0</v>
      </c>
      <c r="H63" s="15">
        <v>17.359000000000002</v>
      </c>
      <c r="I63" s="15">
        <v>288</v>
      </c>
      <c r="J63" s="15">
        <f t="shared" si="16"/>
        <v>5.5539906103286381</v>
      </c>
      <c r="K63" s="15">
        <f t="shared" si="17"/>
        <v>166.78633802816901</v>
      </c>
      <c r="L63" s="15">
        <f t="shared" si="18"/>
        <v>160.60289514866977</v>
      </c>
      <c r="M63" s="15">
        <f t="shared" si="19"/>
        <v>1927.2347417840374</v>
      </c>
      <c r="N63" s="15">
        <v>20.55</v>
      </c>
      <c r="O63" s="15">
        <v>5.66</v>
      </c>
      <c r="P63" s="15">
        <f>IFERROR(VLOOKUP(A63,FREQUENCY!A:B,2,FALSE),0)</f>
        <v>32</v>
      </c>
      <c r="Q63" s="15">
        <f>IFERROR(VLOOKUP(A63,WEIGHT!A:B,2,FALSE),0)</f>
        <v>22.37</v>
      </c>
      <c r="R63" s="15">
        <f t="shared" si="20"/>
        <v>544</v>
      </c>
      <c r="S63" s="15">
        <f t="shared" si="21"/>
        <v>114.13450704225352</v>
      </c>
      <c r="T63" s="15">
        <f t="shared" si="22"/>
        <v>146.51427230046949</v>
      </c>
      <c r="U63" s="15">
        <f t="shared" si="23"/>
        <v>260.648779342723</v>
      </c>
      <c r="V63" s="16">
        <f t="shared" si="24"/>
        <v>46.092983939137788</v>
      </c>
      <c r="W63" s="15">
        <f t="shared" si="25"/>
        <v>4443.9040000000005</v>
      </c>
      <c r="X63" s="15" t="str">
        <f t="shared" si="26"/>
        <v>HIGH</v>
      </c>
      <c r="Y63" s="15">
        <f t="shared" si="27"/>
        <v>1.2</v>
      </c>
      <c r="Z63" s="15">
        <f t="shared" si="28"/>
        <v>137</v>
      </c>
      <c r="AA63" s="15" t="str">
        <f t="shared" si="29"/>
        <v>OVERSTOCKED</v>
      </c>
      <c r="AB63" s="17">
        <f t="shared" si="30"/>
        <v>2380</v>
      </c>
      <c r="AC63" s="15">
        <f>IFERROR(VLOOKUP(A63,BUNDLE_QUANTITIES!A:B,2,FALSE),0)</f>
        <v>24</v>
      </c>
      <c r="AD63" s="15">
        <f>IFERROR(VLOOKUP(A63,BUNDLE_QUANTITIES!A:C,3,FALSE),0)</f>
        <v>12</v>
      </c>
      <c r="AE63" s="15">
        <f>(AC63*AD63)</f>
        <v>288</v>
      </c>
      <c r="AF63" s="15" t="str">
        <f>IF(OR(R63&lt;=U63,V63&lt;61),"YES", "NO")</f>
        <v>YES</v>
      </c>
      <c r="AG63" s="16">
        <f t="shared" si="15"/>
        <v>338.79342723004692</v>
      </c>
      <c r="AH63" s="16">
        <f>MAX(Z63,AG63)</f>
        <v>338.79342723004692</v>
      </c>
      <c r="AI63" s="15">
        <f>IF(AF63="YES",MAX(0,AH63+S63-R63-I63),0)</f>
        <v>0</v>
      </c>
      <c r="AJ63" s="15">
        <f>IF(AND(AC63&gt;0, AF63="YES"), MIN(AD63, CEILING(AI63/AC63,1)), 0)</f>
        <v>0</v>
      </c>
      <c r="AK63" s="15">
        <f>AJ63*Q63*AC63</f>
        <v>0</v>
      </c>
      <c r="AL63" s="15"/>
      <c r="AM63" s="15" t="str">
        <f>IF(V63&lt;=22, "CRITICAL", IF(V63&lt;=30, "HIGH", IF(V63&lt;=45, "MEDIUM", IF(V63&lt;=61, "LOW", "NORMAL"))))</f>
        <v>LOW</v>
      </c>
      <c r="AN63" s="15">
        <f>AJ63*AC63*H63</f>
        <v>0</v>
      </c>
    </row>
    <row r="64" spans="1:40" x14ac:dyDescent="0.35">
      <c r="A64" s="19" t="s">
        <v>64</v>
      </c>
      <c r="B64" s="19">
        <v>1123</v>
      </c>
      <c r="C64" s="19">
        <v>284</v>
      </c>
      <c r="D64" s="19">
        <v>18</v>
      </c>
      <c r="E64" s="19">
        <v>27</v>
      </c>
      <c r="F64" s="19">
        <v>240</v>
      </c>
      <c r="G64" s="19">
        <v>24</v>
      </c>
      <c r="H64" s="19">
        <v>21.423999999999999</v>
      </c>
      <c r="I64" s="19">
        <v>0</v>
      </c>
      <c r="J64" s="19">
        <f t="shared" si="16"/>
        <v>5.272300469483568</v>
      </c>
      <c r="K64" s="19">
        <f t="shared" si="17"/>
        <v>158.32718309859155</v>
      </c>
      <c r="L64" s="19">
        <f t="shared" si="18"/>
        <v>152.45735524256651</v>
      </c>
      <c r="M64" s="19">
        <f t="shared" si="19"/>
        <v>1829.4882629107981</v>
      </c>
      <c r="N64" s="19">
        <v>20.55</v>
      </c>
      <c r="O64" s="19">
        <v>5.66</v>
      </c>
      <c r="P64" s="19">
        <f>IFERROR(VLOOKUP(A64,FREQUENCY!A:B,2,FALSE),0)</f>
        <v>33</v>
      </c>
      <c r="Q64" s="19">
        <f>IFERROR(VLOOKUP(A64,WEIGHT!A:B,2,FALSE),0)</f>
        <v>29.19</v>
      </c>
      <c r="R64" s="19">
        <f t="shared" si="20"/>
        <v>284</v>
      </c>
      <c r="S64" s="19">
        <f t="shared" si="21"/>
        <v>108.34577464788732</v>
      </c>
      <c r="T64" s="19">
        <f t="shared" si="22"/>
        <v>139.08328638497653</v>
      </c>
      <c r="U64" s="19">
        <f t="shared" si="23"/>
        <v>247.42906103286384</v>
      </c>
      <c r="V64" s="21">
        <f t="shared" si="24"/>
        <v>53.866429207479968</v>
      </c>
      <c r="W64" s="19">
        <f t="shared" si="25"/>
        <v>6084.4160000000002</v>
      </c>
      <c r="X64" s="19" t="str">
        <f t="shared" si="26"/>
        <v>HIGH</v>
      </c>
      <c r="Y64" s="19">
        <f t="shared" si="27"/>
        <v>1.2</v>
      </c>
      <c r="Z64" s="19">
        <f t="shared" si="28"/>
        <v>130</v>
      </c>
      <c r="AA64" s="19" t="str">
        <f t="shared" si="29"/>
        <v>OK</v>
      </c>
      <c r="AB64" s="22">
        <f t="shared" si="30"/>
        <v>1100</v>
      </c>
      <c r="AC64" s="19">
        <f>IFERROR(VLOOKUP(A64,BUNDLE_QUANTITIES!A:B,2,FALSE),0)</f>
        <v>24</v>
      </c>
      <c r="AD64" s="19">
        <f>IFERROR(VLOOKUP(A64,BUNDLE_QUANTITIES!A:C,3,FALSE),0)</f>
        <v>12</v>
      </c>
      <c r="AE64" s="19">
        <f>(AC64*AD64)</f>
        <v>288</v>
      </c>
      <c r="AF64" s="19" t="str">
        <f>IF(OR(R64&lt;=U64,V64&lt;61),"YES", "NO")</f>
        <v>YES</v>
      </c>
      <c r="AG64" s="21">
        <f t="shared" si="15"/>
        <v>321.61032863849766</v>
      </c>
      <c r="AH64" s="21">
        <f>MAX(Z64,AG64)</f>
        <v>321.61032863849766</v>
      </c>
      <c r="AI64" s="19">
        <f>IF(AF64="YES",MAX(0,AH64+S64-R64-I64),0)</f>
        <v>145.95610328638497</v>
      </c>
      <c r="AJ64" s="19">
        <f>IF(AND(AC64&gt;0, AF64="YES"), MIN(AD64, CEILING(AI64/AC64,1)), 0)</f>
        <v>7</v>
      </c>
      <c r="AK64" s="19">
        <f>AJ64*Q64*AC64</f>
        <v>4903.92</v>
      </c>
      <c r="AL64" s="19"/>
      <c r="AM64" s="19" t="str">
        <f>IF(V64&lt;=22, "CRITICAL", IF(V64&lt;=30, "HIGH", IF(V64&lt;=45, "MEDIUM", IF(V64&lt;=61, "LOW", "NORMAL"))))</f>
        <v>LOW</v>
      </c>
      <c r="AN64" s="19">
        <f>AJ64*AC64*H64</f>
        <v>3599.232</v>
      </c>
    </row>
    <row r="65" spans="1:40" x14ac:dyDescent="0.35">
      <c r="A65" s="19" t="s">
        <v>65</v>
      </c>
      <c r="B65" s="19">
        <v>1789</v>
      </c>
      <c r="C65" s="19">
        <v>418</v>
      </c>
      <c r="D65" s="19">
        <v>206</v>
      </c>
      <c r="E65" s="19">
        <v>37</v>
      </c>
      <c r="F65" s="19">
        <v>335</v>
      </c>
      <c r="G65" s="19">
        <v>216</v>
      </c>
      <c r="H65" s="19">
        <v>24.786000000000001</v>
      </c>
      <c r="I65" s="19">
        <v>0</v>
      </c>
      <c r="J65" s="19">
        <f t="shared" ref="J65:J96" si="31">B65/213</f>
        <v>8.39906103286385</v>
      </c>
      <c r="K65" s="19">
        <f t="shared" ref="K65:K96" si="32">J65*30.03</f>
        <v>252.22380281690141</v>
      </c>
      <c r="L65" s="19">
        <f t="shared" ref="L65:L96" si="33">M65/12</f>
        <v>242.872848200313</v>
      </c>
      <c r="M65" s="19">
        <f t="shared" ref="M65:M96" si="34">(J65*134)+B65</f>
        <v>2914.474178403756</v>
      </c>
      <c r="N65" s="19">
        <v>20.55</v>
      </c>
      <c r="O65" s="19">
        <v>5.66</v>
      </c>
      <c r="P65" s="19">
        <f>IFERROR(VLOOKUP(A65,FREQUENCY!A:B,2,FALSE),0)</f>
        <v>37</v>
      </c>
      <c r="Q65" s="19">
        <f>IFERROR(VLOOKUP(A65,WEIGHT!A:B,2,FALSE),0)</f>
        <v>33.299999999999997</v>
      </c>
      <c r="R65" s="19">
        <f t="shared" ref="R65:R96" si="35">C65+I65</f>
        <v>418</v>
      </c>
      <c r="S65" s="19">
        <f t="shared" ref="S65:S96" si="36">J65*N65</f>
        <v>172.60070422535213</v>
      </c>
      <c r="T65" s="19">
        <f t="shared" ref="T65:T86" si="37">J65*(N65+(O65/2)+3)</f>
        <v>221.5672300469484</v>
      </c>
      <c r="U65" s="19">
        <f t="shared" ref="U65:U96" si="38">S65+T65</f>
        <v>394.1679342723005</v>
      </c>
      <c r="V65" s="21">
        <f t="shared" ref="V65:V96" si="39">IF(J65&gt;0,(C65/J65))</f>
        <v>49.767467859139181</v>
      </c>
      <c r="W65" s="19">
        <f t="shared" ref="W65:W96" si="40">C65*H65</f>
        <v>10360.548000000001</v>
      </c>
      <c r="X65" s="19" t="str">
        <f t="shared" ref="X65:X96" si="41">IF(P65&gt;15,"HIGH",IF(P65&gt;5,"MEDIUM","LOW"))</f>
        <v>HIGH</v>
      </c>
      <c r="Y65" s="19">
        <f t="shared" ref="Y65:Y96" si="42">IF(P65&gt;15,1.2,IF(P65&gt;5,1.5,2))</f>
        <v>1.2</v>
      </c>
      <c r="Z65" s="19">
        <f t="shared" ref="Z65:Z96" si="43">IF(J65=0,0,ROUND((J65*N65)*IF(P65&gt;15,1.2,IF(P65&gt;5,1.5,2)),0))</f>
        <v>207</v>
      </c>
      <c r="AA65" s="19" t="str">
        <f t="shared" ref="AA65:AA96" si="44">IF(J65=0,IF(F65&gt;0,"ZERO_USAGE_OVERSTOCKED","OK"),IF(AND(Z65&gt;0,F65/Z65&gt;2),"OVERSTOCKED",IF(AND(Z65&gt;0,F65/Z65&lt;0.5),"UNDERSTOCKED","OK")))</f>
        <v>OK</v>
      </c>
      <c r="AB65" s="22">
        <f t="shared" ref="AB65:AB96" si="45">IF(F65&gt;Z65,(F65-Z65)*10,0)</f>
        <v>1280</v>
      </c>
      <c r="AC65" s="19">
        <f>IFERROR(VLOOKUP(A65,BUNDLE_QUANTITIES!A:B,2,FALSE),0)</f>
        <v>24</v>
      </c>
      <c r="AD65" s="19">
        <f>IFERROR(VLOOKUP(A65,BUNDLE_QUANTITIES!A:C,3,FALSE),0)</f>
        <v>8</v>
      </c>
      <c r="AE65" s="19">
        <f>(AC65*AD65)</f>
        <v>192</v>
      </c>
      <c r="AF65" s="19" t="str">
        <f>IF(OR(R65&lt;=U65,V65&lt;61),"YES", "NO")</f>
        <v>YES</v>
      </c>
      <c r="AG65" s="21">
        <f t="shared" si="15"/>
        <v>512.3427230046949</v>
      </c>
      <c r="AH65" s="21">
        <f>MAX(Z65,AG65)</f>
        <v>512.3427230046949</v>
      </c>
      <c r="AI65" s="19">
        <f>IF(AF65="YES",MAX(0,AH65+S65-R65-I65),0)</f>
        <v>266.94342723004706</v>
      </c>
      <c r="AJ65" s="19">
        <f>IF(AND(AC65&gt;0, AF65="YES"), MIN(AD65, CEILING(AI65/AC65,1)), 0)</f>
        <v>8</v>
      </c>
      <c r="AK65" s="19">
        <f>AJ65*Q65*AC65</f>
        <v>6393.5999999999995</v>
      </c>
      <c r="AL65" s="19"/>
      <c r="AM65" s="19" t="str">
        <f>IF(V65&lt;=22, "CRITICAL", IF(V65&lt;=30, "HIGH", IF(V65&lt;=45, "MEDIUM", IF(V65&lt;=61, "LOW", "NORMAL"))))</f>
        <v>LOW</v>
      </c>
      <c r="AN65" s="19">
        <f>AJ65*AC65*H65</f>
        <v>4758.9120000000003</v>
      </c>
    </row>
    <row r="66" spans="1:40" x14ac:dyDescent="0.35">
      <c r="A66" s="19" t="s">
        <v>66</v>
      </c>
      <c r="B66" s="19">
        <v>120</v>
      </c>
      <c r="C66" s="19">
        <v>13</v>
      </c>
      <c r="D66" s="19">
        <v>4</v>
      </c>
      <c r="E66" s="19">
        <v>0</v>
      </c>
      <c r="F66" s="19">
        <v>12</v>
      </c>
      <c r="G66" s="19">
        <v>24</v>
      </c>
      <c r="H66" s="19">
        <v>27.728999999999999</v>
      </c>
      <c r="I66" s="19">
        <v>0</v>
      </c>
      <c r="J66" s="19">
        <f t="shared" si="31"/>
        <v>0.56338028169014087</v>
      </c>
      <c r="K66" s="19">
        <f t="shared" si="32"/>
        <v>16.918309859154931</v>
      </c>
      <c r="L66" s="19">
        <f t="shared" si="33"/>
        <v>16.291079812206572</v>
      </c>
      <c r="M66" s="19">
        <f t="shared" si="34"/>
        <v>195.49295774647888</v>
      </c>
      <c r="N66" s="19">
        <v>20.55</v>
      </c>
      <c r="O66" s="19">
        <v>5.66</v>
      </c>
      <c r="P66" s="19">
        <f>IFERROR(VLOOKUP(A66,FREQUENCY!A:B,2,FALSE),0)</f>
        <v>4</v>
      </c>
      <c r="Q66" s="19">
        <f>IFERROR(VLOOKUP(A66,WEIGHT!A:B,2,FALSE),0)</f>
        <v>37.450000000000003</v>
      </c>
      <c r="R66" s="19">
        <f t="shared" si="35"/>
        <v>13</v>
      </c>
      <c r="S66" s="19">
        <f t="shared" si="36"/>
        <v>11.577464788732396</v>
      </c>
      <c r="T66" s="19">
        <f t="shared" si="37"/>
        <v>14.861971830985917</v>
      </c>
      <c r="U66" s="19">
        <f t="shared" si="38"/>
        <v>26.439436619718315</v>
      </c>
      <c r="V66" s="21">
        <f t="shared" si="39"/>
        <v>23.074999999999999</v>
      </c>
      <c r="W66" s="19">
        <f t="shared" si="40"/>
        <v>360.47699999999998</v>
      </c>
      <c r="X66" s="19" t="str">
        <f t="shared" si="41"/>
        <v>LOW</v>
      </c>
      <c r="Y66" s="19">
        <f t="shared" si="42"/>
        <v>2</v>
      </c>
      <c r="Z66" s="19">
        <f t="shared" si="43"/>
        <v>23</v>
      </c>
      <c r="AA66" s="19" t="str">
        <f t="shared" si="44"/>
        <v>OK</v>
      </c>
      <c r="AB66" s="22">
        <f t="shared" si="45"/>
        <v>0</v>
      </c>
      <c r="AC66" s="19">
        <f>IFERROR(VLOOKUP(A66,BUNDLE_QUANTITIES!A:B,2,FALSE),0)</f>
        <v>24</v>
      </c>
      <c r="AD66" s="19">
        <f>IFERROR(VLOOKUP(A66,BUNDLE_QUANTITIES!A:C,3,FALSE),0)</f>
        <v>2</v>
      </c>
      <c r="AE66" s="19">
        <f>(AC66*AD66)</f>
        <v>48</v>
      </c>
      <c r="AF66" s="19" t="str">
        <f>IF(OR(R66&lt;=U66,V66&lt;61),"YES", "NO")</f>
        <v>YES</v>
      </c>
      <c r="AG66" s="21">
        <f t="shared" si="15"/>
        <v>34.366197183098592</v>
      </c>
      <c r="AH66" s="21">
        <f>MAX(Z66,AG66)</f>
        <v>34.366197183098592</v>
      </c>
      <c r="AI66" s="19">
        <f>IF(AF66="YES",MAX(0,AH66+S66-R66-I66),0)</f>
        <v>32.943661971830991</v>
      </c>
      <c r="AJ66" s="19">
        <f>IF(AND(AC66&gt;0, AF66="YES"), MIN(AD66, CEILING(AI66/AC66,1)), 0)</f>
        <v>2</v>
      </c>
      <c r="AK66" s="19">
        <f>AJ66*Q66*AC66</f>
        <v>1797.6000000000001</v>
      </c>
      <c r="AL66" s="19"/>
      <c r="AM66" s="19" t="str">
        <f>IF(V66&lt;=22, "CRITICAL", IF(V66&lt;=30, "HIGH", IF(V66&lt;=45, "MEDIUM", IF(V66&lt;=61, "LOW", "NORMAL"))))</f>
        <v>HIGH</v>
      </c>
      <c r="AN66" s="19">
        <f>AJ66*AC66*H66</f>
        <v>1330.992</v>
      </c>
    </row>
    <row r="67" spans="1:40" s="6" customFormat="1" x14ac:dyDescent="0.35">
      <c r="A67" s="15" t="s">
        <v>67</v>
      </c>
      <c r="B67" s="15">
        <v>16</v>
      </c>
      <c r="C67" s="15">
        <v>40</v>
      </c>
      <c r="D67" s="15">
        <v>2</v>
      </c>
      <c r="E67" s="15">
        <v>1</v>
      </c>
      <c r="F67" s="15">
        <v>10</v>
      </c>
      <c r="G67" s="15">
        <v>0</v>
      </c>
      <c r="H67" s="15">
        <v>38.209000000000003</v>
      </c>
      <c r="I67" s="15">
        <v>0</v>
      </c>
      <c r="J67" s="15">
        <f t="shared" si="31"/>
        <v>7.5117370892018781E-2</v>
      </c>
      <c r="K67" s="15">
        <f t="shared" si="32"/>
        <v>2.255774647887324</v>
      </c>
      <c r="L67" s="15">
        <f t="shared" si="33"/>
        <v>2.1721439749608762</v>
      </c>
      <c r="M67" s="15">
        <f t="shared" si="34"/>
        <v>26.065727699530516</v>
      </c>
      <c r="N67" s="15">
        <v>20.55</v>
      </c>
      <c r="O67" s="15">
        <v>5.66</v>
      </c>
      <c r="P67" s="15">
        <f>IFERROR(VLOOKUP(A67,FREQUENCY!A:B,2,FALSE),0)</f>
        <v>3</v>
      </c>
      <c r="Q67" s="15">
        <f>IFERROR(VLOOKUP(A67,WEIGHT!A:B,2,FALSE),0)</f>
        <v>38.26</v>
      </c>
      <c r="R67" s="15">
        <f t="shared" si="35"/>
        <v>40</v>
      </c>
      <c r="S67" s="15">
        <f t="shared" si="36"/>
        <v>1.5436619718309861</v>
      </c>
      <c r="T67" s="15">
        <f t="shared" si="37"/>
        <v>1.9815962441314556</v>
      </c>
      <c r="U67" s="15">
        <f t="shared" si="38"/>
        <v>3.5252582159624417</v>
      </c>
      <c r="V67" s="16">
        <f t="shared" si="39"/>
        <v>532.5</v>
      </c>
      <c r="W67" s="15">
        <f t="shared" si="40"/>
        <v>1528.3600000000001</v>
      </c>
      <c r="X67" s="15" t="str">
        <f t="shared" si="41"/>
        <v>LOW</v>
      </c>
      <c r="Y67" s="15">
        <f t="shared" si="42"/>
        <v>2</v>
      </c>
      <c r="Z67" s="15">
        <f t="shared" si="43"/>
        <v>3</v>
      </c>
      <c r="AA67" s="15" t="str">
        <f t="shared" si="44"/>
        <v>OVERSTOCKED</v>
      </c>
      <c r="AB67" s="17">
        <f t="shared" si="45"/>
        <v>70</v>
      </c>
      <c r="AC67" s="15">
        <f>IFERROR(VLOOKUP(A67,BUNDLE_QUANTITIES!A:B,2,FALSE),0)</f>
        <v>20</v>
      </c>
      <c r="AD67" s="15">
        <f>IFERROR(VLOOKUP(A67,BUNDLE_QUANTITIES!A:C,3,FALSE),0)</f>
        <v>2</v>
      </c>
      <c r="AE67" s="15">
        <f>(AC67*AD67)</f>
        <v>40</v>
      </c>
      <c r="AF67" s="15" t="str">
        <f>IF(OR(R67&lt;=U67,V67&lt;61),"YES", "NO")</f>
        <v>NO</v>
      </c>
      <c r="AG67" s="16">
        <f t="shared" ref="AG67:AG115" si="46">J67*61</f>
        <v>4.5821596244131459</v>
      </c>
      <c r="AH67" s="16">
        <f>MAX(Z67,AG67)</f>
        <v>4.5821596244131459</v>
      </c>
      <c r="AI67" s="15">
        <f>IF(AF67="YES",MAX(0,AH67+S67-R67-I67),0)</f>
        <v>0</v>
      </c>
      <c r="AJ67" s="15">
        <f>IF(AND(AC67&gt;0, AF67="YES"), MIN(AD67, CEILING(AI67/AC67,1)), 0)</f>
        <v>0</v>
      </c>
      <c r="AK67" s="15">
        <f>AJ67*Q67*AC67</f>
        <v>0</v>
      </c>
      <c r="AL67" s="15"/>
      <c r="AM67" s="15" t="str">
        <f>IF(V67&lt;=22, "CRITICAL", IF(V67&lt;=30, "HIGH", IF(V67&lt;=45, "MEDIUM", IF(V67&lt;=61, "LOW", "NORMAL"))))</f>
        <v>NORMAL</v>
      </c>
      <c r="AN67" s="15">
        <f>AJ67*AC67*H67</f>
        <v>0</v>
      </c>
    </row>
    <row r="68" spans="1:40" s="6" customFormat="1" x14ac:dyDescent="0.35">
      <c r="A68" s="15" t="s">
        <v>68</v>
      </c>
      <c r="B68" s="15">
        <v>53</v>
      </c>
      <c r="C68" s="15">
        <v>45</v>
      </c>
      <c r="D68" s="15">
        <v>6</v>
      </c>
      <c r="E68" s="15">
        <v>0</v>
      </c>
      <c r="F68" s="15">
        <v>20</v>
      </c>
      <c r="G68" s="15">
        <v>0</v>
      </c>
      <c r="H68" s="15">
        <v>46.63</v>
      </c>
      <c r="I68" s="15">
        <v>0</v>
      </c>
      <c r="J68" s="15">
        <f t="shared" si="31"/>
        <v>0.24882629107981222</v>
      </c>
      <c r="K68" s="15">
        <f t="shared" si="32"/>
        <v>7.4722535211267616</v>
      </c>
      <c r="L68" s="15">
        <f t="shared" si="33"/>
        <v>7.1952269170579042</v>
      </c>
      <c r="M68" s="15">
        <f t="shared" si="34"/>
        <v>86.342723004694847</v>
      </c>
      <c r="N68" s="15">
        <v>20.55</v>
      </c>
      <c r="O68" s="15">
        <v>5.66</v>
      </c>
      <c r="P68" s="15">
        <f>IFERROR(VLOOKUP(A68,FREQUENCY!A:B,2,FALSE),0)</f>
        <v>4</v>
      </c>
      <c r="Q68" s="15">
        <f>IFERROR(VLOOKUP(A68,WEIGHT!A:B,2,FALSE),0)</f>
        <v>45.96</v>
      </c>
      <c r="R68" s="15">
        <f t="shared" si="35"/>
        <v>45</v>
      </c>
      <c r="S68" s="15">
        <f t="shared" si="36"/>
        <v>5.1133802816901408</v>
      </c>
      <c r="T68" s="15">
        <f t="shared" si="37"/>
        <v>6.5640375586854471</v>
      </c>
      <c r="U68" s="15">
        <f t="shared" si="38"/>
        <v>11.677417840375588</v>
      </c>
      <c r="V68" s="16">
        <f t="shared" si="39"/>
        <v>180.84905660377359</v>
      </c>
      <c r="W68" s="15">
        <f t="shared" si="40"/>
        <v>2098.35</v>
      </c>
      <c r="X68" s="15" t="str">
        <f t="shared" si="41"/>
        <v>LOW</v>
      </c>
      <c r="Y68" s="15">
        <f t="shared" si="42"/>
        <v>2</v>
      </c>
      <c r="Z68" s="15">
        <f t="shared" si="43"/>
        <v>10</v>
      </c>
      <c r="AA68" s="15" t="str">
        <f t="shared" si="44"/>
        <v>OK</v>
      </c>
      <c r="AB68" s="17">
        <f t="shared" si="45"/>
        <v>100</v>
      </c>
      <c r="AC68" s="15">
        <f>IFERROR(VLOOKUP(A68,BUNDLE_QUANTITIES!A:B,2,FALSE),0)</f>
        <v>20</v>
      </c>
      <c r="AD68" s="15">
        <f>IFERROR(VLOOKUP(A68,BUNDLE_QUANTITIES!A:C,3,FALSE),0)</f>
        <v>2</v>
      </c>
      <c r="AE68" s="15">
        <f>(AC68*AD68)</f>
        <v>40</v>
      </c>
      <c r="AF68" s="15" t="str">
        <f>IF(OR(R68&lt;=U68,V68&lt;61),"YES", "NO")</f>
        <v>NO</v>
      </c>
      <c r="AG68" s="16">
        <f t="shared" si="46"/>
        <v>15.178403755868546</v>
      </c>
      <c r="AH68" s="16">
        <f>MAX(Z68,AG68)</f>
        <v>15.178403755868546</v>
      </c>
      <c r="AI68" s="15">
        <f>IF(AF68="YES",MAX(0,AH68+S68-R68-I68),0)</f>
        <v>0</v>
      </c>
      <c r="AJ68" s="15">
        <f>IF(AND(AC68&gt;0, AF68="YES"), MIN(AD68, CEILING(AI68/AC68,1)), 0)</f>
        <v>0</v>
      </c>
      <c r="AK68" s="15">
        <f>AJ68*Q68*AC68</f>
        <v>0</v>
      </c>
      <c r="AL68" s="15"/>
      <c r="AM68" s="15" t="str">
        <f>IF(V68&lt;=22, "CRITICAL", IF(V68&lt;=30, "HIGH", IF(V68&lt;=45, "MEDIUM", IF(V68&lt;=61, "LOW", "NORMAL"))))</f>
        <v>NORMAL</v>
      </c>
      <c r="AN68" s="15">
        <f>AJ68*AC68*H68</f>
        <v>0</v>
      </c>
    </row>
    <row r="69" spans="1:40" s="6" customFormat="1" x14ac:dyDescent="0.35">
      <c r="A69" s="15" t="s">
        <v>69</v>
      </c>
      <c r="B69" s="15">
        <v>97</v>
      </c>
      <c r="C69" s="15">
        <v>30</v>
      </c>
      <c r="D69" s="15">
        <v>11</v>
      </c>
      <c r="E69" s="15">
        <v>5</v>
      </c>
      <c r="F69" s="15">
        <v>20</v>
      </c>
      <c r="G69" s="15">
        <v>20</v>
      </c>
      <c r="H69" s="15">
        <v>54.561</v>
      </c>
      <c r="I69" s="15">
        <v>0</v>
      </c>
      <c r="J69" s="15">
        <f t="shared" si="31"/>
        <v>0.45539906103286387</v>
      </c>
      <c r="K69" s="15">
        <f t="shared" si="32"/>
        <v>13.675633802816902</v>
      </c>
      <c r="L69" s="15">
        <f t="shared" si="33"/>
        <v>13.168622848200314</v>
      </c>
      <c r="M69" s="15">
        <f t="shared" si="34"/>
        <v>158.02347417840377</v>
      </c>
      <c r="N69" s="15">
        <v>20.55</v>
      </c>
      <c r="O69" s="15">
        <v>5.66</v>
      </c>
      <c r="P69" s="15">
        <f>IFERROR(VLOOKUP(A69,FREQUENCY!A:B,2,FALSE),0)</f>
        <v>8</v>
      </c>
      <c r="Q69" s="15">
        <f>IFERROR(VLOOKUP(A69,WEIGHT!A:B,2,FALSE),0)</f>
        <v>53.66</v>
      </c>
      <c r="R69" s="15">
        <f t="shared" si="35"/>
        <v>30</v>
      </c>
      <c r="S69" s="15">
        <f t="shared" si="36"/>
        <v>9.3584507042253531</v>
      </c>
      <c r="T69" s="15">
        <f t="shared" si="37"/>
        <v>12.01342723004695</v>
      </c>
      <c r="U69" s="15">
        <f t="shared" si="38"/>
        <v>21.371877934272305</v>
      </c>
      <c r="V69" s="16">
        <f t="shared" si="39"/>
        <v>65.876288659793815</v>
      </c>
      <c r="W69" s="15">
        <f t="shared" si="40"/>
        <v>1636.83</v>
      </c>
      <c r="X69" s="15" t="str">
        <f t="shared" si="41"/>
        <v>MEDIUM</v>
      </c>
      <c r="Y69" s="15">
        <f t="shared" si="42"/>
        <v>1.5</v>
      </c>
      <c r="Z69" s="15">
        <f t="shared" si="43"/>
        <v>14</v>
      </c>
      <c r="AA69" s="15" t="str">
        <f t="shared" si="44"/>
        <v>OK</v>
      </c>
      <c r="AB69" s="17">
        <f t="shared" si="45"/>
        <v>60</v>
      </c>
      <c r="AC69" s="15">
        <f>IFERROR(VLOOKUP(A69,BUNDLE_QUANTITIES!A:B,2,FALSE),0)</f>
        <v>20</v>
      </c>
      <c r="AD69" s="15">
        <f>IFERROR(VLOOKUP(A69,BUNDLE_QUANTITIES!A:C,3,FALSE),0)</f>
        <v>3</v>
      </c>
      <c r="AE69" s="15">
        <f>(AC69*AD69)</f>
        <v>60</v>
      </c>
      <c r="AF69" s="15" t="str">
        <f>IF(OR(R69&lt;=U69,V69&lt;61),"YES", "NO")</f>
        <v>NO</v>
      </c>
      <c r="AG69" s="16">
        <f t="shared" si="46"/>
        <v>27.779342723004696</v>
      </c>
      <c r="AH69" s="16">
        <f>MAX(Z69,AG69)</f>
        <v>27.779342723004696</v>
      </c>
      <c r="AI69" s="15">
        <f>IF(AF69="YES",MAX(0,AH69+S69-R69-I69),0)</f>
        <v>0</v>
      </c>
      <c r="AJ69" s="15">
        <f>IF(AND(AC69&gt;0, AF69="YES"), MIN(AD69, CEILING(AI69/AC69,1)), 0)</f>
        <v>0</v>
      </c>
      <c r="AK69" s="15">
        <f>AJ69*Q69*AC69</f>
        <v>0</v>
      </c>
      <c r="AL69" s="15"/>
      <c r="AM69" s="15" t="str">
        <f>IF(V69&lt;=22, "CRITICAL", IF(V69&lt;=30, "HIGH", IF(V69&lt;=45, "MEDIUM", IF(V69&lt;=61, "LOW", "NORMAL"))))</f>
        <v>NORMAL</v>
      </c>
      <c r="AN69" s="15">
        <f>AJ69*AC69*H69</f>
        <v>0</v>
      </c>
    </row>
    <row r="70" spans="1:40" s="6" customFormat="1" x14ac:dyDescent="0.35">
      <c r="A70" s="15" t="s">
        <v>70</v>
      </c>
      <c r="B70" s="15">
        <v>411</v>
      </c>
      <c r="C70" s="15">
        <v>167</v>
      </c>
      <c r="D70" s="15">
        <v>21</v>
      </c>
      <c r="E70" s="15">
        <v>15</v>
      </c>
      <c r="F70" s="15">
        <v>120</v>
      </c>
      <c r="G70" s="15">
        <v>0</v>
      </c>
      <c r="H70" s="15">
        <v>58.033999999999999</v>
      </c>
      <c r="I70" s="15">
        <v>0</v>
      </c>
      <c r="J70" s="15">
        <f t="shared" si="31"/>
        <v>1.9295774647887325</v>
      </c>
      <c r="K70" s="15">
        <f t="shared" si="32"/>
        <v>57.945211267605636</v>
      </c>
      <c r="L70" s="15">
        <f t="shared" si="33"/>
        <v>55.796948356807512</v>
      </c>
      <c r="M70" s="15">
        <f t="shared" si="34"/>
        <v>669.56338028169012</v>
      </c>
      <c r="N70" s="15">
        <v>20.55</v>
      </c>
      <c r="O70" s="15">
        <v>5.66</v>
      </c>
      <c r="P70" s="15">
        <f>IFERROR(VLOOKUP(A70,FREQUENCY!A:B,2,FALSE),0)</f>
        <v>24</v>
      </c>
      <c r="Q70" s="15">
        <f>IFERROR(VLOOKUP(A70,WEIGHT!A:B,2,FALSE),0)</f>
        <v>61.37</v>
      </c>
      <c r="R70" s="15">
        <f t="shared" si="35"/>
        <v>167</v>
      </c>
      <c r="S70" s="15">
        <f t="shared" si="36"/>
        <v>39.652816901408457</v>
      </c>
      <c r="T70" s="15">
        <f t="shared" si="37"/>
        <v>50.902253521126767</v>
      </c>
      <c r="U70" s="15">
        <f t="shared" si="38"/>
        <v>90.555070422535223</v>
      </c>
      <c r="V70" s="16">
        <f t="shared" si="39"/>
        <v>86.547445255474443</v>
      </c>
      <c r="W70" s="15">
        <f t="shared" si="40"/>
        <v>9691.6779999999999</v>
      </c>
      <c r="X70" s="15" t="str">
        <f t="shared" si="41"/>
        <v>HIGH</v>
      </c>
      <c r="Y70" s="15">
        <f t="shared" si="42"/>
        <v>1.2</v>
      </c>
      <c r="Z70" s="15">
        <f t="shared" si="43"/>
        <v>48</v>
      </c>
      <c r="AA70" s="15" t="str">
        <f t="shared" si="44"/>
        <v>OVERSTOCKED</v>
      </c>
      <c r="AB70" s="17">
        <f t="shared" si="45"/>
        <v>720</v>
      </c>
      <c r="AC70" s="15">
        <f>IFERROR(VLOOKUP(A70,BUNDLE_QUANTITIES!A:B,2,FALSE),0)</f>
        <v>20</v>
      </c>
      <c r="AD70" s="15">
        <f>IFERROR(VLOOKUP(A70,BUNDLE_QUANTITIES!A:C,3,FALSE),0)</f>
        <v>5</v>
      </c>
      <c r="AE70" s="15">
        <f>(AC70*AD70)</f>
        <v>100</v>
      </c>
      <c r="AF70" s="15" t="str">
        <f>IF(OR(R70&lt;=U70,V70&lt;61),"YES", "NO")</f>
        <v>NO</v>
      </c>
      <c r="AG70" s="16">
        <f t="shared" si="46"/>
        <v>117.70422535211269</v>
      </c>
      <c r="AH70" s="16">
        <f>MAX(Z70,AG70)</f>
        <v>117.70422535211269</v>
      </c>
      <c r="AI70" s="15">
        <f>IF(AF70="YES",MAX(0,AH70+S70-R70-I70),0)</f>
        <v>0</v>
      </c>
      <c r="AJ70" s="15">
        <f>IF(AND(AC70&gt;0, AF70="YES"), MIN(AD70, CEILING(AI70/AC70,1)), 0)</f>
        <v>0</v>
      </c>
      <c r="AK70" s="15">
        <f>AJ70*Q70*AC70</f>
        <v>0</v>
      </c>
      <c r="AL70" s="15"/>
      <c r="AM70" s="15" t="str">
        <f>IF(V70&lt;=22, "CRITICAL", IF(V70&lt;=30, "HIGH", IF(V70&lt;=45, "MEDIUM", IF(V70&lt;=61, "LOW", "NORMAL"))))</f>
        <v>NORMAL</v>
      </c>
      <c r="AN70" s="15">
        <f>AJ70*AC70*H70</f>
        <v>0</v>
      </c>
    </row>
    <row r="71" spans="1:40" x14ac:dyDescent="0.35">
      <c r="A71" s="19" t="s">
        <v>71</v>
      </c>
      <c r="B71" s="19">
        <v>511</v>
      </c>
      <c r="C71" s="19">
        <v>119</v>
      </c>
      <c r="D71" s="19">
        <v>26</v>
      </c>
      <c r="E71" s="19">
        <v>11</v>
      </c>
      <c r="F71" s="19">
        <v>175</v>
      </c>
      <c r="G71" s="19">
        <v>160</v>
      </c>
      <c r="H71" s="19">
        <v>65.382999999999996</v>
      </c>
      <c r="I71" s="19">
        <v>0</v>
      </c>
      <c r="J71" s="19">
        <f t="shared" si="31"/>
        <v>2.39906103286385</v>
      </c>
      <c r="K71" s="19">
        <f t="shared" si="32"/>
        <v>72.043802816901419</v>
      </c>
      <c r="L71" s="19">
        <f t="shared" si="33"/>
        <v>69.372848200312987</v>
      </c>
      <c r="M71" s="19">
        <f t="shared" si="34"/>
        <v>832.4741784037559</v>
      </c>
      <c r="N71" s="19">
        <v>20.55</v>
      </c>
      <c r="O71" s="19">
        <v>5.66</v>
      </c>
      <c r="P71" s="19">
        <f>IFERROR(VLOOKUP(A71,FREQUENCY!A:B,2,FALSE),0)</f>
        <v>30</v>
      </c>
      <c r="Q71" s="19">
        <f>IFERROR(VLOOKUP(A71,WEIGHT!A:B,2,FALSE),0)</f>
        <v>69.069999999999993</v>
      </c>
      <c r="R71" s="19">
        <f t="shared" si="35"/>
        <v>119</v>
      </c>
      <c r="S71" s="19">
        <f t="shared" si="36"/>
        <v>49.300704225352121</v>
      </c>
      <c r="T71" s="19">
        <f t="shared" si="37"/>
        <v>63.287230046948366</v>
      </c>
      <c r="U71" s="19">
        <f t="shared" si="38"/>
        <v>112.58793427230049</v>
      </c>
      <c r="V71" s="21">
        <f t="shared" si="39"/>
        <v>49.602739726027394</v>
      </c>
      <c r="W71" s="19">
        <f t="shared" si="40"/>
        <v>7780.5769999999993</v>
      </c>
      <c r="X71" s="19" t="str">
        <f t="shared" si="41"/>
        <v>HIGH</v>
      </c>
      <c r="Y71" s="19">
        <f t="shared" si="42"/>
        <v>1.2</v>
      </c>
      <c r="Z71" s="19">
        <f t="shared" si="43"/>
        <v>59</v>
      </c>
      <c r="AA71" s="19" t="str">
        <f t="shared" si="44"/>
        <v>OVERSTOCKED</v>
      </c>
      <c r="AB71" s="22">
        <f t="shared" si="45"/>
        <v>1160</v>
      </c>
      <c r="AC71" s="19">
        <f>IFERROR(VLOOKUP(A71,BUNDLE_QUANTITIES!A:B,2,FALSE),0)</f>
        <v>20</v>
      </c>
      <c r="AD71" s="19">
        <f>IFERROR(VLOOKUP(A71,BUNDLE_QUANTITIES!A:C,3,FALSE),0)</f>
        <v>5</v>
      </c>
      <c r="AE71" s="19">
        <f>(AC71*AD71)</f>
        <v>100</v>
      </c>
      <c r="AF71" s="19" t="str">
        <f>IF(OR(R71&lt;=U71,V71&lt;61),"YES", "NO")</f>
        <v>YES</v>
      </c>
      <c r="AG71" s="21">
        <f t="shared" si="46"/>
        <v>146.34272300469485</v>
      </c>
      <c r="AH71" s="21">
        <f>MAX(Z71,AG71)</f>
        <v>146.34272300469485</v>
      </c>
      <c r="AI71" s="19">
        <f>IF(AF71="YES",MAX(0,AH71+S71-R71-I71),0)</f>
        <v>76.643427230046967</v>
      </c>
      <c r="AJ71" s="19">
        <f>IF(AND(AC71&gt;0, AF71="YES"), MIN(AD71, CEILING(AI71/AC71,1)), 0)</f>
        <v>4</v>
      </c>
      <c r="AK71" s="19">
        <f>AJ71*Q71*AC71</f>
        <v>5525.5999999999995</v>
      </c>
      <c r="AL71" s="19"/>
      <c r="AM71" s="19" t="str">
        <f>IF(V71&lt;=22, "CRITICAL", IF(V71&lt;=30, "HIGH", IF(V71&lt;=45, "MEDIUM", IF(V71&lt;=61, "LOW", "NORMAL"))))</f>
        <v>LOW</v>
      </c>
      <c r="AN71" s="19">
        <f>AJ71*AC71*H71</f>
        <v>5230.6399999999994</v>
      </c>
    </row>
    <row r="72" spans="1:40" s="6" customFormat="1" x14ac:dyDescent="0.35">
      <c r="A72" s="15" t="s">
        <v>72</v>
      </c>
      <c r="B72" s="15">
        <v>154</v>
      </c>
      <c r="C72" s="15">
        <v>125</v>
      </c>
      <c r="D72" s="15">
        <v>10</v>
      </c>
      <c r="E72" s="15">
        <v>3</v>
      </c>
      <c r="F72" s="15">
        <v>120</v>
      </c>
      <c r="G72" s="15">
        <v>20</v>
      </c>
      <c r="H72" s="15">
        <v>72.724999999999994</v>
      </c>
      <c r="I72" s="15">
        <v>0</v>
      </c>
      <c r="J72" s="15">
        <f t="shared" si="31"/>
        <v>0.72300469483568075</v>
      </c>
      <c r="K72" s="15">
        <f t="shared" si="32"/>
        <v>21.711830985915494</v>
      </c>
      <c r="L72" s="15">
        <f t="shared" si="33"/>
        <v>20.906885758998435</v>
      </c>
      <c r="M72" s="15">
        <f t="shared" si="34"/>
        <v>250.88262910798122</v>
      </c>
      <c r="N72" s="15">
        <v>20.55</v>
      </c>
      <c r="O72" s="15">
        <v>5.66</v>
      </c>
      <c r="P72" s="15">
        <f>IFERROR(VLOOKUP(A72,FREQUENCY!A:B,2,FALSE),0)</f>
        <v>20</v>
      </c>
      <c r="Q72" s="15">
        <f>IFERROR(VLOOKUP(A72,WEIGHT!A:B,2,FALSE),0)</f>
        <v>76.78</v>
      </c>
      <c r="R72" s="15">
        <f t="shared" si="35"/>
        <v>125</v>
      </c>
      <c r="S72" s="15">
        <f t="shared" si="36"/>
        <v>14.85774647887324</v>
      </c>
      <c r="T72" s="15">
        <f t="shared" si="37"/>
        <v>19.072863849765259</v>
      </c>
      <c r="U72" s="15">
        <f t="shared" si="38"/>
        <v>33.930610328638501</v>
      </c>
      <c r="V72" s="16">
        <f t="shared" si="39"/>
        <v>172.8896103896104</v>
      </c>
      <c r="W72" s="15">
        <f t="shared" si="40"/>
        <v>9090.625</v>
      </c>
      <c r="X72" s="15" t="str">
        <f t="shared" si="41"/>
        <v>HIGH</v>
      </c>
      <c r="Y72" s="15">
        <f t="shared" si="42"/>
        <v>1.2</v>
      </c>
      <c r="Z72" s="15">
        <f t="shared" si="43"/>
        <v>18</v>
      </c>
      <c r="AA72" s="15" t="str">
        <f t="shared" si="44"/>
        <v>OVERSTOCKED</v>
      </c>
      <c r="AB72" s="17">
        <f t="shared" si="45"/>
        <v>1020</v>
      </c>
      <c r="AC72" s="15">
        <f>IFERROR(VLOOKUP(A72,BUNDLE_QUANTITIES!A:B,2,FALSE),0)</f>
        <v>20</v>
      </c>
      <c r="AD72" s="15">
        <f>IFERROR(VLOOKUP(A72,BUNDLE_QUANTITIES!A:C,3,FALSE),0)</f>
        <v>1</v>
      </c>
      <c r="AE72" s="15">
        <f>(AC72*AD72)</f>
        <v>20</v>
      </c>
      <c r="AF72" s="15" t="str">
        <f>IF(OR(R72&lt;=U72,V72&lt;61),"YES", "NO")</f>
        <v>NO</v>
      </c>
      <c r="AG72" s="16">
        <f t="shared" si="46"/>
        <v>44.103286384976528</v>
      </c>
      <c r="AH72" s="16">
        <f>MAX(Z72,AG72)</f>
        <v>44.103286384976528</v>
      </c>
      <c r="AI72" s="15">
        <f>IF(AF72="YES",MAX(0,AH72+S72-R72-I72),0)</f>
        <v>0</v>
      </c>
      <c r="AJ72" s="15">
        <f>IF(AND(AC72&gt;0, AF72="YES"), MIN(AD72, CEILING(AI72/AC72,1)), 0)</f>
        <v>0</v>
      </c>
      <c r="AK72" s="15">
        <f>AJ72*Q72*AC72</f>
        <v>0</v>
      </c>
      <c r="AL72" s="15"/>
      <c r="AM72" s="15" t="str">
        <f>IF(V72&lt;=22, "CRITICAL", IF(V72&lt;=30, "HIGH", IF(V72&lt;=45, "MEDIUM", IF(V72&lt;=61, "LOW", "NORMAL"))))</f>
        <v>NORMAL</v>
      </c>
      <c r="AN72" s="15">
        <f>AJ72*AC72*H72</f>
        <v>0</v>
      </c>
    </row>
    <row r="73" spans="1:40" s="6" customFormat="1" x14ac:dyDescent="0.35">
      <c r="A73" s="15" t="s">
        <v>73</v>
      </c>
      <c r="B73" s="15">
        <v>45</v>
      </c>
      <c r="C73" s="15">
        <v>37</v>
      </c>
      <c r="D73" s="15">
        <v>11</v>
      </c>
      <c r="E73" s="15">
        <v>3</v>
      </c>
      <c r="F73" s="15">
        <v>20</v>
      </c>
      <c r="G73" s="15">
        <v>0</v>
      </c>
      <c r="H73" s="15">
        <v>80.087999999999994</v>
      </c>
      <c r="I73" s="15">
        <v>0</v>
      </c>
      <c r="J73" s="15">
        <f t="shared" si="31"/>
        <v>0.21126760563380281</v>
      </c>
      <c r="K73" s="15">
        <f t="shared" si="32"/>
        <v>6.3443661971830991</v>
      </c>
      <c r="L73" s="15">
        <f t="shared" si="33"/>
        <v>6.1091549295774641</v>
      </c>
      <c r="M73" s="15">
        <f t="shared" si="34"/>
        <v>73.309859154929569</v>
      </c>
      <c r="N73" s="15">
        <v>20.55</v>
      </c>
      <c r="O73" s="15">
        <v>5.66</v>
      </c>
      <c r="P73" s="15">
        <f>IFERROR(VLOOKUP(A73,FREQUENCY!A:B,2,FALSE),0)</f>
        <v>2</v>
      </c>
      <c r="Q73" s="15">
        <f>IFERROR(VLOOKUP(A73,WEIGHT!A:B,2,FALSE),0)</f>
        <v>84.66</v>
      </c>
      <c r="R73" s="15">
        <f t="shared" si="35"/>
        <v>37</v>
      </c>
      <c r="S73" s="15">
        <f t="shared" si="36"/>
        <v>4.341549295774648</v>
      </c>
      <c r="T73" s="15">
        <f t="shared" si="37"/>
        <v>5.5732394366197191</v>
      </c>
      <c r="U73" s="15">
        <f t="shared" si="38"/>
        <v>9.9147887323943671</v>
      </c>
      <c r="V73" s="16">
        <f t="shared" si="39"/>
        <v>175.13333333333333</v>
      </c>
      <c r="W73" s="15">
        <f t="shared" si="40"/>
        <v>2963.2559999999999</v>
      </c>
      <c r="X73" s="15" t="str">
        <f t="shared" si="41"/>
        <v>LOW</v>
      </c>
      <c r="Y73" s="15">
        <f t="shared" si="42"/>
        <v>2</v>
      </c>
      <c r="Z73" s="15">
        <f t="shared" si="43"/>
        <v>9</v>
      </c>
      <c r="AA73" s="15" t="str">
        <f t="shared" si="44"/>
        <v>OVERSTOCKED</v>
      </c>
      <c r="AB73" s="17">
        <f t="shared" si="45"/>
        <v>110</v>
      </c>
      <c r="AC73" s="15">
        <f>IFERROR(VLOOKUP(A73,BUNDLE_QUANTITIES!A:B,2,FALSE),0)</f>
        <v>20</v>
      </c>
      <c r="AD73" s="15">
        <f>IFERROR(VLOOKUP(A73,BUNDLE_QUANTITIES!A:C,3,FALSE),0)</f>
        <v>1</v>
      </c>
      <c r="AE73" s="15">
        <f>(AC73*AD73)</f>
        <v>20</v>
      </c>
      <c r="AF73" s="15" t="str">
        <f>IF(OR(R73&lt;=U73,V73&lt;61),"YES", "NO")</f>
        <v>NO</v>
      </c>
      <c r="AG73" s="16">
        <f t="shared" si="46"/>
        <v>12.887323943661972</v>
      </c>
      <c r="AH73" s="16">
        <f>MAX(Z73,AG73)</f>
        <v>12.887323943661972</v>
      </c>
      <c r="AI73" s="15">
        <f>IF(AF73="YES",MAX(0,AH73+S73-R73-I73),0)</f>
        <v>0</v>
      </c>
      <c r="AJ73" s="15">
        <f>IF(AND(AC73&gt;0, AF73="YES"), MIN(AD73, CEILING(AI73/AC73,1)), 0)</f>
        <v>0</v>
      </c>
      <c r="AK73" s="15">
        <f>AJ73*Q73*AC73</f>
        <v>0</v>
      </c>
      <c r="AL73" s="15"/>
      <c r="AM73" s="15" t="str">
        <f>IF(V73&lt;=22, "CRITICAL", IF(V73&lt;=30, "HIGH", IF(V73&lt;=45, "MEDIUM", IF(V73&lt;=61, "LOW", "NORMAL"))))</f>
        <v>NORMAL</v>
      </c>
      <c r="AN73" s="15">
        <f>AJ73*AC73*H73</f>
        <v>0</v>
      </c>
    </row>
    <row r="74" spans="1:40" s="6" customFormat="1" x14ac:dyDescent="0.35">
      <c r="A74" s="15" t="s">
        <v>74</v>
      </c>
      <c r="B74" s="15">
        <v>6</v>
      </c>
      <c r="C74" s="15">
        <v>8</v>
      </c>
      <c r="D74" s="15">
        <v>0</v>
      </c>
      <c r="E74" s="15">
        <v>0</v>
      </c>
      <c r="F74" s="15">
        <v>5</v>
      </c>
      <c r="G74" s="15">
        <v>0</v>
      </c>
      <c r="H74" s="15">
        <v>105.816</v>
      </c>
      <c r="I74" s="15">
        <v>0</v>
      </c>
      <c r="J74" s="15">
        <f t="shared" si="31"/>
        <v>2.8169014084507043E-2</v>
      </c>
      <c r="K74" s="15">
        <f t="shared" si="32"/>
        <v>0.84591549295774648</v>
      </c>
      <c r="L74" s="15">
        <f t="shared" si="33"/>
        <v>0.81455399061032863</v>
      </c>
      <c r="M74" s="15">
        <f t="shared" si="34"/>
        <v>9.774647887323944</v>
      </c>
      <c r="N74" s="15">
        <v>20.55</v>
      </c>
      <c r="O74" s="15">
        <v>5.66</v>
      </c>
      <c r="P74" s="15">
        <f>IFERROR(VLOOKUP(A74,FREQUENCY!A:B,2,FALSE),0)</f>
        <v>2</v>
      </c>
      <c r="Q74" s="15">
        <f>IFERROR(VLOOKUP(A74,WEIGHT!A:B,2,FALSE),0)</f>
        <v>99.26</v>
      </c>
      <c r="R74" s="15">
        <f t="shared" si="35"/>
        <v>8</v>
      </c>
      <c r="S74" s="15">
        <f t="shared" si="36"/>
        <v>0.57887323943661972</v>
      </c>
      <c r="T74" s="15">
        <f t="shared" si="37"/>
        <v>0.74309859154929592</v>
      </c>
      <c r="U74" s="15">
        <f t="shared" si="38"/>
        <v>1.3219718309859156</v>
      </c>
      <c r="V74" s="16">
        <f t="shared" si="39"/>
        <v>284</v>
      </c>
      <c r="W74" s="15">
        <f t="shared" si="40"/>
        <v>846.52800000000002</v>
      </c>
      <c r="X74" s="15" t="str">
        <f t="shared" si="41"/>
        <v>LOW</v>
      </c>
      <c r="Y74" s="15">
        <f t="shared" si="42"/>
        <v>2</v>
      </c>
      <c r="Z74" s="15">
        <f t="shared" si="43"/>
        <v>1</v>
      </c>
      <c r="AA74" s="15" t="str">
        <f t="shared" si="44"/>
        <v>OVERSTOCKED</v>
      </c>
      <c r="AB74" s="17">
        <f t="shared" si="45"/>
        <v>40</v>
      </c>
      <c r="AC74" s="15">
        <f>IFERROR(VLOOKUP(A74,BUNDLE_QUANTITIES!A:B,2,FALSE),0)</f>
        <v>10</v>
      </c>
      <c r="AD74" s="15">
        <f>IFERROR(VLOOKUP(A74,BUNDLE_QUANTITIES!A:C,3,FALSE),0)</f>
        <v>1</v>
      </c>
      <c r="AE74" s="15">
        <f>(AC74*AD74)</f>
        <v>10</v>
      </c>
      <c r="AF74" s="15" t="str">
        <f>IF(OR(R74&lt;=U74,V74&lt;61),"YES", "NO")</f>
        <v>NO</v>
      </c>
      <c r="AG74" s="16">
        <f t="shared" si="46"/>
        <v>1.7183098591549295</v>
      </c>
      <c r="AH74" s="16">
        <f>MAX(Z74,AG74)</f>
        <v>1.7183098591549295</v>
      </c>
      <c r="AI74" s="15">
        <f>IF(AF74="YES",MAX(0,AH74+S74-R74-I74),0)</f>
        <v>0</v>
      </c>
      <c r="AJ74" s="15">
        <f>IF(AND(AC74&gt;0, AF74="YES"), MIN(AD74, CEILING(AI74/AC74,1)), 0)</f>
        <v>0</v>
      </c>
      <c r="AK74" s="15">
        <f>AJ74*Q74*AC74</f>
        <v>0</v>
      </c>
      <c r="AL74" s="15"/>
      <c r="AM74" s="15" t="str">
        <f>IF(V74&lt;=22, "CRITICAL", IF(V74&lt;=30, "HIGH", IF(V74&lt;=45, "MEDIUM", IF(V74&lt;=61, "LOW", "NORMAL"))))</f>
        <v>NORMAL</v>
      </c>
      <c r="AN74" s="15">
        <f>AJ74*AC74*H74</f>
        <v>0</v>
      </c>
    </row>
    <row r="75" spans="1:40" s="6" customFormat="1" x14ac:dyDescent="0.35">
      <c r="A75" s="15" t="s">
        <v>75</v>
      </c>
      <c r="B75" s="15">
        <v>9</v>
      </c>
      <c r="C75" s="15">
        <v>8</v>
      </c>
      <c r="D75" s="15">
        <v>0</v>
      </c>
      <c r="E75" s="15">
        <v>0</v>
      </c>
      <c r="F75" s="15">
        <v>5</v>
      </c>
      <c r="G75" s="15">
        <v>0</v>
      </c>
      <c r="H75" s="15">
        <v>120.35939999999999</v>
      </c>
      <c r="I75" s="15">
        <v>0</v>
      </c>
      <c r="J75" s="15">
        <f t="shared" si="31"/>
        <v>4.2253521126760563E-2</v>
      </c>
      <c r="K75" s="15">
        <f t="shared" si="32"/>
        <v>1.2688732394366198</v>
      </c>
      <c r="L75" s="15">
        <f t="shared" si="33"/>
        <v>1.221830985915493</v>
      </c>
      <c r="M75" s="15">
        <f t="shared" si="34"/>
        <v>14.661971830985916</v>
      </c>
      <c r="N75" s="15">
        <v>20.55</v>
      </c>
      <c r="O75" s="15">
        <v>5.66</v>
      </c>
      <c r="P75" s="15">
        <f>IFERROR(VLOOKUP(A75,FREQUENCY!A:B,2,FALSE),0)</f>
        <v>0</v>
      </c>
      <c r="Q75" s="15">
        <f>IFERROR(VLOOKUP(A75,WEIGHT!A:B,2,FALSE),0)</f>
        <v>114.83</v>
      </c>
      <c r="R75" s="15">
        <f t="shared" si="35"/>
        <v>8</v>
      </c>
      <c r="S75" s="15">
        <f t="shared" si="36"/>
        <v>0.86830985915492964</v>
      </c>
      <c r="T75" s="15">
        <f t="shared" si="37"/>
        <v>1.1146478873239438</v>
      </c>
      <c r="U75" s="15">
        <f t="shared" si="38"/>
        <v>1.9829577464788735</v>
      </c>
      <c r="V75" s="16">
        <f t="shared" si="39"/>
        <v>189.33333333333334</v>
      </c>
      <c r="W75" s="15">
        <f t="shared" si="40"/>
        <v>962.87519999999995</v>
      </c>
      <c r="X75" s="15" t="str">
        <f t="shared" si="41"/>
        <v>LOW</v>
      </c>
      <c r="Y75" s="15">
        <f t="shared" si="42"/>
        <v>2</v>
      </c>
      <c r="Z75" s="15">
        <f t="shared" si="43"/>
        <v>2</v>
      </c>
      <c r="AA75" s="15" t="str">
        <f t="shared" si="44"/>
        <v>OVERSTOCKED</v>
      </c>
      <c r="AB75" s="17">
        <f t="shared" si="45"/>
        <v>30</v>
      </c>
      <c r="AC75" s="15">
        <f>IFERROR(VLOOKUP(A75,BUNDLE_QUANTITIES!A:B,2,FALSE),0)</f>
        <v>10</v>
      </c>
      <c r="AD75" s="15">
        <f>IFERROR(VLOOKUP(A75,BUNDLE_QUANTITIES!A:C,3,FALSE),0)</f>
        <v>1</v>
      </c>
      <c r="AE75" s="15">
        <f>(AC75*AD75)</f>
        <v>10</v>
      </c>
      <c r="AF75" s="15" t="str">
        <f>IF(OR(R75&lt;=U75,V75&lt;61),"YES", "NO")</f>
        <v>NO</v>
      </c>
      <c r="AG75" s="16">
        <f t="shared" si="46"/>
        <v>2.5774647887323945</v>
      </c>
      <c r="AH75" s="16">
        <f>MAX(Z75,AG75)</f>
        <v>2.5774647887323945</v>
      </c>
      <c r="AI75" s="15">
        <f>IF(AF75="YES",MAX(0,AH75+S75-R75-I75),0)</f>
        <v>0</v>
      </c>
      <c r="AJ75" s="15">
        <f>IF(AND(AC75&gt;0, AF75="YES"), MIN(AD75, CEILING(AI75/AC75,1)), 0)</f>
        <v>0</v>
      </c>
      <c r="AK75" s="15">
        <f>AJ75*Q75*AC75</f>
        <v>0</v>
      </c>
      <c r="AL75" s="15"/>
      <c r="AM75" s="15" t="str">
        <f>IF(V75&lt;=22, "CRITICAL", IF(V75&lt;=30, "HIGH", IF(V75&lt;=45, "MEDIUM", IF(V75&lt;=61, "LOW", "NORMAL"))))</f>
        <v>NORMAL</v>
      </c>
      <c r="AN75" s="15">
        <f>AJ75*AC75*H75</f>
        <v>0</v>
      </c>
    </row>
    <row r="76" spans="1:40" s="6" customFormat="1" x14ac:dyDescent="0.35">
      <c r="A76" s="15" t="s">
        <v>76</v>
      </c>
      <c r="B76" s="15">
        <v>73</v>
      </c>
      <c r="C76" s="15">
        <v>35</v>
      </c>
      <c r="D76" s="15">
        <v>0</v>
      </c>
      <c r="E76" s="15">
        <v>0</v>
      </c>
      <c r="F76" s="15">
        <v>18</v>
      </c>
      <c r="G76" s="15">
        <v>0</v>
      </c>
      <c r="H76" s="15">
        <v>7.8659999999999997</v>
      </c>
      <c r="I76" s="15">
        <v>0</v>
      </c>
      <c r="J76" s="15">
        <f t="shared" si="31"/>
        <v>0.34272300469483569</v>
      </c>
      <c r="K76" s="15">
        <f t="shared" si="32"/>
        <v>10.291971830985917</v>
      </c>
      <c r="L76" s="15">
        <f t="shared" si="33"/>
        <v>9.9104068857589986</v>
      </c>
      <c r="M76" s="15">
        <f t="shared" si="34"/>
        <v>118.92488262910798</v>
      </c>
      <c r="N76" s="15">
        <v>20.55</v>
      </c>
      <c r="O76" s="15">
        <v>5.66</v>
      </c>
      <c r="P76" s="15">
        <f>IFERROR(VLOOKUP(A76,FREQUENCY!A:B,2,FALSE),0)</f>
        <v>7</v>
      </c>
      <c r="Q76" s="15">
        <f>IFERROR(VLOOKUP(A76,WEIGHT!A:B,2,FALSE),0)</f>
        <v>6.92</v>
      </c>
      <c r="R76" s="15">
        <f t="shared" si="35"/>
        <v>35</v>
      </c>
      <c r="S76" s="15">
        <f t="shared" si="36"/>
        <v>7.0429577464788737</v>
      </c>
      <c r="T76" s="15">
        <f t="shared" si="37"/>
        <v>9.0410328638497663</v>
      </c>
      <c r="U76" s="15">
        <f t="shared" si="38"/>
        <v>16.083990610328641</v>
      </c>
      <c r="V76" s="16">
        <f t="shared" si="39"/>
        <v>102.12328767123287</v>
      </c>
      <c r="W76" s="15">
        <f t="shared" si="40"/>
        <v>275.31</v>
      </c>
      <c r="X76" s="15" t="str">
        <f t="shared" si="41"/>
        <v>MEDIUM</v>
      </c>
      <c r="Y76" s="15">
        <f t="shared" si="42"/>
        <v>1.5</v>
      </c>
      <c r="Z76" s="15">
        <f t="shared" si="43"/>
        <v>11</v>
      </c>
      <c r="AA76" s="15" t="str">
        <f t="shared" si="44"/>
        <v>OK</v>
      </c>
      <c r="AB76" s="17">
        <f t="shared" si="45"/>
        <v>70</v>
      </c>
      <c r="AC76" s="15">
        <f>IFERROR(VLOOKUP(A76,BUNDLE_QUANTITIES!A:B,2,FALSE),0)</f>
        <v>12</v>
      </c>
      <c r="AD76" s="15">
        <f>IFERROR(VLOOKUP(A76,BUNDLE_QUANTITIES!A:C,3,FALSE),0)</f>
        <v>0</v>
      </c>
      <c r="AE76" s="15">
        <f>(AC76*AD76)</f>
        <v>0</v>
      </c>
      <c r="AF76" s="15" t="str">
        <f>IF(OR(R76&lt;=U76,V76&lt;61),"YES", "NO")</f>
        <v>NO</v>
      </c>
      <c r="AG76" s="16">
        <f t="shared" si="46"/>
        <v>20.906103286384976</v>
      </c>
      <c r="AH76" s="16">
        <f>MAX(Z76,AG76)</f>
        <v>20.906103286384976</v>
      </c>
      <c r="AI76" s="15">
        <f>IF(AF76="YES",MAX(0,AH76+S76-R76-I76),0)</f>
        <v>0</v>
      </c>
      <c r="AJ76" s="15">
        <f>IF(AND(AC76&gt;0, AF76="YES"), MIN(AD76, CEILING(AI76/AC76,1)), 0)</f>
        <v>0</v>
      </c>
      <c r="AK76" s="15">
        <f>AJ76*Q76*AC76</f>
        <v>0</v>
      </c>
      <c r="AL76" s="15"/>
      <c r="AM76" s="15" t="str">
        <f>IF(V76&lt;=22, "CRITICAL", IF(V76&lt;=30, "HIGH", IF(V76&lt;=45, "MEDIUM", IF(V76&lt;=61, "LOW", "NORMAL"))))</f>
        <v>NORMAL</v>
      </c>
      <c r="AN76" s="15">
        <f>AJ76*AC76*H76</f>
        <v>0</v>
      </c>
    </row>
    <row r="77" spans="1:40" s="6" customFormat="1" x14ac:dyDescent="0.35">
      <c r="A77" s="15" t="s">
        <v>77</v>
      </c>
      <c r="B77" s="15">
        <v>22</v>
      </c>
      <c r="C77" s="15">
        <v>13</v>
      </c>
      <c r="D77" s="15">
        <v>0</v>
      </c>
      <c r="E77" s="15">
        <v>1</v>
      </c>
      <c r="F77" s="15">
        <v>6</v>
      </c>
      <c r="G77" s="15">
        <v>0</v>
      </c>
      <c r="H77" s="15">
        <v>6.7050000000000001</v>
      </c>
      <c r="I77" s="15">
        <v>0</v>
      </c>
      <c r="J77" s="15">
        <f t="shared" si="31"/>
        <v>0.10328638497652583</v>
      </c>
      <c r="K77" s="15">
        <f t="shared" si="32"/>
        <v>3.1016901408450708</v>
      </c>
      <c r="L77" s="15">
        <f t="shared" si="33"/>
        <v>2.9866979655712051</v>
      </c>
      <c r="M77" s="15">
        <f t="shared" si="34"/>
        <v>35.840375586854464</v>
      </c>
      <c r="N77" s="15">
        <v>20.55</v>
      </c>
      <c r="O77" s="15">
        <v>5.66</v>
      </c>
      <c r="P77" s="15">
        <f>IFERROR(VLOOKUP(A77,FREQUENCY!A:B,2,FALSE),0)</f>
        <v>2</v>
      </c>
      <c r="Q77" s="15">
        <f>IFERROR(VLOOKUP(A77,WEIGHT!A:B,2,FALSE),0)</f>
        <v>8.58</v>
      </c>
      <c r="R77" s="15">
        <f t="shared" si="35"/>
        <v>13</v>
      </c>
      <c r="S77" s="15">
        <f t="shared" si="36"/>
        <v>2.1225352112676057</v>
      </c>
      <c r="T77" s="15">
        <f t="shared" si="37"/>
        <v>2.7246948356807517</v>
      </c>
      <c r="U77" s="15">
        <f t="shared" si="38"/>
        <v>4.8472300469483578</v>
      </c>
      <c r="V77" s="16">
        <f t="shared" si="39"/>
        <v>125.86363636363636</v>
      </c>
      <c r="W77" s="15">
        <f t="shared" si="40"/>
        <v>87.165000000000006</v>
      </c>
      <c r="X77" s="15" t="str">
        <f t="shared" si="41"/>
        <v>LOW</v>
      </c>
      <c r="Y77" s="15">
        <f t="shared" si="42"/>
        <v>2</v>
      </c>
      <c r="Z77" s="15">
        <f t="shared" si="43"/>
        <v>4</v>
      </c>
      <c r="AA77" s="15" t="str">
        <f t="shared" si="44"/>
        <v>OK</v>
      </c>
      <c r="AB77" s="17">
        <f t="shared" si="45"/>
        <v>20</v>
      </c>
      <c r="AC77" s="15">
        <f>IFERROR(VLOOKUP(A77,BUNDLE_QUANTITIES!A:B,2,FALSE),0)</f>
        <v>12</v>
      </c>
      <c r="AD77" s="15" t="str">
        <f>IFERROR(VLOOKUP(A77,BUNDLE_QUANTITIES!A:C,3,FALSE),0)</f>
        <v/>
      </c>
      <c r="AE77" s="15" t="e">
        <f>(AC77*AD77)</f>
        <v>#VALUE!</v>
      </c>
      <c r="AF77" s="15" t="str">
        <f>IF(OR(R77&lt;=U77,V77&lt;61),"YES", "NO")</f>
        <v>NO</v>
      </c>
      <c r="AG77" s="16">
        <f t="shared" si="46"/>
        <v>6.3004694835680759</v>
      </c>
      <c r="AH77" s="16">
        <f>MAX(Z77,AG77)</f>
        <v>6.3004694835680759</v>
      </c>
      <c r="AI77" s="15">
        <f>IF(AF77="YES",MAX(0,AH77+S77-R77-I77),0)</f>
        <v>0</v>
      </c>
      <c r="AJ77" s="15">
        <f>IF(AND(AC77&gt;0, AF77="YES"), MIN(AD77, CEILING(AI77/AC77,1)), 0)</f>
        <v>0</v>
      </c>
      <c r="AK77" s="15">
        <f>AJ77*Q77*AC77</f>
        <v>0</v>
      </c>
      <c r="AL77" s="15"/>
      <c r="AM77" s="15" t="str">
        <f>IF(V77&lt;=22, "CRITICAL", IF(V77&lt;=30, "HIGH", IF(V77&lt;=45, "MEDIUM", IF(V77&lt;=61, "LOW", "NORMAL"))))</f>
        <v>NORMAL</v>
      </c>
      <c r="AN77" s="15">
        <f>AJ77*AC77*H77</f>
        <v>0</v>
      </c>
    </row>
    <row r="78" spans="1:40" x14ac:dyDescent="0.35">
      <c r="A78" s="19" t="s">
        <v>78</v>
      </c>
      <c r="B78" s="19">
        <v>8156</v>
      </c>
      <c r="C78" s="19">
        <v>1765</v>
      </c>
      <c r="D78" s="19">
        <v>402</v>
      </c>
      <c r="E78" s="19">
        <v>18</v>
      </c>
      <c r="F78" s="19">
        <v>2000</v>
      </c>
      <c r="G78" s="19">
        <v>600</v>
      </c>
      <c r="H78" s="19">
        <v>4.5930999999999997</v>
      </c>
      <c r="I78" s="19">
        <v>600</v>
      </c>
      <c r="J78" s="19">
        <f t="shared" si="31"/>
        <v>38.291079812206576</v>
      </c>
      <c r="K78" s="19">
        <f t="shared" si="32"/>
        <v>1149.8811267605636</v>
      </c>
      <c r="L78" s="19">
        <f t="shared" si="33"/>
        <v>1107.2503912363068</v>
      </c>
      <c r="M78" s="19">
        <f t="shared" si="34"/>
        <v>13287.004694835681</v>
      </c>
      <c r="N78" s="19">
        <v>20.55</v>
      </c>
      <c r="O78" s="19">
        <v>5.66</v>
      </c>
      <c r="P78" s="19">
        <f>IFERROR(VLOOKUP(A78,FREQUENCY!A:B,2,FALSE),0)</f>
        <v>15</v>
      </c>
      <c r="Q78" s="19">
        <f>IFERROR(VLOOKUP(A78,WEIGHT!A:B,2,FALSE),0)</f>
        <v>4.92</v>
      </c>
      <c r="R78" s="19">
        <f t="shared" si="35"/>
        <v>2365</v>
      </c>
      <c r="S78" s="19">
        <f t="shared" si="36"/>
        <v>786.88169014084519</v>
      </c>
      <c r="T78" s="19">
        <f t="shared" si="37"/>
        <v>1010.1186854460095</v>
      </c>
      <c r="U78" s="19">
        <f t="shared" si="38"/>
        <v>1797.0003755868547</v>
      </c>
      <c r="V78" s="21">
        <f t="shared" si="39"/>
        <v>46.094286414909263</v>
      </c>
      <c r="W78" s="19">
        <f t="shared" si="40"/>
        <v>8106.8214999999991</v>
      </c>
      <c r="X78" s="19" t="str">
        <f t="shared" si="41"/>
        <v>MEDIUM</v>
      </c>
      <c r="Y78" s="19">
        <f t="shared" si="42"/>
        <v>1.5</v>
      </c>
      <c r="Z78" s="19">
        <f t="shared" si="43"/>
        <v>1180</v>
      </c>
      <c r="AA78" s="19" t="str">
        <f t="shared" si="44"/>
        <v>OK</v>
      </c>
      <c r="AB78" s="22">
        <f t="shared" si="45"/>
        <v>8200</v>
      </c>
      <c r="AC78" s="19">
        <f>IFERROR(VLOOKUP(A78,BUNDLE_QUANTITIES!A:B,2,FALSE),0)</f>
        <v>200</v>
      </c>
      <c r="AD78" s="19">
        <f>IFERROR(VLOOKUP(A78,BUNDLE_QUANTITIES!A:C,3,FALSE),0)</f>
        <v>10</v>
      </c>
      <c r="AE78" s="19">
        <f>(AC78*AD78)</f>
        <v>2000</v>
      </c>
      <c r="AF78" s="19" t="str">
        <f>IF(OR(R78&lt;=U78,V78&lt;61),"YES", "NO")</f>
        <v>YES</v>
      </c>
      <c r="AG78" s="21">
        <f t="shared" si="46"/>
        <v>2335.7558685446011</v>
      </c>
      <c r="AH78" s="21">
        <f>MAX(Z78,AG78)</f>
        <v>2335.7558685446011</v>
      </c>
      <c r="AI78" s="19">
        <f>IF(AF78="YES",MAX(0,AH78+S78-R78-I78),0)</f>
        <v>157.63755868544649</v>
      </c>
      <c r="AJ78" s="19">
        <f>IF(AND(AC78&gt;0, AF78="YES"), MIN(AD78, CEILING(AI78/AC78,1)), 0)</f>
        <v>1</v>
      </c>
      <c r="AK78" s="19">
        <f>AJ78*Q78*AC78</f>
        <v>984</v>
      </c>
      <c r="AL78" s="19"/>
      <c r="AM78" s="19" t="str">
        <f>IF(V78&lt;=22, "CRITICAL", IF(V78&lt;=30, "HIGH", IF(V78&lt;=45, "MEDIUM", IF(V78&lt;=61, "LOW", "NORMAL"))))</f>
        <v>LOW</v>
      </c>
      <c r="AN78" s="19">
        <f>AJ78*AC78*H78</f>
        <v>918.61999999999989</v>
      </c>
    </row>
    <row r="79" spans="1:40" s="6" customFormat="1" x14ac:dyDescent="0.35">
      <c r="A79" s="15" t="s">
        <v>79</v>
      </c>
      <c r="B79" s="15">
        <v>2394</v>
      </c>
      <c r="C79" s="15">
        <v>217</v>
      </c>
      <c r="D79" s="15">
        <v>116</v>
      </c>
      <c r="E79" s="15">
        <v>66</v>
      </c>
      <c r="F79" s="15">
        <v>800</v>
      </c>
      <c r="G79" s="15">
        <v>400</v>
      </c>
      <c r="H79" s="15">
        <v>7.1970000000000001</v>
      </c>
      <c r="I79" s="15">
        <v>400</v>
      </c>
      <c r="J79" s="15">
        <f t="shared" si="31"/>
        <v>11.23943661971831</v>
      </c>
      <c r="K79" s="15">
        <f t="shared" si="32"/>
        <v>337.52028169014085</v>
      </c>
      <c r="L79" s="15">
        <f t="shared" si="33"/>
        <v>325.00704225352115</v>
      </c>
      <c r="M79" s="15">
        <f t="shared" si="34"/>
        <v>3900.0845070422538</v>
      </c>
      <c r="N79" s="15">
        <v>20.55</v>
      </c>
      <c r="O79" s="15">
        <v>5.66</v>
      </c>
      <c r="P79" s="15">
        <f>IFERROR(VLOOKUP(A79,FREQUENCY!A:B,2,FALSE),0)</f>
        <v>22</v>
      </c>
      <c r="Q79" s="15">
        <f>IFERROR(VLOOKUP(A79,WEIGHT!A:B,2,FALSE),0)</f>
        <v>8.0500000000000007</v>
      </c>
      <c r="R79" s="15">
        <f t="shared" si="35"/>
        <v>617</v>
      </c>
      <c r="S79" s="15">
        <f t="shared" si="36"/>
        <v>230.97042253521127</v>
      </c>
      <c r="T79" s="15">
        <f t="shared" si="37"/>
        <v>296.49633802816902</v>
      </c>
      <c r="U79" s="15">
        <f t="shared" si="38"/>
        <v>527.46676056338026</v>
      </c>
      <c r="V79" s="16">
        <f t="shared" si="39"/>
        <v>19.307017543859647</v>
      </c>
      <c r="W79" s="15">
        <f t="shared" si="40"/>
        <v>1561.749</v>
      </c>
      <c r="X79" s="15" t="str">
        <f t="shared" si="41"/>
        <v>HIGH</v>
      </c>
      <c r="Y79" s="15">
        <f t="shared" si="42"/>
        <v>1.2</v>
      </c>
      <c r="Z79" s="15">
        <f t="shared" si="43"/>
        <v>277</v>
      </c>
      <c r="AA79" s="15" t="str">
        <f t="shared" si="44"/>
        <v>OVERSTOCKED</v>
      </c>
      <c r="AB79" s="17">
        <f t="shared" si="45"/>
        <v>5230</v>
      </c>
      <c r="AC79" s="15">
        <f>IFERROR(VLOOKUP(A79,BUNDLE_QUANTITIES!A:B,2,FALSE),0)</f>
        <v>100</v>
      </c>
      <c r="AD79" s="15">
        <f>IFERROR(VLOOKUP(A79,BUNDLE_QUANTITIES!A:C,3,FALSE),0)</f>
        <v>4</v>
      </c>
      <c r="AE79" s="15">
        <f>(AC79*AD79)</f>
        <v>400</v>
      </c>
      <c r="AF79" s="15" t="str">
        <f>IF(OR(R79&lt;=U79,V79&lt;61),"YES", "NO")</f>
        <v>YES</v>
      </c>
      <c r="AG79" s="16">
        <f t="shared" si="46"/>
        <v>685.6056338028169</v>
      </c>
      <c r="AH79" s="16">
        <f>MAX(Z79,AG79)</f>
        <v>685.6056338028169</v>
      </c>
      <c r="AI79" s="15">
        <f>IF(AF79="YES",MAX(0,AH79+S79-R79-I79),0)</f>
        <v>0</v>
      </c>
      <c r="AJ79" s="15">
        <f>IF(AND(AC79&gt;0, AF79="YES"), MIN(AD79, CEILING(AI79/AC79,1)), 0)</f>
        <v>0</v>
      </c>
      <c r="AK79" s="15">
        <f>AJ79*Q79*AC79</f>
        <v>0</v>
      </c>
      <c r="AL79" s="15"/>
      <c r="AM79" s="15" t="str">
        <f>IF(V79&lt;=22, "CRITICAL", IF(V79&lt;=30, "HIGH", IF(V79&lt;=45, "MEDIUM", IF(V79&lt;=61, "LOW", "NORMAL"))))</f>
        <v>CRITICAL</v>
      </c>
      <c r="AN79" s="15">
        <f>AJ79*AC79*H79</f>
        <v>0</v>
      </c>
    </row>
    <row r="80" spans="1:40" s="6" customFormat="1" x14ac:dyDescent="0.35">
      <c r="A80" s="15" t="s">
        <v>80</v>
      </c>
      <c r="B80" s="15">
        <v>1386</v>
      </c>
      <c r="C80" s="15">
        <v>441</v>
      </c>
      <c r="D80" s="15">
        <v>60</v>
      </c>
      <c r="E80" s="15">
        <v>48</v>
      </c>
      <c r="F80" s="15">
        <v>250</v>
      </c>
      <c r="G80" s="15">
        <v>0</v>
      </c>
      <c r="H80" s="15">
        <v>7.85</v>
      </c>
      <c r="I80" s="15">
        <v>0</v>
      </c>
      <c r="J80" s="15">
        <f t="shared" si="31"/>
        <v>6.507042253521127</v>
      </c>
      <c r="K80" s="15">
        <f t="shared" si="32"/>
        <v>195.40647887323945</v>
      </c>
      <c r="L80" s="15">
        <f t="shared" si="33"/>
        <v>188.16197183098589</v>
      </c>
      <c r="M80" s="15">
        <f t="shared" si="34"/>
        <v>2257.9436619718308</v>
      </c>
      <c r="N80" s="15">
        <v>20.55</v>
      </c>
      <c r="O80" s="15">
        <v>5.66</v>
      </c>
      <c r="P80" s="15">
        <f>IFERROR(VLOOKUP(A80,FREQUENCY!A:B,2,FALSE),0)</f>
        <v>7</v>
      </c>
      <c r="Q80" s="15">
        <f>IFERROR(VLOOKUP(A80,WEIGHT!A:B,2,FALSE),0)</f>
        <v>8.98</v>
      </c>
      <c r="R80" s="15">
        <f t="shared" si="35"/>
        <v>441</v>
      </c>
      <c r="S80" s="15">
        <f t="shared" si="36"/>
        <v>133.71971830985916</v>
      </c>
      <c r="T80" s="15">
        <f t="shared" si="37"/>
        <v>171.65577464788734</v>
      </c>
      <c r="U80" s="15">
        <f t="shared" si="38"/>
        <v>305.37549295774647</v>
      </c>
      <c r="V80" s="16">
        <f t="shared" si="39"/>
        <v>67.772727272727266</v>
      </c>
      <c r="W80" s="15">
        <f t="shared" si="40"/>
        <v>3461.85</v>
      </c>
      <c r="X80" s="15" t="str">
        <f t="shared" si="41"/>
        <v>MEDIUM</v>
      </c>
      <c r="Y80" s="15">
        <f t="shared" si="42"/>
        <v>1.5</v>
      </c>
      <c r="Z80" s="15">
        <f t="shared" si="43"/>
        <v>201</v>
      </c>
      <c r="AA80" s="15" t="str">
        <f t="shared" si="44"/>
        <v>OK</v>
      </c>
      <c r="AB80" s="17">
        <f t="shared" si="45"/>
        <v>490</v>
      </c>
      <c r="AC80" s="15">
        <f>IFERROR(VLOOKUP(A80,BUNDLE_QUANTITIES!A:B,2,FALSE),0)</f>
        <v>100</v>
      </c>
      <c r="AD80" s="15">
        <f>IFERROR(VLOOKUP(A80,BUNDLE_QUANTITIES!A:C,3,FALSE),0)</f>
        <v>4</v>
      </c>
      <c r="AE80" s="15">
        <f>(AC80*AD80)</f>
        <v>400</v>
      </c>
      <c r="AF80" s="15" t="str">
        <f>IF(OR(R80&lt;=U80,V80&lt;61),"YES", "NO")</f>
        <v>NO</v>
      </c>
      <c r="AG80" s="16">
        <f t="shared" si="46"/>
        <v>396.92957746478874</v>
      </c>
      <c r="AH80" s="16">
        <f>MAX(Z80,AG80)</f>
        <v>396.92957746478874</v>
      </c>
      <c r="AI80" s="15">
        <f>IF(AF80="YES",MAX(0,AH80+S80-R80-I80),0)</f>
        <v>0</v>
      </c>
      <c r="AJ80" s="15">
        <f>IF(AND(AC80&gt;0, AF80="YES"), MIN(AD80, CEILING(AI80/AC80,1)), 0)</f>
        <v>0</v>
      </c>
      <c r="AK80" s="15">
        <f>AJ80*Q80*AC80</f>
        <v>0</v>
      </c>
      <c r="AL80" s="15"/>
      <c r="AM80" s="15" t="str">
        <f>IF(V80&lt;=22, "CRITICAL", IF(V80&lt;=30, "HIGH", IF(V80&lt;=45, "MEDIUM", IF(V80&lt;=61, "LOW", "NORMAL"))))</f>
        <v>NORMAL</v>
      </c>
      <c r="AN80" s="15">
        <f>AJ80*AC80*H80</f>
        <v>0</v>
      </c>
    </row>
    <row r="81" spans="1:40" s="6" customFormat="1" x14ac:dyDescent="0.35">
      <c r="A81" s="15" t="s">
        <v>81</v>
      </c>
      <c r="B81" s="15">
        <v>2408</v>
      </c>
      <c r="C81" s="15">
        <v>721</v>
      </c>
      <c r="D81" s="15">
        <v>102</v>
      </c>
      <c r="E81" s="15">
        <v>70</v>
      </c>
      <c r="F81" s="15">
        <v>500</v>
      </c>
      <c r="G81" s="15">
        <v>0</v>
      </c>
      <c r="H81" s="15">
        <v>8.3350000000000009</v>
      </c>
      <c r="I81" s="15">
        <v>0</v>
      </c>
      <c r="J81" s="15">
        <f t="shared" si="31"/>
        <v>11.305164319248826</v>
      </c>
      <c r="K81" s="15">
        <f t="shared" si="32"/>
        <v>339.49408450704226</v>
      </c>
      <c r="L81" s="15">
        <f t="shared" si="33"/>
        <v>326.90766823161192</v>
      </c>
      <c r="M81" s="15">
        <f t="shared" si="34"/>
        <v>3922.8920187793428</v>
      </c>
      <c r="N81" s="15">
        <v>20.55</v>
      </c>
      <c r="O81" s="15">
        <v>5.66</v>
      </c>
      <c r="P81" s="15">
        <f>IFERROR(VLOOKUP(A81,FREQUENCY!A:B,2,FALSE),0)</f>
        <v>18</v>
      </c>
      <c r="Q81" s="15">
        <f>IFERROR(VLOOKUP(A81,WEIGHT!A:B,2,FALSE),0)</f>
        <v>9.83</v>
      </c>
      <c r="R81" s="15">
        <f t="shared" si="35"/>
        <v>721</v>
      </c>
      <c r="S81" s="15">
        <f t="shared" si="36"/>
        <v>232.32112676056337</v>
      </c>
      <c r="T81" s="15">
        <f t="shared" si="37"/>
        <v>298.23023474178405</v>
      </c>
      <c r="U81" s="15">
        <f t="shared" si="38"/>
        <v>530.55136150234739</v>
      </c>
      <c r="V81" s="16">
        <f t="shared" si="39"/>
        <v>63.776162790697676</v>
      </c>
      <c r="W81" s="15">
        <f t="shared" si="40"/>
        <v>6009.5350000000008</v>
      </c>
      <c r="X81" s="15" t="str">
        <f t="shared" si="41"/>
        <v>HIGH</v>
      </c>
      <c r="Y81" s="15">
        <f t="shared" si="42"/>
        <v>1.2</v>
      </c>
      <c r="Z81" s="15">
        <f t="shared" si="43"/>
        <v>279</v>
      </c>
      <c r="AA81" s="15" t="str">
        <f t="shared" si="44"/>
        <v>OK</v>
      </c>
      <c r="AB81" s="17">
        <f t="shared" si="45"/>
        <v>2210</v>
      </c>
      <c r="AC81" s="15">
        <f>IFERROR(VLOOKUP(A81,BUNDLE_QUANTITIES!A:B,2,FALSE),0)</f>
        <v>100</v>
      </c>
      <c r="AD81" s="15">
        <f>IFERROR(VLOOKUP(A81,BUNDLE_QUANTITIES!A:C,3,FALSE),0)</f>
        <v>4</v>
      </c>
      <c r="AE81" s="15">
        <f>(AC81*AD81)</f>
        <v>400</v>
      </c>
      <c r="AF81" s="15" t="str">
        <f>IF(OR(R81&lt;=U81,V81&lt;61),"YES", "NO")</f>
        <v>NO</v>
      </c>
      <c r="AG81" s="16">
        <f t="shared" si="46"/>
        <v>689.61502347417843</v>
      </c>
      <c r="AH81" s="16">
        <f>MAX(Z81,AG81)</f>
        <v>689.61502347417843</v>
      </c>
      <c r="AI81" s="15">
        <f>IF(AF81="YES",MAX(0,AH81+S81-R81-I81),0)</f>
        <v>0</v>
      </c>
      <c r="AJ81" s="15">
        <f>IF(AND(AC81&gt;0, AF81="YES"), MIN(AD81, CEILING(AI81/AC81,1)), 0)</f>
        <v>0</v>
      </c>
      <c r="AK81" s="15">
        <f>AJ81*Q81*AC81</f>
        <v>0</v>
      </c>
      <c r="AL81" s="15"/>
      <c r="AM81" s="15" t="str">
        <f>IF(V81&lt;=22, "CRITICAL", IF(V81&lt;=30, "HIGH", IF(V81&lt;=45, "MEDIUM", IF(V81&lt;=61, "LOW", "NORMAL"))))</f>
        <v>NORMAL</v>
      </c>
      <c r="AN81" s="15">
        <f>AJ81*AC81*H81</f>
        <v>0</v>
      </c>
    </row>
    <row r="82" spans="1:40" x14ac:dyDescent="0.35">
      <c r="A82" s="19" t="s">
        <v>82</v>
      </c>
      <c r="B82" s="19">
        <v>1822</v>
      </c>
      <c r="C82" s="19">
        <v>453</v>
      </c>
      <c r="D82" s="19">
        <v>42</v>
      </c>
      <c r="E82" s="19">
        <v>46</v>
      </c>
      <c r="F82" s="19">
        <v>300</v>
      </c>
      <c r="G82" s="19">
        <v>0</v>
      </c>
      <c r="H82" s="19">
        <v>9.8559999999999999</v>
      </c>
      <c r="I82" s="19">
        <v>0</v>
      </c>
      <c r="J82" s="19">
        <f t="shared" si="31"/>
        <v>8.5539906103286381</v>
      </c>
      <c r="K82" s="19">
        <f t="shared" si="32"/>
        <v>256.87633802816902</v>
      </c>
      <c r="L82" s="19">
        <f t="shared" si="33"/>
        <v>247.35289514866977</v>
      </c>
      <c r="M82" s="19">
        <f t="shared" si="34"/>
        <v>2968.2347417840374</v>
      </c>
      <c r="N82" s="19">
        <v>20.55</v>
      </c>
      <c r="O82" s="19">
        <v>5.66</v>
      </c>
      <c r="P82" s="19">
        <f>IFERROR(VLOOKUP(A82,FREQUENCY!A:B,2,FALSE),0)</f>
        <v>15</v>
      </c>
      <c r="Q82" s="19">
        <f>IFERROR(VLOOKUP(A82,WEIGHT!A:B,2,FALSE),0)</f>
        <v>11.15</v>
      </c>
      <c r="R82" s="19">
        <f t="shared" si="35"/>
        <v>453</v>
      </c>
      <c r="S82" s="19">
        <f t="shared" si="36"/>
        <v>175.78450704225352</v>
      </c>
      <c r="T82" s="19">
        <f t="shared" si="37"/>
        <v>225.6542723004695</v>
      </c>
      <c r="U82" s="19">
        <f t="shared" si="38"/>
        <v>401.43877934272302</v>
      </c>
      <c r="V82" s="21">
        <f t="shared" si="39"/>
        <v>52.957738748627882</v>
      </c>
      <c r="W82" s="19">
        <f t="shared" si="40"/>
        <v>4464.768</v>
      </c>
      <c r="X82" s="19" t="str">
        <f t="shared" si="41"/>
        <v>MEDIUM</v>
      </c>
      <c r="Y82" s="19">
        <f t="shared" si="42"/>
        <v>1.5</v>
      </c>
      <c r="Z82" s="19">
        <f t="shared" si="43"/>
        <v>264</v>
      </c>
      <c r="AA82" s="19" t="str">
        <f t="shared" si="44"/>
        <v>OK</v>
      </c>
      <c r="AB82" s="22">
        <f t="shared" si="45"/>
        <v>360</v>
      </c>
      <c r="AC82" s="19">
        <f>IFERROR(VLOOKUP(A82,BUNDLE_QUANTITIES!A:B,2,FALSE),0)</f>
        <v>100</v>
      </c>
      <c r="AD82" s="19">
        <f>IFERROR(VLOOKUP(A82,BUNDLE_QUANTITIES!A:C,3,FALSE),0)</f>
        <v>4</v>
      </c>
      <c r="AE82" s="19">
        <f>(AC82*AD82)</f>
        <v>400</v>
      </c>
      <c r="AF82" s="19" t="str">
        <f>IF(OR(R82&lt;=U82,V82&lt;61),"YES", "NO")</f>
        <v>YES</v>
      </c>
      <c r="AG82" s="21">
        <f t="shared" si="46"/>
        <v>521.79342723004697</v>
      </c>
      <c r="AH82" s="21">
        <f>MAX(Z82,AG82)</f>
        <v>521.79342723004697</v>
      </c>
      <c r="AI82" s="19">
        <f>IF(AF82="YES",MAX(0,AH82+S82-R82-I82),0)</f>
        <v>244.57793427230047</v>
      </c>
      <c r="AJ82" s="19">
        <f>IF(AND(AC82&gt;0, AF82="YES"), MIN(AD82, CEILING(AI82/AC82,1)), 0)</f>
        <v>3</v>
      </c>
      <c r="AK82" s="19">
        <f>AJ82*Q82*AC82</f>
        <v>3345.0000000000005</v>
      </c>
      <c r="AL82" s="19"/>
      <c r="AM82" s="19" t="str">
        <f>IF(V82&lt;=22, "CRITICAL", IF(V82&lt;=30, "HIGH", IF(V82&lt;=45, "MEDIUM", IF(V82&lt;=61, "LOW", "NORMAL"))))</f>
        <v>LOW</v>
      </c>
      <c r="AN82" s="19">
        <f>AJ82*AC82*H82</f>
        <v>2956.8</v>
      </c>
    </row>
    <row r="83" spans="1:40" s="6" customFormat="1" x14ac:dyDescent="0.35">
      <c r="A83" s="15" t="s">
        <v>83</v>
      </c>
      <c r="B83" s="15">
        <v>250</v>
      </c>
      <c r="C83" s="15">
        <v>358</v>
      </c>
      <c r="D83" s="15">
        <v>22</v>
      </c>
      <c r="E83" s="15">
        <v>10</v>
      </c>
      <c r="F83" s="15">
        <v>150</v>
      </c>
      <c r="G83" s="15">
        <v>0</v>
      </c>
      <c r="H83" s="15">
        <v>11.0825</v>
      </c>
      <c r="I83" s="15">
        <v>0</v>
      </c>
      <c r="J83" s="15">
        <f t="shared" si="31"/>
        <v>1.1737089201877935</v>
      </c>
      <c r="K83" s="15">
        <f t="shared" si="32"/>
        <v>35.24647887323944</v>
      </c>
      <c r="L83" s="15">
        <f t="shared" si="33"/>
        <v>33.939749608763691</v>
      </c>
      <c r="M83" s="15">
        <f t="shared" si="34"/>
        <v>407.27699530516429</v>
      </c>
      <c r="N83" s="15">
        <v>20.55</v>
      </c>
      <c r="O83" s="15">
        <v>5.66</v>
      </c>
      <c r="P83" s="15">
        <f>IFERROR(VLOOKUP(A83,FREQUENCY!A:B,2,FALSE),0)</f>
        <v>5</v>
      </c>
      <c r="Q83" s="15">
        <f>IFERROR(VLOOKUP(A83,WEIGHT!A:B,2,FALSE),0)</f>
        <v>11.39</v>
      </c>
      <c r="R83" s="15">
        <f t="shared" si="35"/>
        <v>358</v>
      </c>
      <c r="S83" s="15">
        <f t="shared" si="36"/>
        <v>24.119718309859156</v>
      </c>
      <c r="T83" s="15">
        <f t="shared" si="37"/>
        <v>30.962441314553995</v>
      </c>
      <c r="U83" s="15">
        <f t="shared" si="38"/>
        <v>55.082159624413151</v>
      </c>
      <c r="V83" s="16">
        <f t="shared" si="39"/>
        <v>305.01599999999996</v>
      </c>
      <c r="W83" s="15">
        <f t="shared" si="40"/>
        <v>3967.5349999999999</v>
      </c>
      <c r="X83" s="15" t="str">
        <f t="shared" si="41"/>
        <v>LOW</v>
      </c>
      <c r="Y83" s="15">
        <f t="shared" si="42"/>
        <v>2</v>
      </c>
      <c r="Z83" s="15">
        <f t="shared" si="43"/>
        <v>48</v>
      </c>
      <c r="AA83" s="15" t="str">
        <f t="shared" si="44"/>
        <v>OVERSTOCKED</v>
      </c>
      <c r="AB83" s="17">
        <f t="shared" si="45"/>
        <v>1020</v>
      </c>
      <c r="AC83" s="15">
        <f>IFERROR(VLOOKUP(A83,BUNDLE_QUANTITIES!A:B,2,FALSE),0)</f>
        <v>50</v>
      </c>
      <c r="AD83" s="15">
        <f>IFERROR(VLOOKUP(A83,BUNDLE_QUANTITIES!A:C,3,FALSE),0)</f>
        <v>4</v>
      </c>
      <c r="AE83" s="15">
        <f>(AC83*AD83)</f>
        <v>200</v>
      </c>
      <c r="AF83" s="15" t="str">
        <f>IF(OR(R83&lt;=U83,V83&lt;61),"YES", "NO")</f>
        <v>NO</v>
      </c>
      <c r="AG83" s="16">
        <f t="shared" si="46"/>
        <v>71.596244131455407</v>
      </c>
      <c r="AH83" s="16">
        <f>MAX(Z83,AG83)</f>
        <v>71.596244131455407</v>
      </c>
      <c r="AI83" s="15">
        <f>IF(AF83="YES",MAX(0,AH83+S83-R83-I83),0)</f>
        <v>0</v>
      </c>
      <c r="AJ83" s="15">
        <f>IF(AND(AC83&gt;0, AF83="YES"), MIN(AD83, CEILING(AI83/AC83,1)), 0)</f>
        <v>0</v>
      </c>
      <c r="AK83" s="15">
        <f>AJ83*Q83*AC83</f>
        <v>0</v>
      </c>
      <c r="AL83" s="15"/>
      <c r="AM83" s="15" t="str">
        <f>IF(V83&lt;=22, "CRITICAL", IF(V83&lt;=30, "HIGH", IF(V83&lt;=45, "MEDIUM", IF(V83&lt;=61, "LOW", "NORMAL"))))</f>
        <v>NORMAL</v>
      </c>
      <c r="AN83" s="15">
        <f>AJ83*AC83*H83</f>
        <v>0</v>
      </c>
    </row>
    <row r="84" spans="1:40" s="6" customFormat="1" x14ac:dyDescent="0.35">
      <c r="A84" s="15" t="s">
        <v>84</v>
      </c>
      <c r="B84" s="15">
        <v>442</v>
      </c>
      <c r="C84" s="15">
        <v>203</v>
      </c>
      <c r="D84" s="15">
        <v>26</v>
      </c>
      <c r="E84" s="15">
        <v>24</v>
      </c>
      <c r="F84" s="15">
        <v>150</v>
      </c>
      <c r="G84" s="15">
        <v>0</v>
      </c>
      <c r="H84" s="15">
        <v>12.156000000000001</v>
      </c>
      <c r="I84" s="15">
        <v>0</v>
      </c>
      <c r="J84" s="15">
        <f t="shared" si="31"/>
        <v>2.075117370892019</v>
      </c>
      <c r="K84" s="15">
        <f t="shared" si="32"/>
        <v>62.315774647887331</v>
      </c>
      <c r="L84" s="15">
        <f t="shared" si="33"/>
        <v>60.005477308294211</v>
      </c>
      <c r="M84" s="15">
        <f t="shared" si="34"/>
        <v>720.0657276995305</v>
      </c>
      <c r="N84" s="15">
        <v>20.55</v>
      </c>
      <c r="O84" s="15">
        <v>5.66</v>
      </c>
      <c r="P84" s="15">
        <f>IFERROR(VLOOKUP(A84,FREQUENCY!A:B,2,FALSE),0)</f>
        <v>10</v>
      </c>
      <c r="Q84" s="15">
        <f>IFERROR(VLOOKUP(A84,WEIGHT!A:B,2,FALSE),0)</f>
        <v>13.79</v>
      </c>
      <c r="R84" s="15">
        <f t="shared" si="35"/>
        <v>203</v>
      </c>
      <c r="S84" s="15">
        <f t="shared" si="36"/>
        <v>42.643661971830994</v>
      </c>
      <c r="T84" s="15">
        <f t="shared" si="37"/>
        <v>54.741596244131465</v>
      </c>
      <c r="U84" s="15">
        <f t="shared" si="38"/>
        <v>97.385258215962466</v>
      </c>
      <c r="V84" s="16">
        <f t="shared" si="39"/>
        <v>97.825791855203605</v>
      </c>
      <c r="W84" s="15">
        <f t="shared" si="40"/>
        <v>2467.6680000000001</v>
      </c>
      <c r="X84" s="15" t="str">
        <f t="shared" si="41"/>
        <v>MEDIUM</v>
      </c>
      <c r="Y84" s="15">
        <f t="shared" si="42"/>
        <v>1.5</v>
      </c>
      <c r="Z84" s="15">
        <f t="shared" si="43"/>
        <v>64</v>
      </c>
      <c r="AA84" s="15" t="str">
        <f t="shared" si="44"/>
        <v>OVERSTOCKED</v>
      </c>
      <c r="AB84" s="17">
        <f t="shared" si="45"/>
        <v>860</v>
      </c>
      <c r="AC84" s="15">
        <f>IFERROR(VLOOKUP(A84,BUNDLE_QUANTITIES!A:B,2,FALSE),0)</f>
        <v>50</v>
      </c>
      <c r="AD84" s="15">
        <f>IFERROR(VLOOKUP(A84,BUNDLE_QUANTITIES!A:C,3,FALSE),0)</f>
        <v>4</v>
      </c>
      <c r="AE84" s="15">
        <f>(AC84*AD84)</f>
        <v>200</v>
      </c>
      <c r="AF84" s="15" t="str">
        <f>IF(OR(R84&lt;=U84,V84&lt;61),"YES", "NO")</f>
        <v>NO</v>
      </c>
      <c r="AG84" s="16">
        <f t="shared" si="46"/>
        <v>126.58215962441315</v>
      </c>
      <c r="AH84" s="16">
        <f>MAX(Z84,AG84)</f>
        <v>126.58215962441315</v>
      </c>
      <c r="AI84" s="15">
        <f>IF(AF84="YES",MAX(0,AH84+S84-R84-I84),0)</f>
        <v>0</v>
      </c>
      <c r="AJ84" s="15">
        <f>IF(AND(AC84&gt;0, AF84="YES"), MIN(AD84, CEILING(AI84/AC84,1)), 0)</f>
        <v>0</v>
      </c>
      <c r="AK84" s="15">
        <f>AJ84*Q84*AC84</f>
        <v>0</v>
      </c>
      <c r="AL84" s="15"/>
      <c r="AM84" s="15" t="str">
        <f>IF(V84&lt;=22, "CRITICAL", IF(V84&lt;=30, "HIGH", IF(V84&lt;=45, "MEDIUM", IF(V84&lt;=61, "LOW", "NORMAL"))))</f>
        <v>NORMAL</v>
      </c>
      <c r="AN84" s="15">
        <f>AJ84*AC84*H84</f>
        <v>0</v>
      </c>
    </row>
    <row r="85" spans="1:40" x14ac:dyDescent="0.35">
      <c r="A85" s="19" t="s">
        <v>85</v>
      </c>
      <c r="B85" s="19">
        <v>1102.01</v>
      </c>
      <c r="C85" s="19">
        <v>314.99</v>
      </c>
      <c r="D85" s="19">
        <v>50</v>
      </c>
      <c r="E85" s="19">
        <v>42</v>
      </c>
      <c r="F85" s="19">
        <v>200</v>
      </c>
      <c r="G85" s="19">
        <v>0</v>
      </c>
      <c r="H85" s="19">
        <v>14.148999999999999</v>
      </c>
      <c r="I85" s="19">
        <v>0</v>
      </c>
      <c r="J85" s="19">
        <f t="shared" si="31"/>
        <v>5.1737558685446006</v>
      </c>
      <c r="K85" s="19">
        <f t="shared" si="32"/>
        <v>155.36788873239436</v>
      </c>
      <c r="L85" s="19">
        <f t="shared" si="33"/>
        <v>149.60777386541471</v>
      </c>
      <c r="M85" s="19">
        <f t="shared" si="34"/>
        <v>1795.2932863849765</v>
      </c>
      <c r="N85" s="19">
        <v>20.55</v>
      </c>
      <c r="O85" s="19">
        <v>5.66</v>
      </c>
      <c r="P85" s="19">
        <f>IFERROR(VLOOKUP(A85,FREQUENCY!A:B,2,FALSE),0)</f>
        <v>15</v>
      </c>
      <c r="Q85" s="19">
        <f>IFERROR(VLOOKUP(A85,WEIGHT!A:B,2,FALSE),0)</f>
        <v>16.190000000000001</v>
      </c>
      <c r="R85" s="19">
        <f t="shared" si="35"/>
        <v>314.99</v>
      </c>
      <c r="S85" s="19">
        <f t="shared" si="36"/>
        <v>106.32068309859154</v>
      </c>
      <c r="T85" s="19">
        <f t="shared" si="37"/>
        <v>136.48367981220659</v>
      </c>
      <c r="U85" s="19">
        <f t="shared" si="38"/>
        <v>242.80436291079815</v>
      </c>
      <c r="V85" s="21">
        <f t="shared" si="39"/>
        <v>60.882269670874138</v>
      </c>
      <c r="W85" s="19">
        <f t="shared" si="40"/>
        <v>4456.7935099999995</v>
      </c>
      <c r="X85" s="19" t="str">
        <f t="shared" si="41"/>
        <v>MEDIUM</v>
      </c>
      <c r="Y85" s="19">
        <f t="shared" si="42"/>
        <v>1.5</v>
      </c>
      <c r="Z85" s="19">
        <f t="shared" si="43"/>
        <v>159</v>
      </c>
      <c r="AA85" s="19" t="str">
        <f t="shared" si="44"/>
        <v>OK</v>
      </c>
      <c r="AB85" s="22">
        <f t="shared" si="45"/>
        <v>410</v>
      </c>
      <c r="AC85" s="19">
        <f>IFERROR(VLOOKUP(A85,BUNDLE_QUANTITIES!A:B,2,FALSE),0)</f>
        <v>50</v>
      </c>
      <c r="AD85" s="19">
        <f>IFERROR(VLOOKUP(A85,BUNDLE_QUANTITIES!A:C,3,FALSE),0)</f>
        <v>4</v>
      </c>
      <c r="AE85" s="19">
        <f>(AC85*AD85)</f>
        <v>200</v>
      </c>
      <c r="AF85" s="19" t="str">
        <f>IF(OR(R85&lt;=U85,V85&lt;61),"YES", "NO")</f>
        <v>YES</v>
      </c>
      <c r="AG85" s="21">
        <f t="shared" si="46"/>
        <v>315.59910798122064</v>
      </c>
      <c r="AH85" s="21">
        <f>MAX(Z85,AG85)</f>
        <v>315.59910798122064</v>
      </c>
      <c r="AI85" s="19">
        <f>IF(AF85="YES",MAX(0,AH85+S85-R85-I85),0)</f>
        <v>106.92979107981216</v>
      </c>
      <c r="AJ85" s="19">
        <f>IF(AND(AC85&gt;0, AF85="YES"), MIN(AD85, CEILING(AI85/AC85,1)), 0)</f>
        <v>3</v>
      </c>
      <c r="AK85" s="19">
        <f>AJ85*Q85*AC85</f>
        <v>2428.5000000000005</v>
      </c>
      <c r="AL85" s="19"/>
      <c r="AM85" s="19" t="str">
        <f>IF(V85&lt;=22, "CRITICAL", IF(V85&lt;=30, "HIGH", IF(V85&lt;=45, "MEDIUM", IF(V85&lt;=61, "LOW", "NORMAL"))))</f>
        <v>LOW</v>
      </c>
      <c r="AN85" s="19">
        <f>AJ85*AC85*H85</f>
        <v>2122.35</v>
      </c>
    </row>
    <row r="86" spans="1:40" x14ac:dyDescent="0.35">
      <c r="A86" s="19" t="s">
        <v>86</v>
      </c>
      <c r="B86" s="19">
        <v>4350</v>
      </c>
      <c r="C86" s="19">
        <v>1178</v>
      </c>
      <c r="D86" s="19">
        <v>476</v>
      </c>
      <c r="E86" s="19">
        <v>92</v>
      </c>
      <c r="F86" s="19">
        <v>782</v>
      </c>
      <c r="G86" s="19">
        <v>400</v>
      </c>
      <c r="H86" s="19">
        <v>18.303100000000001</v>
      </c>
      <c r="I86" s="19">
        <v>0</v>
      </c>
      <c r="J86" s="19">
        <f t="shared" si="31"/>
        <v>20.422535211267604</v>
      </c>
      <c r="K86" s="19">
        <f t="shared" si="32"/>
        <v>613.28873239436621</v>
      </c>
      <c r="L86" s="19">
        <f t="shared" si="33"/>
        <v>590.55164319248831</v>
      </c>
      <c r="M86" s="19">
        <f t="shared" si="34"/>
        <v>7086.6197183098593</v>
      </c>
      <c r="N86" s="19">
        <v>20.55</v>
      </c>
      <c r="O86" s="19">
        <v>5.66</v>
      </c>
      <c r="P86" s="19">
        <f>IFERROR(VLOOKUP(A86,FREQUENCY!A:B,2,FALSE),0)</f>
        <v>25</v>
      </c>
      <c r="Q86" s="19">
        <f>IFERROR(VLOOKUP(A86,WEIGHT!A:B,2,FALSE),0)</f>
        <v>18.59</v>
      </c>
      <c r="R86" s="19">
        <f t="shared" si="35"/>
        <v>1178</v>
      </c>
      <c r="S86" s="19">
        <f t="shared" si="36"/>
        <v>419.68309859154925</v>
      </c>
      <c r="T86" s="19">
        <f t="shared" si="37"/>
        <v>538.74647887323943</v>
      </c>
      <c r="U86" s="19">
        <f t="shared" si="38"/>
        <v>958.42957746478874</v>
      </c>
      <c r="V86" s="21">
        <f t="shared" si="39"/>
        <v>57.68137931034483</v>
      </c>
      <c r="W86" s="19">
        <f t="shared" si="40"/>
        <v>21561.051800000001</v>
      </c>
      <c r="X86" s="19" t="str">
        <f t="shared" si="41"/>
        <v>HIGH</v>
      </c>
      <c r="Y86" s="19">
        <f t="shared" si="42"/>
        <v>1.2</v>
      </c>
      <c r="Z86" s="19">
        <f t="shared" si="43"/>
        <v>504</v>
      </c>
      <c r="AA86" s="19" t="str">
        <f t="shared" si="44"/>
        <v>OK</v>
      </c>
      <c r="AB86" s="22">
        <f t="shared" si="45"/>
        <v>2780</v>
      </c>
      <c r="AC86" s="19">
        <f>IFERROR(VLOOKUP(A86,BUNDLE_QUANTITIES!A:B,2,FALSE),0)</f>
        <v>50</v>
      </c>
      <c r="AD86" s="19">
        <f>IFERROR(VLOOKUP(A86,BUNDLE_QUANTITIES!A:C,3,FALSE),0)</f>
        <v>12</v>
      </c>
      <c r="AE86" s="19">
        <f>(AC86*AD86)</f>
        <v>600</v>
      </c>
      <c r="AF86" s="19" t="str">
        <f>IF(OR(R86&lt;=U86,V86&lt;61),"YES", "NO")</f>
        <v>YES</v>
      </c>
      <c r="AG86" s="21">
        <f t="shared" si="46"/>
        <v>1245.7746478873239</v>
      </c>
      <c r="AH86" s="21">
        <f>MAX(Z86,AG86)</f>
        <v>1245.7746478873239</v>
      </c>
      <c r="AI86" s="19">
        <f>IF(AF86="YES",MAX(0,AH86+S86-R86-I86),0)</f>
        <v>487.4577464788731</v>
      </c>
      <c r="AJ86" s="19">
        <f>IF(AND(AC86&gt;0, AF86="YES"), MIN(AD86, CEILING(AI86/AC86,1)), 0)</f>
        <v>10</v>
      </c>
      <c r="AK86" s="19">
        <f>AJ86*Q86*AC86</f>
        <v>9295</v>
      </c>
      <c r="AL86" s="19"/>
      <c r="AM86" s="19" t="str">
        <f>IF(V86&lt;=22, "CRITICAL", IF(V86&lt;=30, "HIGH", IF(V86&lt;=45, "MEDIUM", IF(V86&lt;=61, "LOW", "NORMAL"))))</f>
        <v>LOW</v>
      </c>
      <c r="AN86" s="19">
        <f>AJ86*AC86*H86</f>
        <v>9151.5500000000011</v>
      </c>
    </row>
    <row r="87" spans="1:40" s="6" customFormat="1" x14ac:dyDescent="0.35">
      <c r="A87" s="15" t="s">
        <v>87</v>
      </c>
      <c r="B87" s="15">
        <v>918</v>
      </c>
      <c r="C87" s="15">
        <v>290</v>
      </c>
      <c r="D87" s="15">
        <v>42</v>
      </c>
      <c r="E87" s="15">
        <v>16</v>
      </c>
      <c r="F87" s="15">
        <v>300</v>
      </c>
      <c r="G87" s="15">
        <v>100</v>
      </c>
      <c r="H87" s="15">
        <v>20.444400000000002</v>
      </c>
      <c r="I87" s="15">
        <v>0</v>
      </c>
      <c r="J87" s="15">
        <f t="shared" si="31"/>
        <v>4.3098591549295771</v>
      </c>
      <c r="K87" s="15">
        <f t="shared" si="32"/>
        <v>129.42507042253521</v>
      </c>
      <c r="L87" s="15">
        <f t="shared" si="33"/>
        <v>124.62676056338027</v>
      </c>
      <c r="M87" s="15">
        <f t="shared" si="34"/>
        <v>1495.5211267605632</v>
      </c>
      <c r="N87" s="15">
        <v>20.55</v>
      </c>
      <c r="O87" s="15">
        <v>5.66</v>
      </c>
      <c r="P87" s="15">
        <f>IFERROR(VLOOKUP(A87,FREQUENCY!A:B,2,FALSE),0)</f>
        <v>16</v>
      </c>
      <c r="Q87" s="15">
        <f>IFERROR(VLOOKUP(A87,WEIGHT!A:B,2,FALSE),0)</f>
        <v>20.98</v>
      </c>
      <c r="R87" s="15">
        <f t="shared" si="35"/>
        <v>290</v>
      </c>
      <c r="S87" s="15">
        <f t="shared" si="36"/>
        <v>88.567605633802813</v>
      </c>
      <c r="T87" s="15">
        <f>(J87*N87)</f>
        <v>88.567605633802813</v>
      </c>
      <c r="U87" s="15">
        <f t="shared" si="38"/>
        <v>177.13521126760563</v>
      </c>
      <c r="V87" s="16">
        <f t="shared" si="39"/>
        <v>67.287581699346418</v>
      </c>
      <c r="W87" s="15">
        <f t="shared" si="40"/>
        <v>5928.8760000000002</v>
      </c>
      <c r="X87" s="15" t="str">
        <f t="shared" si="41"/>
        <v>HIGH</v>
      </c>
      <c r="Y87" s="15">
        <f t="shared" si="42"/>
        <v>1.2</v>
      </c>
      <c r="Z87" s="15">
        <f t="shared" si="43"/>
        <v>106</v>
      </c>
      <c r="AA87" s="15" t="str">
        <f t="shared" si="44"/>
        <v>OVERSTOCKED</v>
      </c>
      <c r="AB87" s="17">
        <f t="shared" si="45"/>
        <v>1940</v>
      </c>
      <c r="AC87" s="15">
        <f>IFERROR(VLOOKUP(A87,BUNDLE_QUANTITIES!A:B,2,FALSE),0)</f>
        <v>50</v>
      </c>
      <c r="AD87" s="15">
        <f>IFERROR(VLOOKUP(A87,BUNDLE_QUANTITIES!A:C,3,FALSE),0)</f>
        <v>4</v>
      </c>
      <c r="AE87" s="15">
        <f>(AC87*AD87)</f>
        <v>200</v>
      </c>
      <c r="AF87" s="15" t="str">
        <f>IF(OR(R87&lt;=U87,V87&lt;61),"YES", "NO")</f>
        <v>NO</v>
      </c>
      <c r="AG87" s="16">
        <f t="shared" si="46"/>
        <v>262.9014084507042</v>
      </c>
      <c r="AH87" s="16">
        <f>MAX(Z87,AG87)</f>
        <v>262.9014084507042</v>
      </c>
      <c r="AI87" s="15">
        <f>IF(AF87="YES",MAX(0,AH87+S87-R87-I87),0)</f>
        <v>0</v>
      </c>
      <c r="AJ87" s="15">
        <f>IF(AND(AC87&gt;0, AF87="YES"), MIN(AD87, CEILING(AI87/AC87,1)), 0)</f>
        <v>0</v>
      </c>
      <c r="AK87" s="15">
        <f>AJ87*Q87*AC87</f>
        <v>0</v>
      </c>
      <c r="AL87" s="15"/>
      <c r="AM87" s="15" t="str">
        <f>IF(V87&lt;=22, "CRITICAL", IF(V87&lt;=30, "HIGH", IF(V87&lt;=45, "MEDIUM", IF(V87&lt;=61, "LOW", "NORMAL"))))</f>
        <v>NORMAL</v>
      </c>
      <c r="AN87" s="15">
        <f>AJ87*AC87*H87</f>
        <v>0</v>
      </c>
    </row>
    <row r="88" spans="1:40" s="6" customFormat="1" x14ac:dyDescent="0.35">
      <c r="A88" s="15" t="s">
        <v>88</v>
      </c>
      <c r="B88" s="15">
        <v>209</v>
      </c>
      <c r="C88" s="15">
        <v>98</v>
      </c>
      <c r="D88" s="15">
        <v>12</v>
      </c>
      <c r="E88" s="15">
        <v>4</v>
      </c>
      <c r="F88" s="15">
        <v>100</v>
      </c>
      <c r="G88" s="15">
        <v>50</v>
      </c>
      <c r="H88" s="15">
        <v>20.959</v>
      </c>
      <c r="I88" s="15">
        <v>0</v>
      </c>
      <c r="J88" s="15">
        <f t="shared" si="31"/>
        <v>0.98122065727699526</v>
      </c>
      <c r="K88" s="15">
        <f t="shared" si="32"/>
        <v>29.466056338028167</v>
      </c>
      <c r="L88" s="15">
        <f t="shared" si="33"/>
        <v>28.373630672926449</v>
      </c>
      <c r="M88" s="15">
        <f t="shared" si="34"/>
        <v>340.48356807511738</v>
      </c>
      <c r="N88" s="15">
        <v>20.55</v>
      </c>
      <c r="O88" s="15">
        <v>5.66</v>
      </c>
      <c r="P88" s="15">
        <f>IFERROR(VLOOKUP(A88,FREQUENCY!A:B,2,FALSE),0)</f>
        <v>4</v>
      </c>
      <c r="Q88" s="15">
        <f>IFERROR(VLOOKUP(A88,WEIGHT!A:B,2,FALSE),0)</f>
        <v>23.38</v>
      </c>
      <c r="R88" s="15">
        <f t="shared" si="35"/>
        <v>98</v>
      </c>
      <c r="S88" s="15">
        <f t="shared" si="36"/>
        <v>20.164084507042254</v>
      </c>
      <c r="T88" s="15">
        <f t="shared" ref="T88:T115" si="47">J88*(N88+(O88/2)+3)</f>
        <v>25.884600938967136</v>
      </c>
      <c r="U88" s="15">
        <f t="shared" si="38"/>
        <v>46.048685446009387</v>
      </c>
      <c r="V88" s="16">
        <f t="shared" si="39"/>
        <v>99.875598086124413</v>
      </c>
      <c r="W88" s="15">
        <f t="shared" si="40"/>
        <v>2053.982</v>
      </c>
      <c r="X88" s="15" t="str">
        <f t="shared" si="41"/>
        <v>LOW</v>
      </c>
      <c r="Y88" s="15">
        <f t="shared" si="42"/>
        <v>2</v>
      </c>
      <c r="Z88" s="15">
        <f t="shared" si="43"/>
        <v>40</v>
      </c>
      <c r="AA88" s="15" t="str">
        <f t="shared" si="44"/>
        <v>OVERSTOCKED</v>
      </c>
      <c r="AB88" s="17">
        <f t="shared" si="45"/>
        <v>600</v>
      </c>
      <c r="AC88" s="15">
        <f>IFERROR(VLOOKUP(A88,BUNDLE_QUANTITIES!A:B,2,FALSE),0)</f>
        <v>50</v>
      </c>
      <c r="AD88" s="15">
        <f>IFERROR(VLOOKUP(A88,BUNDLE_QUANTITIES!A:C,3,FALSE),0)</f>
        <v>2</v>
      </c>
      <c r="AE88" s="15">
        <f>(AC88*AD88)</f>
        <v>100</v>
      </c>
      <c r="AF88" s="15" t="str">
        <f>IF(OR(R88&lt;=U88,V88&lt;61),"YES", "NO")</f>
        <v>NO</v>
      </c>
      <c r="AG88" s="16">
        <f t="shared" si="46"/>
        <v>59.854460093896712</v>
      </c>
      <c r="AH88" s="16">
        <f>MAX(Z88,AG88)</f>
        <v>59.854460093896712</v>
      </c>
      <c r="AI88" s="15">
        <f>IF(AF88="YES",MAX(0,AH88+S88-R88-I88),0)</f>
        <v>0</v>
      </c>
      <c r="AJ88" s="15">
        <f>IF(AND(AC88&gt;0, AF88="YES"), MIN(AD88, CEILING(AI88/AC88,1)), 0)</f>
        <v>0</v>
      </c>
      <c r="AK88" s="15">
        <f>AJ88*Q88*AC88</f>
        <v>0</v>
      </c>
      <c r="AL88" s="15"/>
      <c r="AM88" s="15" t="str">
        <f>IF(V88&lt;=22, "CRITICAL", IF(V88&lt;=30, "HIGH", IF(V88&lt;=45, "MEDIUM", IF(V88&lt;=61, "LOW", "NORMAL"))))</f>
        <v>NORMAL</v>
      </c>
      <c r="AN88" s="15">
        <f>AJ88*AC88*H88</f>
        <v>0</v>
      </c>
    </row>
    <row r="89" spans="1:40" s="6" customFormat="1" x14ac:dyDescent="0.35">
      <c r="A89" s="15" t="s">
        <v>89</v>
      </c>
      <c r="B89" s="15">
        <v>12</v>
      </c>
      <c r="C89" s="15">
        <v>34</v>
      </c>
      <c r="D89" s="15">
        <v>4</v>
      </c>
      <c r="E89" s="15">
        <v>4</v>
      </c>
      <c r="F89" s="15">
        <v>10</v>
      </c>
      <c r="G89" s="15">
        <v>0</v>
      </c>
      <c r="H89" s="15">
        <v>24.77</v>
      </c>
      <c r="I89" s="15">
        <v>0</v>
      </c>
      <c r="J89" s="15">
        <f t="shared" si="31"/>
        <v>5.6338028169014086E-2</v>
      </c>
      <c r="K89" s="15">
        <f t="shared" si="32"/>
        <v>1.691830985915493</v>
      </c>
      <c r="L89" s="15">
        <f t="shared" si="33"/>
        <v>1.6291079812206573</v>
      </c>
      <c r="M89" s="15">
        <f t="shared" si="34"/>
        <v>19.549295774647888</v>
      </c>
      <c r="N89" s="15">
        <v>20.55</v>
      </c>
      <c r="O89" s="15">
        <v>5.66</v>
      </c>
      <c r="P89" s="15">
        <f>IFERROR(VLOOKUP(A89,FREQUENCY!A:B,2,FALSE),0)</f>
        <v>0</v>
      </c>
      <c r="Q89" s="15">
        <f>IFERROR(VLOOKUP(A89,WEIGHT!A:B,2,FALSE),0)</f>
        <v>0</v>
      </c>
      <c r="R89" s="15">
        <f t="shared" si="35"/>
        <v>34</v>
      </c>
      <c r="S89" s="15">
        <f t="shared" si="36"/>
        <v>1.1577464788732394</v>
      </c>
      <c r="T89" s="15">
        <f t="shared" si="47"/>
        <v>1.4861971830985918</v>
      </c>
      <c r="U89" s="15">
        <f t="shared" si="38"/>
        <v>2.6439436619718313</v>
      </c>
      <c r="V89" s="16">
        <f t="shared" si="39"/>
        <v>603.5</v>
      </c>
      <c r="W89" s="15">
        <f t="shared" si="40"/>
        <v>842.18</v>
      </c>
      <c r="X89" s="15" t="str">
        <f t="shared" si="41"/>
        <v>LOW</v>
      </c>
      <c r="Y89" s="15">
        <f t="shared" si="42"/>
        <v>2</v>
      </c>
      <c r="Z89" s="15">
        <f t="shared" si="43"/>
        <v>2</v>
      </c>
      <c r="AA89" s="15" t="str">
        <f t="shared" si="44"/>
        <v>OVERSTOCKED</v>
      </c>
      <c r="AB89" s="17">
        <f t="shared" si="45"/>
        <v>80</v>
      </c>
      <c r="AC89" s="15">
        <f>IFERROR(VLOOKUP(A89,BUNDLE_QUANTITIES!A:B,2,FALSE),0)</f>
        <v>50</v>
      </c>
      <c r="AD89" s="15" t="str">
        <f>IFERROR(VLOOKUP(A89,BUNDLE_QUANTITIES!A:C,3,FALSE),0)</f>
        <v/>
      </c>
      <c r="AE89" s="15" t="e">
        <f>(AC89*AD89)</f>
        <v>#VALUE!</v>
      </c>
      <c r="AF89" s="15" t="str">
        <f>IF(OR(R89&lt;=U89,V89&lt;61),"YES", "NO")</f>
        <v>NO</v>
      </c>
      <c r="AG89" s="16">
        <f t="shared" si="46"/>
        <v>3.436619718309859</v>
      </c>
      <c r="AH89" s="16">
        <f>MAX(Z89,AG89)</f>
        <v>3.436619718309859</v>
      </c>
      <c r="AI89" s="15">
        <f>IF(AF89="YES",MAX(0,AH89+S89-R89-I89),0)</f>
        <v>0</v>
      </c>
      <c r="AJ89" s="15">
        <f>IF(AND(AC89&gt;0, AF89="YES"), MIN(AD89, CEILING(AI89/AC89,1)), 0)</f>
        <v>0</v>
      </c>
      <c r="AK89" s="15">
        <f>AJ89*Q89*AC89</f>
        <v>0</v>
      </c>
      <c r="AL89" s="15"/>
      <c r="AM89" s="15" t="str">
        <f>IF(V89&lt;=22, "CRITICAL", IF(V89&lt;=30, "HIGH", IF(V89&lt;=45, "MEDIUM", IF(V89&lt;=61, "LOW", "NORMAL"))))</f>
        <v>NORMAL</v>
      </c>
      <c r="AN89" s="15">
        <f>AJ89*AC89*H89</f>
        <v>0</v>
      </c>
    </row>
    <row r="90" spans="1:40" s="6" customFormat="1" x14ac:dyDescent="0.35">
      <c r="A90" s="15" t="s">
        <v>90</v>
      </c>
      <c r="B90" s="15">
        <v>2</v>
      </c>
      <c r="C90" s="15">
        <v>42</v>
      </c>
      <c r="D90" s="15">
        <v>0</v>
      </c>
      <c r="E90" s="15">
        <v>0</v>
      </c>
      <c r="F90" s="15">
        <v>10</v>
      </c>
      <c r="G90" s="15">
        <v>0</v>
      </c>
      <c r="H90" s="15">
        <v>30.55</v>
      </c>
      <c r="I90" s="15">
        <v>0</v>
      </c>
      <c r="J90" s="15">
        <f t="shared" si="31"/>
        <v>9.3896713615023476E-3</v>
      </c>
      <c r="K90" s="15">
        <f t="shared" si="32"/>
        <v>0.28197183098591549</v>
      </c>
      <c r="L90" s="15">
        <f t="shared" si="33"/>
        <v>0.27151799687010952</v>
      </c>
      <c r="M90" s="15">
        <f t="shared" si="34"/>
        <v>3.2582159624413145</v>
      </c>
      <c r="N90" s="15">
        <v>20.55</v>
      </c>
      <c r="O90" s="15">
        <v>5.66</v>
      </c>
      <c r="P90" s="15">
        <f>IFERROR(VLOOKUP(A90,FREQUENCY!A:B,2,FALSE),0)</f>
        <v>0</v>
      </c>
      <c r="Q90" s="15">
        <f>IFERROR(VLOOKUP(A90,WEIGHT!A:B,2,FALSE),0)</f>
        <v>0</v>
      </c>
      <c r="R90" s="15">
        <f t="shared" si="35"/>
        <v>42</v>
      </c>
      <c r="S90" s="15">
        <f t="shared" si="36"/>
        <v>0.19295774647887326</v>
      </c>
      <c r="T90" s="15">
        <f t="shared" si="47"/>
        <v>0.24769953051643195</v>
      </c>
      <c r="U90" s="15">
        <f t="shared" si="38"/>
        <v>0.44065727699530521</v>
      </c>
      <c r="V90" s="16">
        <f t="shared" si="39"/>
        <v>4473</v>
      </c>
      <c r="W90" s="15">
        <f t="shared" si="40"/>
        <v>1283.1000000000001</v>
      </c>
      <c r="X90" s="15" t="str">
        <f t="shared" si="41"/>
        <v>LOW</v>
      </c>
      <c r="Y90" s="15">
        <f t="shared" si="42"/>
        <v>2</v>
      </c>
      <c r="Z90" s="15">
        <f t="shared" si="43"/>
        <v>0</v>
      </c>
      <c r="AA90" s="15" t="e">
        <f t="shared" si="44"/>
        <v>#DIV/0!</v>
      </c>
      <c r="AB90" s="17">
        <f t="shared" si="45"/>
        <v>100</v>
      </c>
      <c r="AC90" s="15">
        <f>IFERROR(VLOOKUP(A90,BUNDLE_QUANTITIES!A:B,2,FALSE),0)</f>
        <v>50</v>
      </c>
      <c r="AD90" s="15" t="str">
        <f>IFERROR(VLOOKUP(A90,BUNDLE_QUANTITIES!A:C,3,FALSE),0)</f>
        <v/>
      </c>
      <c r="AE90" s="15" t="e">
        <f>(AC90*AD90)</f>
        <v>#VALUE!</v>
      </c>
      <c r="AF90" s="15" t="str">
        <f>IF(OR(R90&lt;=U90,V90&lt;61),"YES", "NO")</f>
        <v>NO</v>
      </c>
      <c r="AG90" s="16">
        <f t="shared" si="46"/>
        <v>0.57276995305164324</v>
      </c>
      <c r="AH90" s="16">
        <f>MAX(Z90,AG90)</f>
        <v>0.57276995305164324</v>
      </c>
      <c r="AI90" s="15">
        <f>IF(AF90="YES",MAX(0,AH90+S90-R90-I90),0)</f>
        <v>0</v>
      </c>
      <c r="AJ90" s="15">
        <f>IF(AND(AC90&gt;0, AF90="YES"), MIN(AD90, CEILING(AI90/AC90,1)), 0)</f>
        <v>0</v>
      </c>
      <c r="AK90" s="15">
        <f>AJ90*Q90*AC90</f>
        <v>0</v>
      </c>
      <c r="AL90" s="15"/>
      <c r="AM90" s="15" t="str">
        <f>IF(V90&lt;=22, "CRITICAL", IF(V90&lt;=30, "HIGH", IF(V90&lt;=45, "MEDIUM", IF(V90&lt;=61, "LOW", "NORMAL"))))</f>
        <v>NORMAL</v>
      </c>
      <c r="AN90" s="15">
        <f>AJ90*AC90*H90</f>
        <v>0</v>
      </c>
    </row>
    <row r="91" spans="1:40" s="6" customFormat="1" x14ac:dyDescent="0.35">
      <c r="A91" s="15" t="s">
        <v>91</v>
      </c>
      <c r="B91" s="15">
        <v>91</v>
      </c>
      <c r="C91" s="15">
        <v>47</v>
      </c>
      <c r="D91" s="15">
        <v>5</v>
      </c>
      <c r="E91" s="15">
        <v>3</v>
      </c>
      <c r="F91" s="15">
        <v>40</v>
      </c>
      <c r="G91" s="15">
        <v>30</v>
      </c>
      <c r="H91" s="15">
        <v>26.634</v>
      </c>
      <c r="I91" s="15">
        <v>0</v>
      </c>
      <c r="J91" s="15">
        <f t="shared" si="31"/>
        <v>0.42723004694835681</v>
      </c>
      <c r="K91" s="15">
        <f t="shared" si="32"/>
        <v>12.829718309859155</v>
      </c>
      <c r="L91" s="15">
        <f t="shared" si="33"/>
        <v>12.354068857589985</v>
      </c>
      <c r="M91" s="15">
        <f t="shared" si="34"/>
        <v>148.24882629107981</v>
      </c>
      <c r="N91" s="15">
        <v>20.55</v>
      </c>
      <c r="O91" s="15">
        <v>5.66</v>
      </c>
      <c r="P91" s="15">
        <f>IFERROR(VLOOKUP(A91,FREQUENCY!A:B,2,FALSE),0)</f>
        <v>3</v>
      </c>
      <c r="Q91" s="15">
        <f>IFERROR(VLOOKUP(A91,WEIGHT!A:B,2,FALSE),0)</f>
        <v>33.220999999999997</v>
      </c>
      <c r="R91" s="15">
        <f t="shared" si="35"/>
        <v>47</v>
      </c>
      <c r="S91" s="15">
        <f t="shared" si="36"/>
        <v>8.7795774647887335</v>
      </c>
      <c r="T91" s="15">
        <f t="shared" si="47"/>
        <v>11.270328638497654</v>
      </c>
      <c r="U91" s="15">
        <f t="shared" si="38"/>
        <v>20.049906103286389</v>
      </c>
      <c r="V91" s="16">
        <f t="shared" si="39"/>
        <v>110.01098901098901</v>
      </c>
      <c r="W91" s="15">
        <f t="shared" si="40"/>
        <v>1251.798</v>
      </c>
      <c r="X91" s="15" t="str">
        <f t="shared" si="41"/>
        <v>LOW</v>
      </c>
      <c r="Y91" s="15">
        <f t="shared" si="42"/>
        <v>2</v>
      </c>
      <c r="Z91" s="15">
        <f t="shared" si="43"/>
        <v>18</v>
      </c>
      <c r="AA91" s="15" t="str">
        <f t="shared" si="44"/>
        <v>OVERSTOCKED</v>
      </c>
      <c r="AB91" s="17">
        <f t="shared" si="45"/>
        <v>220</v>
      </c>
      <c r="AC91" s="15">
        <f>IFERROR(VLOOKUP(A91,BUNDLE_QUANTITIES!A:B,2,FALSE),0)</f>
        <v>30</v>
      </c>
      <c r="AD91" s="15">
        <f>IFERROR(VLOOKUP(A91,BUNDLE_QUANTITIES!A:C,3,FALSE),0)</f>
        <v>2</v>
      </c>
      <c r="AE91" s="15">
        <f>(AC91*AD91)</f>
        <v>60</v>
      </c>
      <c r="AF91" s="15" t="str">
        <f>IF(OR(R91&lt;=U91,V91&lt;61),"YES", "NO")</f>
        <v>NO</v>
      </c>
      <c r="AG91" s="16">
        <f t="shared" si="46"/>
        <v>26.061032863849764</v>
      </c>
      <c r="AH91" s="16">
        <f>MAX(Z91,AG91)</f>
        <v>26.061032863849764</v>
      </c>
      <c r="AI91" s="15">
        <f>IF(AF91="YES",MAX(0,AH91+S91-R91-I91),0)</f>
        <v>0</v>
      </c>
      <c r="AJ91" s="15">
        <f>IF(AND(AC91&gt;0, AF91="YES"), MIN(AD91, CEILING(AI91/AC91,1)), 0)</f>
        <v>0</v>
      </c>
      <c r="AK91" s="15">
        <f>AJ91*Q91*AC91</f>
        <v>0</v>
      </c>
      <c r="AL91" s="15"/>
      <c r="AM91" s="15" t="str">
        <f>IF(V91&lt;=22, "CRITICAL", IF(V91&lt;=30, "HIGH", IF(V91&lt;=45, "MEDIUM", IF(V91&lt;=61, "LOW", "NORMAL"))))</f>
        <v>NORMAL</v>
      </c>
      <c r="AN91" s="15">
        <f>AJ91*AC91*H91</f>
        <v>0</v>
      </c>
    </row>
    <row r="92" spans="1:40" x14ac:dyDescent="0.35">
      <c r="A92" s="19" t="s">
        <v>92</v>
      </c>
      <c r="B92" s="19">
        <v>301</v>
      </c>
      <c r="C92" s="19">
        <v>42</v>
      </c>
      <c r="D92" s="19">
        <v>10</v>
      </c>
      <c r="E92" s="19">
        <v>12</v>
      </c>
      <c r="F92" s="19">
        <v>60</v>
      </c>
      <c r="G92" s="19">
        <v>60</v>
      </c>
      <c r="H92" s="19">
        <v>32.28</v>
      </c>
      <c r="I92" s="19">
        <v>0</v>
      </c>
      <c r="J92" s="19">
        <f t="shared" si="31"/>
        <v>1.4131455399061033</v>
      </c>
      <c r="K92" s="19">
        <f t="shared" si="32"/>
        <v>42.436760563380282</v>
      </c>
      <c r="L92" s="19">
        <f t="shared" si="33"/>
        <v>40.86345852895149</v>
      </c>
      <c r="M92" s="19">
        <f t="shared" si="34"/>
        <v>490.36150234741785</v>
      </c>
      <c r="N92" s="19">
        <v>20.55</v>
      </c>
      <c r="O92" s="19">
        <v>5.66</v>
      </c>
      <c r="P92" s="19">
        <f>IFERROR(VLOOKUP(A92,FREQUENCY!A:B,2,FALSE),0)</f>
        <v>16</v>
      </c>
      <c r="Q92" s="19">
        <f>IFERROR(VLOOKUP(A92,WEIGHT!A:B,2,FALSE),0)</f>
        <v>38.698</v>
      </c>
      <c r="R92" s="19">
        <f t="shared" si="35"/>
        <v>42</v>
      </c>
      <c r="S92" s="19">
        <f t="shared" si="36"/>
        <v>29.040140845070422</v>
      </c>
      <c r="T92" s="19">
        <f t="shared" si="47"/>
        <v>37.278779342723006</v>
      </c>
      <c r="U92" s="19">
        <f t="shared" si="38"/>
        <v>66.318920187793424</v>
      </c>
      <c r="V92" s="21">
        <f t="shared" si="39"/>
        <v>29.720930232558139</v>
      </c>
      <c r="W92" s="19">
        <f t="shared" si="40"/>
        <v>1355.76</v>
      </c>
      <c r="X92" s="19" t="str">
        <f t="shared" si="41"/>
        <v>HIGH</v>
      </c>
      <c r="Y92" s="19">
        <f t="shared" si="42"/>
        <v>1.2</v>
      </c>
      <c r="Z92" s="19">
        <f t="shared" si="43"/>
        <v>35</v>
      </c>
      <c r="AA92" s="19" t="str">
        <f t="shared" si="44"/>
        <v>OK</v>
      </c>
      <c r="AB92" s="22">
        <f t="shared" si="45"/>
        <v>250</v>
      </c>
      <c r="AC92" s="19">
        <f>IFERROR(VLOOKUP(A92,BUNDLE_QUANTITIES!A:B,2,FALSE),0)</f>
        <v>30</v>
      </c>
      <c r="AD92" s="19">
        <f>IFERROR(VLOOKUP(A92,BUNDLE_QUANTITIES!A:C,3,FALSE),0)</f>
        <v>2</v>
      </c>
      <c r="AE92" s="19">
        <f>(AC92*AD92)</f>
        <v>60</v>
      </c>
      <c r="AF92" s="19" t="str">
        <f>IF(OR(R92&lt;=U92,V92&lt;61),"YES", "NO")</f>
        <v>YES</v>
      </c>
      <c r="AG92" s="21">
        <f t="shared" si="46"/>
        <v>86.201877934272304</v>
      </c>
      <c r="AH92" s="21">
        <f>MAX(Z92,AG92)</f>
        <v>86.201877934272304</v>
      </c>
      <c r="AI92" s="19">
        <f>IF(AF92="YES",MAX(0,AH92+S92-R92-I92),0)</f>
        <v>73.242018779342729</v>
      </c>
      <c r="AJ92" s="19">
        <f>IF(AND(AC92&gt;0, AF92="YES"), MIN(AD92, CEILING(AI92/AC92,1)), 0)</f>
        <v>2</v>
      </c>
      <c r="AK92" s="19">
        <f>AJ92*Q92*AC92</f>
        <v>2321.88</v>
      </c>
      <c r="AL92" s="19"/>
      <c r="AM92" s="19" t="str">
        <f>IF(V92&lt;=22, "CRITICAL", IF(V92&lt;=30, "HIGH", IF(V92&lt;=45, "MEDIUM", IF(V92&lt;=61, "LOW", "NORMAL"))))</f>
        <v>HIGH</v>
      </c>
      <c r="AN92" s="19">
        <f>AJ92*AC92*H92</f>
        <v>1936.8000000000002</v>
      </c>
    </row>
    <row r="93" spans="1:40" s="6" customFormat="1" x14ac:dyDescent="0.35">
      <c r="A93" s="15" t="s">
        <v>93</v>
      </c>
      <c r="B93" s="15">
        <v>124</v>
      </c>
      <c r="C93" s="15">
        <v>83</v>
      </c>
      <c r="D93" s="15">
        <v>10</v>
      </c>
      <c r="E93" s="15">
        <v>6</v>
      </c>
      <c r="F93" s="15">
        <v>30</v>
      </c>
      <c r="G93" s="15">
        <v>0</v>
      </c>
      <c r="H93" s="15">
        <v>35.987000000000002</v>
      </c>
      <c r="I93" s="15">
        <v>0</v>
      </c>
      <c r="J93" s="15">
        <f t="shared" si="31"/>
        <v>0.5821596244131455</v>
      </c>
      <c r="K93" s="15">
        <f t="shared" si="32"/>
        <v>17.482253521126761</v>
      </c>
      <c r="L93" s="15">
        <f t="shared" si="33"/>
        <v>16.834115805946791</v>
      </c>
      <c r="M93" s="15">
        <f t="shared" si="34"/>
        <v>202.0093896713615</v>
      </c>
      <c r="N93" s="15">
        <v>20.55</v>
      </c>
      <c r="O93" s="15">
        <v>5.66</v>
      </c>
      <c r="P93" s="15">
        <f>IFERROR(VLOOKUP(A93,FREQUENCY!A:B,2,FALSE),0)</f>
        <v>7</v>
      </c>
      <c r="Q93" s="15">
        <f>IFERROR(VLOOKUP(A93,WEIGHT!A:B,2,FALSE),0)</f>
        <v>44.447000000000003</v>
      </c>
      <c r="R93" s="15">
        <f t="shared" si="35"/>
        <v>83</v>
      </c>
      <c r="S93" s="15">
        <f t="shared" si="36"/>
        <v>11.96338028169014</v>
      </c>
      <c r="T93" s="15">
        <f t="shared" si="47"/>
        <v>15.35737089201878</v>
      </c>
      <c r="U93" s="15">
        <f t="shared" si="38"/>
        <v>27.320751173708921</v>
      </c>
      <c r="V93" s="16">
        <f t="shared" si="39"/>
        <v>142.57258064516131</v>
      </c>
      <c r="W93" s="15">
        <f t="shared" si="40"/>
        <v>2986.9210000000003</v>
      </c>
      <c r="X93" s="15" t="str">
        <f t="shared" si="41"/>
        <v>MEDIUM</v>
      </c>
      <c r="Y93" s="15">
        <f t="shared" si="42"/>
        <v>1.5</v>
      </c>
      <c r="Z93" s="15">
        <f t="shared" si="43"/>
        <v>18</v>
      </c>
      <c r="AA93" s="15" t="str">
        <f t="shared" si="44"/>
        <v>OK</v>
      </c>
      <c r="AB93" s="17">
        <f t="shared" si="45"/>
        <v>120</v>
      </c>
      <c r="AC93" s="15">
        <f>IFERROR(VLOOKUP(A93,BUNDLE_QUANTITIES!A:B,2,FALSE),0)</f>
        <v>30</v>
      </c>
      <c r="AD93" s="15">
        <f>IFERROR(VLOOKUP(A93,BUNDLE_QUANTITIES!A:C,3,FALSE),0)</f>
        <v>2</v>
      </c>
      <c r="AE93" s="15">
        <f>(AC93*AD93)</f>
        <v>60</v>
      </c>
      <c r="AF93" s="15" t="str">
        <f>IF(OR(R93&lt;=U93,V93&lt;61),"YES", "NO")</f>
        <v>NO</v>
      </c>
      <c r="AG93" s="16">
        <f t="shared" si="46"/>
        <v>35.511737089201873</v>
      </c>
      <c r="AH93" s="16">
        <f>MAX(Z93,AG93)</f>
        <v>35.511737089201873</v>
      </c>
      <c r="AI93" s="15">
        <f>IF(AF93="YES",MAX(0,AH93+S93-R93-I93),0)</f>
        <v>0</v>
      </c>
      <c r="AJ93" s="15">
        <f>IF(AND(AC93&gt;0, AF93="YES"), MIN(AD93, CEILING(AI93/AC93,1)), 0)</f>
        <v>0</v>
      </c>
      <c r="AK93" s="15">
        <f>AJ93*Q93*AC93</f>
        <v>0</v>
      </c>
      <c r="AL93" s="15"/>
      <c r="AM93" s="15" t="str">
        <f>IF(V93&lt;=22, "CRITICAL", IF(V93&lt;=30, "HIGH", IF(V93&lt;=45, "MEDIUM", IF(V93&lt;=61, "LOW", "NORMAL"))))</f>
        <v>NORMAL</v>
      </c>
      <c r="AN93" s="15">
        <f>AJ93*AC93*H93</f>
        <v>0</v>
      </c>
    </row>
    <row r="94" spans="1:40" x14ac:dyDescent="0.35">
      <c r="A94" s="19" t="s">
        <v>94</v>
      </c>
      <c r="B94" s="19">
        <v>348</v>
      </c>
      <c r="C94" s="19">
        <v>62</v>
      </c>
      <c r="D94" s="19">
        <v>11</v>
      </c>
      <c r="E94" s="19">
        <v>10</v>
      </c>
      <c r="F94" s="19">
        <v>75</v>
      </c>
      <c r="G94" s="19">
        <v>60</v>
      </c>
      <c r="H94" s="19">
        <v>38.744999999999997</v>
      </c>
      <c r="I94" s="19">
        <v>0</v>
      </c>
      <c r="J94" s="19">
        <f t="shared" si="31"/>
        <v>1.6338028169014085</v>
      </c>
      <c r="K94" s="19">
        <f t="shared" si="32"/>
        <v>49.063098591549299</v>
      </c>
      <c r="L94" s="19">
        <f t="shared" si="33"/>
        <v>47.244131455399064</v>
      </c>
      <c r="M94" s="19">
        <f t="shared" si="34"/>
        <v>566.92957746478874</v>
      </c>
      <c r="N94" s="19">
        <v>20.55</v>
      </c>
      <c r="O94" s="19">
        <v>5.66</v>
      </c>
      <c r="P94" s="19">
        <f>IFERROR(VLOOKUP(A94,FREQUENCY!A:B,2,FALSE),0)</f>
        <v>16</v>
      </c>
      <c r="Q94" s="19">
        <f>IFERROR(VLOOKUP(A94,WEIGHT!A:B,2,FALSE),0)</f>
        <v>49.006</v>
      </c>
      <c r="R94" s="19">
        <f t="shared" si="35"/>
        <v>62</v>
      </c>
      <c r="S94" s="19">
        <f t="shared" si="36"/>
        <v>33.574647887323948</v>
      </c>
      <c r="T94" s="19">
        <f t="shared" si="47"/>
        <v>43.099718309859163</v>
      </c>
      <c r="U94" s="19">
        <f t="shared" si="38"/>
        <v>76.674366197183105</v>
      </c>
      <c r="V94" s="21">
        <f t="shared" si="39"/>
        <v>37.948275862068968</v>
      </c>
      <c r="W94" s="19">
        <f t="shared" si="40"/>
        <v>2402.19</v>
      </c>
      <c r="X94" s="19" t="str">
        <f t="shared" si="41"/>
        <v>HIGH</v>
      </c>
      <c r="Y94" s="19">
        <f t="shared" si="42"/>
        <v>1.2</v>
      </c>
      <c r="Z94" s="19">
        <f t="shared" si="43"/>
        <v>40</v>
      </c>
      <c r="AA94" s="19" t="str">
        <f t="shared" si="44"/>
        <v>OK</v>
      </c>
      <c r="AB94" s="22">
        <f t="shared" si="45"/>
        <v>350</v>
      </c>
      <c r="AC94" s="19">
        <f>IFERROR(VLOOKUP(A94,BUNDLE_QUANTITIES!A:B,2,FALSE),0)</f>
        <v>30</v>
      </c>
      <c r="AD94" s="19">
        <f>IFERROR(VLOOKUP(A94,BUNDLE_QUANTITIES!A:C,3,FALSE),0)</f>
        <v>2</v>
      </c>
      <c r="AE94" s="19">
        <f>(AC94*AD94)</f>
        <v>60</v>
      </c>
      <c r="AF94" s="19" t="str">
        <f>IF(OR(R94&lt;=U94,V94&lt;61),"YES", "NO")</f>
        <v>YES</v>
      </c>
      <c r="AG94" s="21">
        <f t="shared" si="46"/>
        <v>99.661971830985919</v>
      </c>
      <c r="AH94" s="21">
        <f>MAX(Z94,AG94)</f>
        <v>99.661971830985919</v>
      </c>
      <c r="AI94" s="19">
        <f>IF(AF94="YES",MAX(0,AH94+S94-R94-I94),0)</f>
        <v>71.236619718309868</v>
      </c>
      <c r="AJ94" s="19">
        <f>IF(AND(AC94&gt;0, AF94="YES"), MIN(AD94, CEILING(AI94/AC94,1)), 0)</f>
        <v>2</v>
      </c>
      <c r="AK94" s="19">
        <f>AJ94*Q94*AC94</f>
        <v>2940.36</v>
      </c>
      <c r="AL94" s="19"/>
      <c r="AM94" s="19" t="str">
        <f>IF(V94&lt;=22, "CRITICAL", IF(V94&lt;=30, "HIGH", IF(V94&lt;=45, "MEDIUM", IF(V94&lt;=61, "LOW", "NORMAL"))))</f>
        <v>MEDIUM</v>
      </c>
      <c r="AN94" s="19">
        <f>AJ94*AC94*H94</f>
        <v>2324.6999999999998</v>
      </c>
    </row>
    <row r="95" spans="1:40" x14ac:dyDescent="0.35">
      <c r="A95" s="19" t="s">
        <v>95</v>
      </c>
      <c r="B95" s="19">
        <v>54</v>
      </c>
      <c r="C95" s="19">
        <v>14</v>
      </c>
      <c r="D95" s="19">
        <v>5</v>
      </c>
      <c r="E95" s="19">
        <v>2</v>
      </c>
      <c r="F95" s="19">
        <v>15</v>
      </c>
      <c r="G95" s="19">
        <v>30</v>
      </c>
      <c r="H95" s="19">
        <v>40.180999999999997</v>
      </c>
      <c r="I95" s="19">
        <v>0</v>
      </c>
      <c r="J95" s="19">
        <f t="shared" si="31"/>
        <v>0.25352112676056338</v>
      </c>
      <c r="K95" s="19">
        <f t="shared" si="32"/>
        <v>7.6132394366197182</v>
      </c>
      <c r="L95" s="19">
        <f t="shared" si="33"/>
        <v>7.3309859154929571</v>
      </c>
      <c r="M95" s="19">
        <f t="shared" si="34"/>
        <v>87.971830985915489</v>
      </c>
      <c r="N95" s="19">
        <v>20.55</v>
      </c>
      <c r="O95" s="19">
        <v>5.66</v>
      </c>
      <c r="P95" s="19">
        <f>IFERROR(VLOOKUP(A95,FREQUENCY!A:B,2,FALSE),0)</f>
        <v>1</v>
      </c>
      <c r="Q95" s="19">
        <f>IFERROR(VLOOKUP(A95,WEIGHT!A:B,2,FALSE),0)</f>
        <v>53.564</v>
      </c>
      <c r="R95" s="19">
        <f t="shared" si="35"/>
        <v>14</v>
      </c>
      <c r="S95" s="19">
        <f t="shared" si="36"/>
        <v>5.2098591549295774</v>
      </c>
      <c r="T95" s="19">
        <f t="shared" si="47"/>
        <v>6.6878873239436629</v>
      </c>
      <c r="U95" s="19">
        <f t="shared" si="38"/>
        <v>11.897746478873241</v>
      </c>
      <c r="V95" s="21">
        <f t="shared" si="39"/>
        <v>55.222222222222221</v>
      </c>
      <c r="W95" s="19">
        <f t="shared" si="40"/>
        <v>562.53399999999999</v>
      </c>
      <c r="X95" s="19" t="str">
        <f t="shared" si="41"/>
        <v>LOW</v>
      </c>
      <c r="Y95" s="19">
        <f t="shared" si="42"/>
        <v>2</v>
      </c>
      <c r="Z95" s="19">
        <f t="shared" si="43"/>
        <v>10</v>
      </c>
      <c r="AA95" s="19" t="str">
        <f t="shared" si="44"/>
        <v>OK</v>
      </c>
      <c r="AB95" s="22">
        <f t="shared" si="45"/>
        <v>50</v>
      </c>
      <c r="AC95" s="19">
        <f>IFERROR(VLOOKUP(A95,BUNDLE_QUANTITIES!A:B,2,FALSE),0)</f>
        <v>30</v>
      </c>
      <c r="AD95" s="19">
        <f>IFERROR(VLOOKUP(A95,BUNDLE_QUANTITIES!A:C,3,FALSE),0)</f>
        <v>1</v>
      </c>
      <c r="AE95" s="19">
        <f>(AC95*AD95)</f>
        <v>30</v>
      </c>
      <c r="AF95" s="19" t="str">
        <f>IF(OR(R95&lt;=U95,V95&lt;61),"YES", "NO")</f>
        <v>YES</v>
      </c>
      <c r="AG95" s="21">
        <f t="shared" si="46"/>
        <v>15.464788732394366</v>
      </c>
      <c r="AH95" s="21">
        <f>MAX(Z95,AG95)</f>
        <v>15.464788732394366</v>
      </c>
      <c r="AI95" s="19">
        <f>IF(AF95="YES",MAX(0,AH95+S95-R95-I95),0)</f>
        <v>6.6746478873239425</v>
      </c>
      <c r="AJ95" s="19">
        <f>IF(AND(AC95&gt;0, AF95="YES"), MIN(AD95, CEILING(AI95/AC95,1)), 0)</f>
        <v>1</v>
      </c>
      <c r="AK95" s="19">
        <f>AJ95*Q95*AC95</f>
        <v>1606.92</v>
      </c>
      <c r="AL95" s="19"/>
      <c r="AM95" s="19" t="str">
        <f>IF(V95&lt;=22, "CRITICAL", IF(V95&lt;=30, "HIGH", IF(V95&lt;=45, "MEDIUM", IF(V95&lt;=61, "LOW", "NORMAL"))))</f>
        <v>LOW</v>
      </c>
      <c r="AN95" s="19">
        <f>AJ95*AC95*H95</f>
        <v>1205.4299999999998</v>
      </c>
    </row>
    <row r="96" spans="1:40" x14ac:dyDescent="0.35">
      <c r="A96" s="19" t="s">
        <v>96</v>
      </c>
      <c r="B96" s="19">
        <v>364</v>
      </c>
      <c r="C96" s="19">
        <v>81</v>
      </c>
      <c r="D96" s="19">
        <v>8</v>
      </c>
      <c r="E96" s="19">
        <v>10</v>
      </c>
      <c r="F96" s="19">
        <v>90</v>
      </c>
      <c r="G96" s="19">
        <v>30</v>
      </c>
      <c r="H96" s="19">
        <v>46.63</v>
      </c>
      <c r="I96" s="19">
        <v>0</v>
      </c>
      <c r="J96" s="19">
        <f t="shared" si="31"/>
        <v>1.7089201877934272</v>
      </c>
      <c r="K96" s="19">
        <f t="shared" si="32"/>
        <v>51.31887323943662</v>
      </c>
      <c r="L96" s="19">
        <f t="shared" si="33"/>
        <v>49.416275430359939</v>
      </c>
      <c r="M96" s="19">
        <f t="shared" si="34"/>
        <v>592.99530516431923</v>
      </c>
      <c r="N96" s="19">
        <v>20.55</v>
      </c>
      <c r="O96" s="19">
        <v>5.66</v>
      </c>
      <c r="P96" s="19">
        <f>IFERROR(VLOOKUP(A96,FREQUENCY!A:B,2,FALSE),0)</f>
        <v>17</v>
      </c>
      <c r="Q96" s="19">
        <f>IFERROR(VLOOKUP(A96,WEIGHT!A:B,2,FALSE),0)</f>
        <v>58.122999999999998</v>
      </c>
      <c r="R96" s="19">
        <f t="shared" si="35"/>
        <v>81</v>
      </c>
      <c r="S96" s="19">
        <f t="shared" si="36"/>
        <v>35.118309859154934</v>
      </c>
      <c r="T96" s="19">
        <f t="shared" si="47"/>
        <v>45.081314553990616</v>
      </c>
      <c r="U96" s="19">
        <f t="shared" si="38"/>
        <v>80.199624413145557</v>
      </c>
      <c r="V96" s="21">
        <f t="shared" si="39"/>
        <v>47.39835164835165</v>
      </c>
      <c r="W96" s="19">
        <f t="shared" si="40"/>
        <v>3777.03</v>
      </c>
      <c r="X96" s="19" t="str">
        <f t="shared" si="41"/>
        <v>HIGH</v>
      </c>
      <c r="Y96" s="19">
        <f t="shared" si="42"/>
        <v>1.2</v>
      </c>
      <c r="Z96" s="19">
        <f t="shared" si="43"/>
        <v>42</v>
      </c>
      <c r="AA96" s="19" t="str">
        <f t="shared" si="44"/>
        <v>OVERSTOCKED</v>
      </c>
      <c r="AB96" s="22">
        <f t="shared" si="45"/>
        <v>480</v>
      </c>
      <c r="AC96" s="19">
        <f>IFERROR(VLOOKUP(A96,BUNDLE_QUANTITIES!A:B,2,FALSE),0)</f>
        <v>30</v>
      </c>
      <c r="AD96" s="19">
        <f>IFERROR(VLOOKUP(A96,BUNDLE_QUANTITIES!A:C,3,FALSE),0)</f>
        <v>2</v>
      </c>
      <c r="AE96" s="19">
        <f>(AC96*AD96)</f>
        <v>60</v>
      </c>
      <c r="AF96" s="19" t="str">
        <f>IF(OR(R96&lt;=U96,V96&lt;61),"YES", "NO")</f>
        <v>YES</v>
      </c>
      <c r="AG96" s="21">
        <f t="shared" si="46"/>
        <v>104.24413145539906</v>
      </c>
      <c r="AH96" s="21">
        <f>MAX(Z96,AG96)</f>
        <v>104.24413145539906</v>
      </c>
      <c r="AI96" s="19">
        <f>IF(AF96="YES",MAX(0,AH96+S96-R96-I96),0)</f>
        <v>58.36244131455399</v>
      </c>
      <c r="AJ96" s="19">
        <f>IF(AND(AC96&gt;0, AF96="YES"), MIN(AD96, CEILING(AI96/AC96,1)), 0)</f>
        <v>2</v>
      </c>
      <c r="AK96" s="19">
        <f>AJ96*Q96*AC96</f>
        <v>3487.3799999999997</v>
      </c>
      <c r="AL96" s="19"/>
      <c r="AM96" s="19" t="str">
        <f>IF(V96&lt;=22, "CRITICAL", IF(V96&lt;=30, "HIGH", IF(V96&lt;=45, "MEDIUM", IF(V96&lt;=61, "LOW", "NORMAL"))))</f>
        <v>LOW</v>
      </c>
      <c r="AN96" s="19">
        <f>AJ96*AC96*H96</f>
        <v>2797.8</v>
      </c>
    </row>
    <row r="97" spans="1:40" s="6" customFormat="1" x14ac:dyDescent="0.35">
      <c r="A97" s="15" t="s">
        <v>97</v>
      </c>
      <c r="B97" s="15">
        <v>55</v>
      </c>
      <c r="C97" s="15">
        <v>33</v>
      </c>
      <c r="D97" s="15">
        <v>1</v>
      </c>
      <c r="E97" s="15">
        <v>1</v>
      </c>
      <c r="F97" s="15">
        <v>15</v>
      </c>
      <c r="G97" s="15">
        <v>0</v>
      </c>
      <c r="H97" s="15">
        <v>46.811999999999998</v>
      </c>
      <c r="I97" s="15">
        <v>0</v>
      </c>
      <c r="J97" s="15">
        <f t="shared" ref="J97:J139" si="48">B97/213</f>
        <v>0.25821596244131456</v>
      </c>
      <c r="K97" s="15">
        <f t="shared" ref="K97:K139" si="49">J97*30.03</f>
        <v>7.7542253521126767</v>
      </c>
      <c r="L97" s="15">
        <f t="shared" ref="L97:L139" si="50">M97/12</f>
        <v>7.4667449139280135</v>
      </c>
      <c r="M97" s="15">
        <f t="shared" ref="M97:M115" si="51">(J97*134)+B97</f>
        <v>89.600938967136159</v>
      </c>
      <c r="N97" s="15">
        <v>20.55</v>
      </c>
      <c r="O97" s="15">
        <v>5.66</v>
      </c>
      <c r="P97" s="15">
        <f>IFERROR(VLOOKUP(A97,FREQUENCY!A:B,2,FALSE),0)</f>
        <v>2</v>
      </c>
      <c r="Q97" s="15">
        <f>IFERROR(VLOOKUP(A97,WEIGHT!A:B,2,FALSE),0)</f>
        <v>62.682000000000002</v>
      </c>
      <c r="R97" s="15">
        <f t="shared" ref="R97:R115" si="52">C97+I97</f>
        <v>33</v>
      </c>
      <c r="S97" s="15">
        <f t="shared" ref="S97:S115" si="53">J97*N97</f>
        <v>5.306338028169014</v>
      </c>
      <c r="T97" s="15">
        <f t="shared" si="47"/>
        <v>6.8117370892018787</v>
      </c>
      <c r="U97" s="15">
        <f t="shared" ref="U97:U115" si="54">S97+T97</f>
        <v>12.118075117370893</v>
      </c>
      <c r="V97" s="16">
        <f t="shared" ref="V97:V115" si="55">IF(J97&gt;0,(C97/J97))</f>
        <v>127.8</v>
      </c>
      <c r="W97" s="15">
        <f t="shared" ref="W97:W115" si="56">C97*H97</f>
        <v>1544.7959999999998</v>
      </c>
      <c r="X97" s="15" t="str">
        <f t="shared" ref="X97:X115" si="57">IF(P97&gt;15,"HIGH",IF(P97&gt;5,"MEDIUM","LOW"))</f>
        <v>LOW</v>
      </c>
      <c r="Y97" s="15">
        <f t="shared" ref="Y97:Y115" si="58">IF(P97&gt;15,1.2,IF(P97&gt;5,1.5,2))</f>
        <v>2</v>
      </c>
      <c r="Z97" s="15">
        <f t="shared" ref="Z97:Z115" si="59">IF(J97=0,0,ROUND((J97*N97)*IF(P97&gt;15,1.2,IF(P97&gt;5,1.5,2)),0))</f>
        <v>11</v>
      </c>
      <c r="AA97" s="15" t="str">
        <f t="shared" ref="AA97:AA115" si="60">IF(J97=0,IF(F97&gt;0,"ZERO_USAGE_OVERSTOCKED","OK"),IF(AND(Z97&gt;0,F97/Z97&gt;2),"OVERSTOCKED",IF(AND(Z97&gt;0,F97/Z97&lt;0.5),"UNDERSTOCKED","OK")))</f>
        <v>OK</v>
      </c>
      <c r="AB97" s="17">
        <f t="shared" ref="AB97:AB115" si="61">IF(F97&gt;Z97,(F97-Z97)*10,0)</f>
        <v>40</v>
      </c>
      <c r="AC97" s="15">
        <f>IFERROR(VLOOKUP(A97,BUNDLE_QUANTITIES!A:B,2,FALSE),0)</f>
        <v>30</v>
      </c>
      <c r="AD97" s="15">
        <f>IFERROR(VLOOKUP(A97,BUNDLE_QUANTITIES!A:C,3,FALSE),0)</f>
        <v>1</v>
      </c>
      <c r="AE97" s="15">
        <f>(AC97*AD97)</f>
        <v>30</v>
      </c>
      <c r="AF97" s="15" t="str">
        <f>IF(OR(R97&lt;=U97,V97&lt;61),"YES", "NO")</f>
        <v>NO</v>
      </c>
      <c r="AG97" s="16">
        <f t="shared" si="46"/>
        <v>15.751173708920188</v>
      </c>
      <c r="AH97" s="16">
        <f>MAX(Z97,AG97)</f>
        <v>15.751173708920188</v>
      </c>
      <c r="AI97" s="15">
        <f>IF(AF97="YES",MAX(0,AH97+S97-R97-I97),0)</f>
        <v>0</v>
      </c>
      <c r="AJ97" s="15">
        <f>IF(AND(AC97&gt;0, AF97="YES"), MIN(AD97, CEILING(AI97/AC97,1)), 0)</f>
        <v>0</v>
      </c>
      <c r="AK97" s="15">
        <f>AJ97*Q97*AC97</f>
        <v>0</v>
      </c>
      <c r="AL97" s="15"/>
      <c r="AM97" s="15" t="str">
        <f>IF(V97&lt;=22, "CRITICAL", IF(V97&lt;=30, "HIGH", IF(V97&lt;=45, "MEDIUM", IF(V97&lt;=61, "LOW", "NORMAL"))))</f>
        <v>NORMAL</v>
      </c>
      <c r="AN97" s="15">
        <f>AJ97*AC97*H97</f>
        <v>0</v>
      </c>
    </row>
    <row r="98" spans="1:40" s="6" customFormat="1" x14ac:dyDescent="0.35">
      <c r="A98" s="15" t="s">
        <v>98</v>
      </c>
      <c r="B98" s="15">
        <v>834</v>
      </c>
      <c r="C98" s="15">
        <v>406</v>
      </c>
      <c r="D98" s="15">
        <v>151</v>
      </c>
      <c r="E98" s="15">
        <v>16</v>
      </c>
      <c r="F98" s="15">
        <v>280</v>
      </c>
      <c r="G98" s="15">
        <v>150</v>
      </c>
      <c r="H98" s="15">
        <v>55.594000000000001</v>
      </c>
      <c r="I98" s="15">
        <v>0</v>
      </c>
      <c r="J98" s="15">
        <f t="shared" si="48"/>
        <v>3.915492957746479</v>
      </c>
      <c r="K98" s="15">
        <f t="shared" si="49"/>
        <v>117.58225352112677</v>
      </c>
      <c r="L98" s="15">
        <f t="shared" si="50"/>
        <v>113.22300469483567</v>
      </c>
      <c r="M98" s="15">
        <f t="shared" si="51"/>
        <v>1358.676056338028</v>
      </c>
      <c r="N98" s="15">
        <v>20.55</v>
      </c>
      <c r="O98" s="15">
        <v>5.66</v>
      </c>
      <c r="P98" s="15">
        <f>IFERROR(VLOOKUP(A98,FREQUENCY!A:B,2,FALSE),0)</f>
        <v>22</v>
      </c>
      <c r="Q98" s="15">
        <f>IFERROR(VLOOKUP(A98,WEIGHT!A:B,2,FALSE),0)</f>
        <v>67.239999999999995</v>
      </c>
      <c r="R98" s="15">
        <f t="shared" si="52"/>
        <v>406</v>
      </c>
      <c r="S98" s="15">
        <f t="shared" si="53"/>
        <v>80.463380281690149</v>
      </c>
      <c r="T98" s="15">
        <f t="shared" si="47"/>
        <v>103.29070422535213</v>
      </c>
      <c r="U98" s="15">
        <f t="shared" si="54"/>
        <v>183.75408450704228</v>
      </c>
      <c r="V98" s="16">
        <f t="shared" si="55"/>
        <v>103.69064748201438</v>
      </c>
      <c r="W98" s="15">
        <f t="shared" si="56"/>
        <v>22571.164000000001</v>
      </c>
      <c r="X98" s="15" t="str">
        <f t="shared" si="57"/>
        <v>HIGH</v>
      </c>
      <c r="Y98" s="15">
        <f t="shared" si="58"/>
        <v>1.2</v>
      </c>
      <c r="Z98" s="15">
        <f t="shared" si="59"/>
        <v>97</v>
      </c>
      <c r="AA98" s="15" t="str">
        <f t="shared" si="60"/>
        <v>OVERSTOCKED</v>
      </c>
      <c r="AB98" s="17">
        <f t="shared" si="61"/>
        <v>1830</v>
      </c>
      <c r="AC98" s="15">
        <f>IFERROR(VLOOKUP(A98,BUNDLE_QUANTITIES!A:B,2,FALSE),0)</f>
        <v>30</v>
      </c>
      <c r="AD98" s="15">
        <f>IFERROR(VLOOKUP(A98,BUNDLE_QUANTITIES!A:C,3,FALSE),0)</f>
        <v>3</v>
      </c>
      <c r="AE98" s="15">
        <f>(AC98*AD98)</f>
        <v>90</v>
      </c>
      <c r="AF98" s="15" t="str">
        <f>IF(OR(R98&lt;=U98,V98&lt;61),"YES", "NO")</f>
        <v>NO</v>
      </c>
      <c r="AG98" s="16">
        <f t="shared" si="46"/>
        <v>238.84507042253523</v>
      </c>
      <c r="AH98" s="16">
        <f>MAX(Z98,AG98)</f>
        <v>238.84507042253523</v>
      </c>
      <c r="AI98" s="15">
        <f>IF(AF98="YES",MAX(0,AH98+S98-R98-I98),0)</f>
        <v>0</v>
      </c>
      <c r="AJ98" s="15">
        <f>IF(AND(AC98&gt;0, AF98="YES"), MIN(AD98, CEILING(AI98/AC98,1)), 0)</f>
        <v>0</v>
      </c>
      <c r="AK98" s="15">
        <f>AJ98*Q98*AC98</f>
        <v>0</v>
      </c>
      <c r="AL98" s="15"/>
      <c r="AM98" s="15" t="str">
        <f>IF(V98&lt;=22, "CRITICAL", IF(V98&lt;=30, "HIGH", IF(V98&lt;=45, "MEDIUM", IF(V98&lt;=61, "LOW", "NORMAL"))))</f>
        <v>NORMAL</v>
      </c>
      <c r="AN98" s="15">
        <f>AJ98*AC98*H98</f>
        <v>0</v>
      </c>
    </row>
    <row r="99" spans="1:40" s="6" customFormat="1" x14ac:dyDescent="0.35">
      <c r="A99" s="15" t="s">
        <v>173</v>
      </c>
      <c r="B99" s="15">
        <v>19</v>
      </c>
      <c r="C99" s="15">
        <v>52</v>
      </c>
      <c r="D99" s="15">
        <v>0</v>
      </c>
      <c r="E99" s="15">
        <v>0</v>
      </c>
      <c r="F99" s="15">
        <v>15</v>
      </c>
      <c r="G99" s="15">
        <v>0</v>
      </c>
      <c r="H99" s="15">
        <v>57.365000000000002</v>
      </c>
      <c r="I99" s="15">
        <v>0</v>
      </c>
      <c r="J99" s="15">
        <f t="shared" si="48"/>
        <v>8.9201877934272297E-2</v>
      </c>
      <c r="K99" s="15">
        <f t="shared" si="49"/>
        <v>2.6787323943661971</v>
      </c>
      <c r="L99" s="15">
        <f t="shared" si="50"/>
        <v>2.5794209702660407</v>
      </c>
      <c r="M99" s="15">
        <f t="shared" si="51"/>
        <v>30.953051643192488</v>
      </c>
      <c r="N99" s="15">
        <v>20.55</v>
      </c>
      <c r="O99" s="15">
        <v>5.66</v>
      </c>
      <c r="P99" s="15">
        <f>IFERROR(VLOOKUP(A99,FREQUENCY!A:B,2,FALSE),0)</f>
        <v>1</v>
      </c>
      <c r="Q99" s="15">
        <f>IFERROR(VLOOKUP(A99,WEIGHT!A:B,2,FALSE),0)</f>
        <v>0</v>
      </c>
      <c r="R99" s="15">
        <f t="shared" si="52"/>
        <v>52</v>
      </c>
      <c r="S99" s="15">
        <f t="shared" si="53"/>
        <v>1.8330985915492957</v>
      </c>
      <c r="T99" s="15">
        <f t="shared" si="47"/>
        <v>2.3531455399061034</v>
      </c>
      <c r="U99" s="15">
        <f t="shared" si="54"/>
        <v>4.1862441314553989</v>
      </c>
      <c r="V99" s="16">
        <f t="shared" si="55"/>
        <v>582.9473684210526</v>
      </c>
      <c r="W99" s="15">
        <f t="shared" si="56"/>
        <v>2982.98</v>
      </c>
      <c r="X99" s="15" t="str">
        <f t="shared" si="57"/>
        <v>LOW</v>
      </c>
      <c r="Y99" s="15">
        <f t="shared" si="58"/>
        <v>2</v>
      </c>
      <c r="Z99" s="15">
        <f t="shared" si="59"/>
        <v>4</v>
      </c>
      <c r="AA99" s="15" t="str">
        <f t="shared" si="60"/>
        <v>OVERSTOCKED</v>
      </c>
      <c r="AB99" s="17">
        <f t="shared" si="61"/>
        <v>110</v>
      </c>
      <c r="AC99" s="15">
        <f>IFERROR(VLOOKUP(A99,BUNDLE_QUANTITIES!A:B,2,FALSE),0)</f>
        <v>30</v>
      </c>
      <c r="AD99" s="15">
        <f>IFERROR(VLOOKUP(A99,BUNDLE_QUANTITIES!A:C,3,FALSE),0)</f>
        <v>1</v>
      </c>
      <c r="AE99" s="15">
        <f>(AC99*AD99)</f>
        <v>30</v>
      </c>
      <c r="AF99" s="15" t="str">
        <f>IF(OR(R99&lt;=U99,V99&lt;61),"YES", "NO")</f>
        <v>NO</v>
      </c>
      <c r="AG99" s="16">
        <f t="shared" si="46"/>
        <v>5.44131455399061</v>
      </c>
      <c r="AH99" s="16">
        <f>MAX(Z99,AG99)</f>
        <v>5.44131455399061</v>
      </c>
      <c r="AI99" s="15">
        <f>IF(AF99="YES",MAX(0,AH99+S99-R99-I99),0)</f>
        <v>0</v>
      </c>
      <c r="AJ99" s="15">
        <f>IF(AND(AC99&gt;0, AF99="YES"), MIN(AD99, CEILING(AI99/AC99,1)), 0)</f>
        <v>0</v>
      </c>
      <c r="AK99" s="15">
        <f>AJ99*Q99*AC99</f>
        <v>0</v>
      </c>
      <c r="AL99" s="15"/>
      <c r="AM99" s="15" t="str">
        <f>IF(V99&lt;=22, "CRITICAL", IF(V99&lt;=30, "HIGH", IF(V99&lt;=45, "MEDIUM", IF(V99&lt;=61, "LOW", "NORMAL"))))</f>
        <v>NORMAL</v>
      </c>
      <c r="AN99" s="15">
        <f>AJ99*AC99*H99</f>
        <v>0</v>
      </c>
    </row>
    <row r="100" spans="1:40" s="6" customFormat="1" x14ac:dyDescent="0.35">
      <c r="A100" s="15" t="s">
        <v>177</v>
      </c>
      <c r="B100" s="15">
        <v>107</v>
      </c>
      <c r="C100" s="15">
        <v>63</v>
      </c>
      <c r="D100" s="15">
        <v>4</v>
      </c>
      <c r="E100" s="15">
        <v>0</v>
      </c>
      <c r="F100" s="15">
        <v>60</v>
      </c>
      <c r="G100" s="15">
        <v>30</v>
      </c>
      <c r="H100" s="15">
        <v>60.944000000000003</v>
      </c>
      <c r="I100" s="15">
        <v>0</v>
      </c>
      <c r="J100" s="15">
        <f t="shared" si="48"/>
        <v>0.50234741784037562</v>
      </c>
      <c r="K100" s="15">
        <f t="shared" si="49"/>
        <v>15.08549295774648</v>
      </c>
      <c r="L100" s="15">
        <f t="shared" si="50"/>
        <v>14.526212832550861</v>
      </c>
      <c r="M100" s="15">
        <f t="shared" si="51"/>
        <v>174.31455399061034</v>
      </c>
      <c r="N100" s="15">
        <v>20.55</v>
      </c>
      <c r="O100" s="15">
        <v>5.66</v>
      </c>
      <c r="P100" s="15">
        <f>IFERROR(VLOOKUP(A100,FREQUENCY!A:B,2,FALSE),0)</f>
        <v>1</v>
      </c>
      <c r="Q100" s="15">
        <f>IFERROR(VLOOKUP(A100,WEIGHT!A:B,2,FALSE),0)</f>
        <v>75.225999999999999</v>
      </c>
      <c r="R100" s="15">
        <f t="shared" si="52"/>
        <v>63</v>
      </c>
      <c r="S100" s="15">
        <f t="shared" si="53"/>
        <v>10.323239436619719</v>
      </c>
      <c r="T100" s="15">
        <f t="shared" si="47"/>
        <v>13.25192488262911</v>
      </c>
      <c r="U100" s="15">
        <f t="shared" si="54"/>
        <v>23.575164319248827</v>
      </c>
      <c r="V100" s="16">
        <f t="shared" si="55"/>
        <v>125.41121495327101</v>
      </c>
      <c r="W100" s="15">
        <f t="shared" si="56"/>
        <v>3839.4720000000002</v>
      </c>
      <c r="X100" s="15" t="str">
        <f t="shared" si="57"/>
        <v>LOW</v>
      </c>
      <c r="Y100" s="15">
        <f t="shared" si="58"/>
        <v>2</v>
      </c>
      <c r="Z100" s="15">
        <f t="shared" si="59"/>
        <v>21</v>
      </c>
      <c r="AA100" s="15" t="str">
        <f t="shared" si="60"/>
        <v>OVERSTOCKED</v>
      </c>
      <c r="AB100" s="17">
        <f t="shared" si="61"/>
        <v>390</v>
      </c>
      <c r="AC100" s="15">
        <f>IFERROR(VLOOKUP(A100,BUNDLE_QUANTITIES!A:B,2,FALSE),0)</f>
        <v>30</v>
      </c>
      <c r="AD100" s="15">
        <f>IFERROR(VLOOKUP(A100,BUNDLE_QUANTITIES!A:C,3,FALSE),0)</f>
        <v>2</v>
      </c>
      <c r="AE100" s="15">
        <f>(AC100*AD100)</f>
        <v>60</v>
      </c>
      <c r="AF100" s="15" t="str">
        <f>IF(OR(R100&lt;=U100,V100&lt;61),"YES", "NO")</f>
        <v>NO</v>
      </c>
      <c r="AG100" s="16">
        <f t="shared" si="46"/>
        <v>30.643192488262912</v>
      </c>
      <c r="AH100" s="16">
        <f>MAX(Z100,AG100)</f>
        <v>30.643192488262912</v>
      </c>
      <c r="AI100" s="15">
        <f>IF(AF100="YES",MAX(0,AH100+S100-R100-I100),0)</f>
        <v>0</v>
      </c>
      <c r="AJ100" s="15">
        <f>IF(AND(AC100&gt;0, AF100="YES"), MIN(AD100, CEILING(AI100/AC100,1)), 0)</f>
        <v>0</v>
      </c>
      <c r="AK100" s="15">
        <f>AJ100*Q100*AC100</f>
        <v>0</v>
      </c>
      <c r="AL100" s="15"/>
      <c r="AM100" s="15" t="str">
        <f>IF(V100&lt;=22, "CRITICAL", IF(V100&lt;=30, "HIGH", IF(V100&lt;=45, "MEDIUM", IF(V100&lt;=61, "LOW", "NORMAL"))))</f>
        <v>NORMAL</v>
      </c>
      <c r="AN100" s="15">
        <f>AJ100*AC100*H100</f>
        <v>0</v>
      </c>
    </row>
    <row r="101" spans="1:40" s="6" customFormat="1" x14ac:dyDescent="0.35">
      <c r="A101" s="15" t="s">
        <v>183</v>
      </c>
      <c r="B101" s="15">
        <v>9</v>
      </c>
      <c r="C101" s="15">
        <v>64</v>
      </c>
      <c r="D101" s="15">
        <v>0</v>
      </c>
      <c r="E101" s="15">
        <v>1</v>
      </c>
      <c r="F101" s="15">
        <v>15</v>
      </c>
      <c r="G101" s="15">
        <v>0</v>
      </c>
      <c r="H101" s="15">
        <v>90.615799999999993</v>
      </c>
      <c r="I101" s="15">
        <v>0</v>
      </c>
      <c r="J101" s="15">
        <f t="shared" si="48"/>
        <v>4.2253521126760563E-2</v>
      </c>
      <c r="K101" s="15">
        <f t="shared" si="49"/>
        <v>1.2688732394366198</v>
      </c>
      <c r="L101" s="15">
        <f t="shared" si="50"/>
        <v>1.221830985915493</v>
      </c>
      <c r="M101" s="15">
        <f t="shared" si="51"/>
        <v>14.661971830985916</v>
      </c>
      <c r="N101" s="15">
        <v>20.55</v>
      </c>
      <c r="O101" s="15">
        <v>5.66</v>
      </c>
      <c r="P101" s="15">
        <f>IFERROR(VLOOKUP(A101,FREQUENCY!A:B,2,FALSE),0)</f>
        <v>0</v>
      </c>
      <c r="Q101" s="15">
        <f>IFERROR(VLOOKUP(A101,WEIGHT!A:B,2,FALSE),0)</f>
        <v>101.652</v>
      </c>
      <c r="R101" s="15">
        <f t="shared" si="52"/>
        <v>64</v>
      </c>
      <c r="S101" s="15">
        <f t="shared" si="53"/>
        <v>0.86830985915492964</v>
      </c>
      <c r="T101" s="15">
        <f t="shared" si="47"/>
        <v>1.1146478873239438</v>
      </c>
      <c r="U101" s="15">
        <f t="shared" si="54"/>
        <v>1.9829577464788735</v>
      </c>
      <c r="V101" s="16">
        <f t="shared" si="55"/>
        <v>1514.6666666666667</v>
      </c>
      <c r="W101" s="15">
        <f t="shared" si="56"/>
        <v>5799.4111999999996</v>
      </c>
      <c r="X101" s="15" t="str">
        <f t="shared" si="57"/>
        <v>LOW</v>
      </c>
      <c r="Y101" s="15">
        <f t="shared" si="58"/>
        <v>2</v>
      </c>
      <c r="Z101" s="15">
        <f t="shared" si="59"/>
        <v>2</v>
      </c>
      <c r="AA101" s="15" t="str">
        <f t="shared" si="60"/>
        <v>OVERSTOCKED</v>
      </c>
      <c r="AB101" s="17">
        <f t="shared" si="61"/>
        <v>130</v>
      </c>
      <c r="AC101" s="15">
        <f>IFERROR(VLOOKUP(A101,BUNDLE_QUANTITIES!A:B,2,FALSE),0)</f>
        <v>0</v>
      </c>
      <c r="AD101" s="15">
        <f>IFERROR(VLOOKUP(A101,BUNDLE_QUANTITIES!A:C,3,FALSE),0)</f>
        <v>0</v>
      </c>
      <c r="AE101" s="15">
        <f>(AC101*AD101)</f>
        <v>0</v>
      </c>
      <c r="AF101" s="15" t="str">
        <f>IF(OR(R101&lt;=U101,V101&lt;61),"YES", "NO")</f>
        <v>NO</v>
      </c>
      <c r="AG101" s="16">
        <f t="shared" si="46"/>
        <v>2.5774647887323945</v>
      </c>
      <c r="AH101" s="16">
        <f>MAX(Z101,AG101)</f>
        <v>2.5774647887323945</v>
      </c>
      <c r="AI101" s="15">
        <f>IF(AF101="YES",MAX(0,AH101+S101-R101-I101),0)</f>
        <v>0</v>
      </c>
      <c r="AJ101" s="15">
        <f>IF(AND(AC101&gt;0, AF101="YES"), MIN(AD101, CEILING(AI101/AC101,1)), 0)</f>
        <v>0</v>
      </c>
      <c r="AK101" s="15">
        <f>AJ101*Q101*AC101</f>
        <v>0</v>
      </c>
      <c r="AL101" s="15"/>
      <c r="AM101" s="15" t="str">
        <f>IF(V101&lt;=22, "CRITICAL", IF(V101&lt;=30, "HIGH", IF(V101&lt;=45, "MEDIUM", IF(V101&lt;=61, "LOW", "NORMAL"))))</f>
        <v>NORMAL</v>
      </c>
      <c r="AN101" s="15">
        <f>AJ101*AC101*H101</f>
        <v>0</v>
      </c>
    </row>
    <row r="102" spans="1:40" s="6" customFormat="1" x14ac:dyDescent="0.35">
      <c r="A102" s="15" t="s">
        <v>169</v>
      </c>
      <c r="B102" s="15">
        <v>24</v>
      </c>
      <c r="C102" s="15">
        <v>142</v>
      </c>
      <c r="D102" s="15">
        <v>2</v>
      </c>
      <c r="E102" s="15">
        <v>1</v>
      </c>
      <c r="F102" s="15">
        <v>30</v>
      </c>
      <c r="G102" s="15">
        <v>0</v>
      </c>
      <c r="H102" s="15">
        <v>31.789000000000001</v>
      </c>
      <c r="I102" s="15">
        <v>0</v>
      </c>
      <c r="J102" s="15">
        <f t="shared" si="48"/>
        <v>0.11267605633802817</v>
      </c>
      <c r="K102" s="15">
        <f t="shared" si="49"/>
        <v>3.3836619718309859</v>
      </c>
      <c r="L102" s="15">
        <f t="shared" si="50"/>
        <v>3.2582159624413145</v>
      </c>
      <c r="M102" s="15">
        <f t="shared" si="51"/>
        <v>39.098591549295776</v>
      </c>
      <c r="N102" s="15">
        <v>20.55</v>
      </c>
      <c r="O102" s="15">
        <v>5.66</v>
      </c>
      <c r="P102" s="15">
        <f>IFERROR(VLOOKUP(A102,FREQUENCY!A:B,2,FALSE),0)</f>
        <v>2</v>
      </c>
      <c r="Q102" s="15">
        <f>IFERROR(VLOOKUP(A102,WEIGHT!A:B,2,FALSE),0)</f>
        <v>41.96</v>
      </c>
      <c r="R102" s="15">
        <f t="shared" si="52"/>
        <v>142</v>
      </c>
      <c r="S102" s="15">
        <f t="shared" si="53"/>
        <v>2.3154929577464789</v>
      </c>
      <c r="T102" s="15">
        <f t="shared" si="47"/>
        <v>2.9723943661971837</v>
      </c>
      <c r="U102" s="15">
        <f t="shared" si="54"/>
        <v>5.2878873239436626</v>
      </c>
      <c r="V102" s="16">
        <f t="shared" si="55"/>
        <v>1260.25</v>
      </c>
      <c r="W102" s="15">
        <f t="shared" si="56"/>
        <v>4514.0380000000005</v>
      </c>
      <c r="X102" s="15" t="str">
        <f t="shared" si="57"/>
        <v>LOW</v>
      </c>
      <c r="Y102" s="15">
        <f t="shared" si="58"/>
        <v>2</v>
      </c>
      <c r="Z102" s="15">
        <f t="shared" si="59"/>
        <v>5</v>
      </c>
      <c r="AA102" s="15" t="str">
        <f t="shared" si="60"/>
        <v>OVERSTOCKED</v>
      </c>
      <c r="AB102" s="17">
        <f t="shared" si="61"/>
        <v>250</v>
      </c>
      <c r="AC102" s="15">
        <f>IFERROR(VLOOKUP(A102,BUNDLE_QUANTITIES!A:B,2,FALSE),0)</f>
        <v>30</v>
      </c>
      <c r="AD102" s="15">
        <f>IFERROR(VLOOKUP(A102,BUNDLE_QUANTITIES!A:C,3,FALSE),0)</f>
        <v>2</v>
      </c>
      <c r="AE102" s="15">
        <f>(AC102*AD102)</f>
        <v>60</v>
      </c>
      <c r="AF102" s="15" t="str">
        <f>IF(OR(R102&lt;=U102,V102&lt;61),"YES", "NO")</f>
        <v>NO</v>
      </c>
      <c r="AG102" s="16">
        <f t="shared" si="46"/>
        <v>6.873239436619718</v>
      </c>
      <c r="AH102" s="16">
        <f>MAX(Z102,AG102)</f>
        <v>6.873239436619718</v>
      </c>
      <c r="AI102" s="15">
        <f>IF(AF102="YES",MAX(0,AH102+S102-R102-I102),0)</f>
        <v>0</v>
      </c>
      <c r="AJ102" s="15">
        <f>IF(AND(AC102&gt;0, AF102="YES"), MIN(AD102, CEILING(AI102/AC102,1)), 0)</f>
        <v>0</v>
      </c>
      <c r="AK102" s="15">
        <f>AJ102*Q102*AC102</f>
        <v>0</v>
      </c>
      <c r="AL102" s="15"/>
      <c r="AM102" s="15" t="str">
        <f>IF(V102&lt;=22, "CRITICAL", IF(V102&lt;=30, "HIGH", IF(V102&lt;=45, "MEDIUM", IF(V102&lt;=61, "LOW", "NORMAL"))))</f>
        <v>NORMAL</v>
      </c>
      <c r="AN102" s="15">
        <f>AJ102*AC102*H102</f>
        <v>0</v>
      </c>
    </row>
    <row r="103" spans="1:40" s="6" customFormat="1" x14ac:dyDescent="0.35">
      <c r="A103" s="15" t="s">
        <v>167</v>
      </c>
      <c r="B103" s="15">
        <v>20</v>
      </c>
      <c r="C103" s="15">
        <v>59</v>
      </c>
      <c r="D103" s="15">
        <v>1</v>
      </c>
      <c r="E103" s="15">
        <v>0</v>
      </c>
      <c r="F103" s="15">
        <v>30</v>
      </c>
      <c r="G103" s="15">
        <v>0</v>
      </c>
      <c r="H103" s="15">
        <v>39.054000000000002</v>
      </c>
      <c r="I103" s="15">
        <v>0</v>
      </c>
      <c r="J103" s="15">
        <f t="shared" si="48"/>
        <v>9.3896713615023469E-2</v>
      </c>
      <c r="K103" s="15">
        <f t="shared" si="49"/>
        <v>2.8197183098591547</v>
      </c>
      <c r="L103" s="15">
        <f t="shared" si="50"/>
        <v>2.7151799687010953</v>
      </c>
      <c r="M103" s="15">
        <f t="shared" si="51"/>
        <v>32.582159624413144</v>
      </c>
      <c r="N103" s="15">
        <v>20.55</v>
      </c>
      <c r="O103" s="15">
        <v>5.66</v>
      </c>
      <c r="P103" s="15">
        <f>IFERROR(VLOOKUP(A103,FREQUENCY!A:B,2,FALSE),0)</f>
        <v>2</v>
      </c>
      <c r="Q103" s="15">
        <f>IFERROR(VLOOKUP(A103,WEIGHT!A:B,2,FALSE),0)</f>
        <v>46.756</v>
      </c>
      <c r="R103" s="15">
        <f t="shared" si="52"/>
        <v>59</v>
      </c>
      <c r="S103" s="15">
        <f t="shared" si="53"/>
        <v>1.9295774647887323</v>
      </c>
      <c r="T103" s="15">
        <f t="shared" si="47"/>
        <v>2.4769953051643192</v>
      </c>
      <c r="U103" s="15">
        <f t="shared" si="54"/>
        <v>4.4065727699530512</v>
      </c>
      <c r="V103" s="16">
        <f t="shared" si="55"/>
        <v>628.35</v>
      </c>
      <c r="W103" s="15">
        <f t="shared" si="56"/>
        <v>2304.1860000000001</v>
      </c>
      <c r="X103" s="15" t="str">
        <f t="shared" si="57"/>
        <v>LOW</v>
      </c>
      <c r="Y103" s="15">
        <f t="shared" si="58"/>
        <v>2</v>
      </c>
      <c r="Z103" s="15">
        <f t="shared" si="59"/>
        <v>4</v>
      </c>
      <c r="AA103" s="15" t="str">
        <f t="shared" si="60"/>
        <v>OVERSTOCKED</v>
      </c>
      <c r="AB103" s="17">
        <f t="shared" si="61"/>
        <v>260</v>
      </c>
      <c r="AC103" s="15">
        <f>IFERROR(VLOOKUP(A103,BUNDLE_QUANTITIES!A:B,2,FALSE),0)</f>
        <v>30</v>
      </c>
      <c r="AD103" s="15">
        <f>IFERROR(VLOOKUP(A103,BUNDLE_QUANTITIES!A:C,3,FALSE),0)</f>
        <v>2</v>
      </c>
      <c r="AE103" s="15">
        <f>(AC103*AD103)</f>
        <v>60</v>
      </c>
      <c r="AF103" s="15" t="str">
        <f>IF(OR(R103&lt;=U103,V103&lt;61),"YES", "NO")</f>
        <v>NO</v>
      </c>
      <c r="AG103" s="16">
        <f t="shared" si="46"/>
        <v>5.727699530516432</v>
      </c>
      <c r="AH103" s="16">
        <f>MAX(Z103,AG103)</f>
        <v>5.727699530516432</v>
      </c>
      <c r="AI103" s="15">
        <f>IF(AF103="YES",MAX(0,AH103+S103-R103-I103),0)</f>
        <v>0</v>
      </c>
      <c r="AJ103" s="15">
        <f>IF(AND(AC103&gt;0, AF103="YES"), MIN(AD103, CEILING(AI103/AC103,1)), 0)</f>
        <v>0</v>
      </c>
      <c r="AK103" s="15">
        <f>AJ103*Q103*AC103</f>
        <v>0</v>
      </c>
      <c r="AL103" s="15"/>
      <c r="AM103" s="15" t="str">
        <f>IF(V103&lt;=22, "CRITICAL", IF(V103&lt;=30, "HIGH", IF(V103&lt;=45, "MEDIUM", IF(V103&lt;=61, "LOW", "NORMAL"))))</f>
        <v>NORMAL</v>
      </c>
      <c r="AN103" s="15">
        <f>AJ103*AC103*H103</f>
        <v>0</v>
      </c>
    </row>
    <row r="104" spans="1:40" s="6" customFormat="1" x14ac:dyDescent="0.35">
      <c r="A104" s="15" t="s">
        <v>166</v>
      </c>
      <c r="B104" s="15">
        <v>64</v>
      </c>
      <c r="C104" s="15">
        <v>64</v>
      </c>
      <c r="D104" s="15">
        <v>9</v>
      </c>
      <c r="E104" s="15">
        <v>0</v>
      </c>
      <c r="F104" s="15">
        <v>30</v>
      </c>
      <c r="G104" s="15">
        <v>0</v>
      </c>
      <c r="H104" s="15">
        <v>49.158999999999999</v>
      </c>
      <c r="I104" s="15">
        <v>0</v>
      </c>
      <c r="J104" s="15">
        <f t="shared" si="48"/>
        <v>0.30046948356807512</v>
      </c>
      <c r="K104" s="15">
        <f t="shared" si="49"/>
        <v>9.0230985915492958</v>
      </c>
      <c r="L104" s="15">
        <f t="shared" si="50"/>
        <v>8.6885758998435048</v>
      </c>
      <c r="M104" s="15">
        <f t="shared" si="51"/>
        <v>104.26291079812206</v>
      </c>
      <c r="N104" s="15">
        <v>20.55</v>
      </c>
      <c r="O104" s="15">
        <v>5.66</v>
      </c>
      <c r="P104" s="15">
        <f>IFERROR(VLOOKUP(A104,FREQUENCY!A:B,2,FALSE),0)</f>
        <v>2</v>
      </c>
      <c r="Q104" s="15">
        <f>IFERROR(VLOOKUP(A104,WEIGHT!A:B,2,FALSE),0)</f>
        <v>51.551000000000002</v>
      </c>
      <c r="R104" s="15">
        <f t="shared" si="52"/>
        <v>64</v>
      </c>
      <c r="S104" s="15">
        <f t="shared" si="53"/>
        <v>6.1746478873239443</v>
      </c>
      <c r="T104" s="15">
        <f t="shared" si="47"/>
        <v>7.9263849765258225</v>
      </c>
      <c r="U104" s="15">
        <f t="shared" si="54"/>
        <v>14.101032863849767</v>
      </c>
      <c r="V104" s="16">
        <f t="shared" si="55"/>
        <v>213</v>
      </c>
      <c r="W104" s="15">
        <f t="shared" si="56"/>
        <v>3146.1759999999999</v>
      </c>
      <c r="X104" s="15" t="str">
        <f t="shared" si="57"/>
        <v>LOW</v>
      </c>
      <c r="Y104" s="15">
        <f t="shared" si="58"/>
        <v>2</v>
      </c>
      <c r="Z104" s="15">
        <f t="shared" si="59"/>
        <v>12</v>
      </c>
      <c r="AA104" s="15" t="str">
        <f t="shared" si="60"/>
        <v>OVERSTOCKED</v>
      </c>
      <c r="AB104" s="17">
        <f t="shared" si="61"/>
        <v>180</v>
      </c>
      <c r="AC104" s="15">
        <f>IFERROR(VLOOKUP(A104,BUNDLE_QUANTITIES!A:B,2,FALSE),0)</f>
        <v>30</v>
      </c>
      <c r="AD104" s="15">
        <f>IFERROR(VLOOKUP(A104,BUNDLE_QUANTITIES!A:C,3,FALSE),0)</f>
        <v>1</v>
      </c>
      <c r="AE104" s="15">
        <f>(AC104*AD104)</f>
        <v>30</v>
      </c>
      <c r="AF104" s="15" t="str">
        <f>IF(OR(R104&lt;=U104,V104&lt;61),"YES", "NO")</f>
        <v>NO</v>
      </c>
      <c r="AG104" s="16">
        <f t="shared" si="46"/>
        <v>18.328638497652584</v>
      </c>
      <c r="AH104" s="16">
        <f>MAX(Z104,AG104)</f>
        <v>18.328638497652584</v>
      </c>
      <c r="AI104" s="15">
        <f>IF(AF104="YES",MAX(0,AH104+S104-R104-I104),0)</f>
        <v>0</v>
      </c>
      <c r="AJ104" s="15">
        <f>IF(AND(AC104&gt;0, AF104="YES"), MIN(AD104, CEILING(AI104/AC104,1)), 0)</f>
        <v>0</v>
      </c>
      <c r="AK104" s="15">
        <f>AJ104*Q104*AC104</f>
        <v>0</v>
      </c>
      <c r="AL104" s="15"/>
      <c r="AM104" s="15" t="str">
        <f>IF(V104&lt;=22, "CRITICAL", IF(V104&lt;=30, "HIGH", IF(V104&lt;=45, "MEDIUM", IF(V104&lt;=61, "LOW", "NORMAL"))))</f>
        <v>NORMAL</v>
      </c>
      <c r="AN104" s="15">
        <f>AJ104*AC104*H104</f>
        <v>0</v>
      </c>
    </row>
    <row r="105" spans="1:40" s="6" customFormat="1" x14ac:dyDescent="0.35">
      <c r="A105" s="15" t="s">
        <v>162</v>
      </c>
      <c r="B105" s="15">
        <v>8</v>
      </c>
      <c r="C105" s="15">
        <v>94</v>
      </c>
      <c r="D105" s="15">
        <v>2</v>
      </c>
      <c r="E105" s="15">
        <v>0</v>
      </c>
      <c r="F105" s="15">
        <v>15</v>
      </c>
      <c r="G105" s="15">
        <v>0</v>
      </c>
      <c r="H105" s="15">
        <v>51.658299999999997</v>
      </c>
      <c r="I105" s="15">
        <v>0</v>
      </c>
      <c r="J105" s="15">
        <f t="shared" si="48"/>
        <v>3.7558685446009391E-2</v>
      </c>
      <c r="K105" s="15">
        <f t="shared" si="49"/>
        <v>1.127887323943662</v>
      </c>
      <c r="L105" s="15">
        <f t="shared" si="50"/>
        <v>1.0860719874804381</v>
      </c>
      <c r="M105" s="15">
        <f t="shared" si="51"/>
        <v>13.032863849765258</v>
      </c>
      <c r="N105" s="15">
        <v>20.55</v>
      </c>
      <c r="O105" s="15">
        <v>5.66</v>
      </c>
      <c r="P105" s="15">
        <f>IFERROR(VLOOKUP(A105,FREQUENCY!A:B,2,FALSE),0)</f>
        <v>2</v>
      </c>
      <c r="Q105" s="15">
        <f>IFERROR(VLOOKUP(A105,WEIGHT!A:B,2,FALSE),0)</f>
        <v>60.728000000000002</v>
      </c>
      <c r="R105" s="15">
        <f t="shared" si="52"/>
        <v>94</v>
      </c>
      <c r="S105" s="15">
        <f t="shared" si="53"/>
        <v>0.77183098591549304</v>
      </c>
      <c r="T105" s="15">
        <f t="shared" si="47"/>
        <v>0.99079812206572782</v>
      </c>
      <c r="U105" s="15">
        <f t="shared" si="54"/>
        <v>1.7626291079812209</v>
      </c>
      <c r="V105" s="16">
        <f t="shared" si="55"/>
        <v>2502.75</v>
      </c>
      <c r="W105" s="15">
        <f t="shared" si="56"/>
        <v>4855.8801999999996</v>
      </c>
      <c r="X105" s="15" t="str">
        <f t="shared" si="57"/>
        <v>LOW</v>
      </c>
      <c r="Y105" s="15">
        <f t="shared" si="58"/>
        <v>2</v>
      </c>
      <c r="Z105" s="15">
        <f t="shared" si="59"/>
        <v>2</v>
      </c>
      <c r="AA105" s="15" t="str">
        <f t="shared" si="60"/>
        <v>OVERSTOCKED</v>
      </c>
      <c r="AB105" s="17">
        <f t="shared" si="61"/>
        <v>130</v>
      </c>
      <c r="AC105" s="15">
        <f>IFERROR(VLOOKUP(A105,BUNDLE_QUANTITIES!A:B,2,FALSE),0)</f>
        <v>30</v>
      </c>
      <c r="AD105" s="15">
        <f>IFERROR(VLOOKUP(A105,BUNDLE_QUANTITIES!A:C,3,FALSE),0)</f>
        <v>2</v>
      </c>
      <c r="AE105" s="15">
        <f>(AC105*AD105)</f>
        <v>60</v>
      </c>
      <c r="AF105" s="15" t="str">
        <f>IF(OR(R105&lt;=U105,V105&lt;61),"YES", "NO")</f>
        <v>NO</v>
      </c>
      <c r="AG105" s="16">
        <f t="shared" si="46"/>
        <v>2.291079812206573</v>
      </c>
      <c r="AH105" s="16">
        <f>MAX(Z105,AG105)</f>
        <v>2.291079812206573</v>
      </c>
      <c r="AI105" s="15">
        <f>IF(AF105="YES",MAX(0,AH105+S105-R105-I105),0)</f>
        <v>0</v>
      </c>
      <c r="AJ105" s="15">
        <f>IF(AND(AC105&gt;0, AF105="YES"), MIN(AD105, CEILING(AI105/AC105,1)), 0)</f>
        <v>0</v>
      </c>
      <c r="AK105" s="15">
        <f>AJ105*Q105*AC105</f>
        <v>0</v>
      </c>
      <c r="AL105" s="15"/>
      <c r="AM105" s="15" t="str">
        <f>IF(V105&lt;=22, "CRITICAL", IF(V105&lt;=30, "HIGH", IF(V105&lt;=45, "MEDIUM", IF(V105&lt;=61, "LOW", "NORMAL"))))</f>
        <v>NORMAL</v>
      </c>
      <c r="AN105" s="15">
        <f>AJ105*AC105*H105</f>
        <v>0</v>
      </c>
    </row>
    <row r="106" spans="1:40" s="6" customFormat="1" x14ac:dyDescent="0.35">
      <c r="A106" s="15" t="s">
        <v>147</v>
      </c>
      <c r="B106" s="15">
        <v>89</v>
      </c>
      <c r="C106" s="15">
        <v>64</v>
      </c>
      <c r="D106" s="15">
        <v>11</v>
      </c>
      <c r="E106" s="15">
        <v>5</v>
      </c>
      <c r="F106" s="15">
        <v>60</v>
      </c>
      <c r="G106" s="15">
        <v>30</v>
      </c>
      <c r="H106" s="15">
        <v>49.387799999999999</v>
      </c>
      <c r="I106" s="15">
        <v>0</v>
      </c>
      <c r="J106" s="15">
        <f t="shared" si="48"/>
        <v>0.41784037558685444</v>
      </c>
      <c r="K106" s="15">
        <f t="shared" si="49"/>
        <v>12.54774647887324</v>
      </c>
      <c r="L106" s="15">
        <f t="shared" si="50"/>
        <v>12.082550860719875</v>
      </c>
      <c r="M106" s="15">
        <f t="shared" si="51"/>
        <v>144.9906103286385</v>
      </c>
      <c r="N106" s="15">
        <v>20.55</v>
      </c>
      <c r="O106" s="15">
        <v>5.66</v>
      </c>
      <c r="P106" s="15">
        <f>IFERROR(VLOOKUP(A106,FREQUENCY!A:B,2,FALSE),0)</f>
        <v>5</v>
      </c>
      <c r="Q106" s="15">
        <f>IFERROR(VLOOKUP(A106,WEIGHT!A:B,2,FALSE),0)</f>
        <v>61.362000000000002</v>
      </c>
      <c r="R106" s="15">
        <f t="shared" si="52"/>
        <v>64</v>
      </c>
      <c r="S106" s="15">
        <f t="shared" si="53"/>
        <v>8.5866197183098585</v>
      </c>
      <c r="T106" s="15">
        <f t="shared" si="47"/>
        <v>11.022629107981221</v>
      </c>
      <c r="U106" s="15">
        <f t="shared" si="54"/>
        <v>19.609248826291079</v>
      </c>
      <c r="V106" s="16">
        <f t="shared" si="55"/>
        <v>153.16853932584272</v>
      </c>
      <c r="W106" s="15">
        <f t="shared" si="56"/>
        <v>3160.8191999999999</v>
      </c>
      <c r="X106" s="15" t="str">
        <f t="shared" si="57"/>
        <v>LOW</v>
      </c>
      <c r="Y106" s="15">
        <f t="shared" si="58"/>
        <v>2</v>
      </c>
      <c r="Z106" s="15">
        <f t="shared" si="59"/>
        <v>17</v>
      </c>
      <c r="AA106" s="15" t="str">
        <f t="shared" si="60"/>
        <v>OVERSTOCKED</v>
      </c>
      <c r="AB106" s="17">
        <f t="shared" si="61"/>
        <v>430</v>
      </c>
      <c r="AC106" s="15">
        <f>IFERROR(VLOOKUP(A106,BUNDLE_QUANTITIES!A:B,2,FALSE),0)</f>
        <v>30</v>
      </c>
      <c r="AD106" s="15">
        <f>IFERROR(VLOOKUP(A106,BUNDLE_QUANTITIES!A:C,3,FALSE),0)</f>
        <v>1</v>
      </c>
      <c r="AE106" s="15">
        <f>(AC106*AD106)</f>
        <v>30</v>
      </c>
      <c r="AF106" s="15" t="str">
        <f>IF(OR(R106&lt;=U106,V106&lt;61),"YES", "NO")</f>
        <v>NO</v>
      </c>
      <c r="AG106" s="16">
        <f t="shared" si="46"/>
        <v>25.48826291079812</v>
      </c>
      <c r="AH106" s="16">
        <f>MAX(Z106,AG106)</f>
        <v>25.48826291079812</v>
      </c>
      <c r="AI106" s="15">
        <f>IF(AF106="YES",MAX(0,AH106+S106-R106-I106),0)</f>
        <v>0</v>
      </c>
      <c r="AJ106" s="15">
        <f>IF(AND(AC106&gt;0, AF106="YES"), MIN(AD106, CEILING(AI106/AC106,1)), 0)</f>
        <v>0</v>
      </c>
      <c r="AK106" s="15">
        <f>AJ106*Q106*AC106</f>
        <v>0</v>
      </c>
      <c r="AL106" s="15"/>
      <c r="AM106" s="15" t="str">
        <f>IF(V106&lt;=22, "CRITICAL", IF(V106&lt;=30, "HIGH", IF(V106&lt;=45, "MEDIUM", IF(V106&lt;=61, "LOW", "NORMAL"))))</f>
        <v>NORMAL</v>
      </c>
      <c r="AN106" s="15">
        <f>AJ106*AC106*H106</f>
        <v>0</v>
      </c>
    </row>
    <row r="107" spans="1:40" s="6" customFormat="1" x14ac:dyDescent="0.35">
      <c r="A107" s="15" t="s">
        <v>161</v>
      </c>
      <c r="B107" s="15">
        <v>15</v>
      </c>
      <c r="C107" s="15">
        <v>52</v>
      </c>
      <c r="D107" s="15">
        <v>0</v>
      </c>
      <c r="E107" s="15">
        <v>0</v>
      </c>
      <c r="F107" s="15">
        <v>15</v>
      </c>
      <c r="G107" s="15">
        <v>0</v>
      </c>
      <c r="H107" s="15">
        <v>54.012</v>
      </c>
      <c r="I107" s="15">
        <v>0</v>
      </c>
      <c r="J107" s="15">
        <f t="shared" si="48"/>
        <v>7.0422535211267609E-2</v>
      </c>
      <c r="K107" s="15">
        <f t="shared" si="49"/>
        <v>2.1147887323943664</v>
      </c>
      <c r="L107" s="15">
        <f t="shared" si="50"/>
        <v>2.0363849765258215</v>
      </c>
      <c r="M107" s="15">
        <f t="shared" si="51"/>
        <v>24.43661971830986</v>
      </c>
      <c r="N107" s="15">
        <v>20.55</v>
      </c>
      <c r="O107" s="15">
        <v>5.66</v>
      </c>
      <c r="P107" s="15">
        <f>IFERROR(VLOOKUP(A107,FREQUENCY!A:B,2,FALSE),0)</f>
        <v>2</v>
      </c>
      <c r="Q107" s="15">
        <f>IFERROR(VLOOKUP(A107,WEIGHT!A:B,2,FALSE),0)</f>
        <v>65.938000000000002</v>
      </c>
      <c r="R107" s="15">
        <f t="shared" si="52"/>
        <v>52</v>
      </c>
      <c r="S107" s="15">
        <f t="shared" si="53"/>
        <v>1.4471830985915495</v>
      </c>
      <c r="T107" s="15">
        <f t="shared" si="47"/>
        <v>1.8577464788732396</v>
      </c>
      <c r="U107" s="15">
        <f t="shared" si="54"/>
        <v>3.3049295774647893</v>
      </c>
      <c r="V107" s="16">
        <f t="shared" si="55"/>
        <v>738.4</v>
      </c>
      <c r="W107" s="15">
        <f t="shared" si="56"/>
        <v>2808.6239999999998</v>
      </c>
      <c r="X107" s="15" t="str">
        <f t="shared" si="57"/>
        <v>LOW</v>
      </c>
      <c r="Y107" s="15">
        <f t="shared" si="58"/>
        <v>2</v>
      </c>
      <c r="Z107" s="15">
        <f t="shared" si="59"/>
        <v>3</v>
      </c>
      <c r="AA107" s="15" t="str">
        <f t="shared" si="60"/>
        <v>OVERSTOCKED</v>
      </c>
      <c r="AB107" s="17">
        <f t="shared" si="61"/>
        <v>120</v>
      </c>
      <c r="AC107" s="15">
        <f>IFERROR(VLOOKUP(A107,BUNDLE_QUANTITIES!A:B,2,FALSE),0)</f>
        <v>30</v>
      </c>
      <c r="AD107" s="15">
        <f>IFERROR(VLOOKUP(A107,BUNDLE_QUANTITIES!A:C,3,FALSE),0)</f>
        <v>3</v>
      </c>
      <c r="AE107" s="15">
        <f>(AC107*AD107)</f>
        <v>90</v>
      </c>
      <c r="AF107" s="15" t="str">
        <f>IF(OR(R107&lt;=U107,V107&lt;61),"YES", "NO")</f>
        <v>NO</v>
      </c>
      <c r="AG107" s="16">
        <f t="shared" si="46"/>
        <v>4.295774647887324</v>
      </c>
      <c r="AH107" s="16">
        <f>MAX(Z107,AG107)</f>
        <v>4.295774647887324</v>
      </c>
      <c r="AI107" s="15">
        <f>IF(AF107="YES",MAX(0,AH107+S107-R107-I107),0)</f>
        <v>0</v>
      </c>
      <c r="AJ107" s="15">
        <f>IF(AND(AC107&gt;0, AF107="YES"), MIN(AD107, CEILING(AI107/AC107,1)), 0)</f>
        <v>0</v>
      </c>
      <c r="AK107" s="15">
        <f>AJ107*Q107*AC107</f>
        <v>0</v>
      </c>
      <c r="AL107" s="15"/>
      <c r="AM107" s="15" t="str">
        <f>IF(V107&lt;=22, "CRITICAL", IF(V107&lt;=30, "HIGH", IF(V107&lt;=45, "MEDIUM", IF(V107&lt;=61, "LOW", "NORMAL"))))</f>
        <v>NORMAL</v>
      </c>
      <c r="AN107" s="15">
        <f>AJ107*AC107*H107</f>
        <v>0</v>
      </c>
    </row>
    <row r="108" spans="1:40" x14ac:dyDescent="0.35">
      <c r="A108" s="19" t="s">
        <v>114</v>
      </c>
      <c r="B108" s="19">
        <v>390</v>
      </c>
      <c r="C108" s="19">
        <v>111</v>
      </c>
      <c r="D108" s="19">
        <v>22</v>
      </c>
      <c r="E108" s="19">
        <v>15</v>
      </c>
      <c r="F108" s="19">
        <v>60</v>
      </c>
      <c r="G108" s="19">
        <v>0</v>
      </c>
      <c r="H108" s="19">
        <v>53.290999999999997</v>
      </c>
      <c r="I108" s="19">
        <v>0</v>
      </c>
      <c r="J108" s="19">
        <f t="shared" si="48"/>
        <v>1.8309859154929577</v>
      </c>
      <c r="K108" s="19">
        <f t="shared" si="49"/>
        <v>54.984507042253526</v>
      </c>
      <c r="L108" s="19">
        <f t="shared" si="50"/>
        <v>52.94600938967136</v>
      </c>
      <c r="M108" s="19">
        <f t="shared" si="51"/>
        <v>635.35211267605632</v>
      </c>
      <c r="N108" s="19">
        <v>20.55</v>
      </c>
      <c r="O108" s="19">
        <v>5.66</v>
      </c>
      <c r="P108" s="19">
        <f>IFERROR(VLOOKUP(A108,FREQUENCY!A:B,2,FALSE),0)</f>
        <v>19</v>
      </c>
      <c r="Q108" s="19">
        <f>IFERROR(VLOOKUP(A108,WEIGHT!A:B,2,FALSE),0)</f>
        <v>72.257999999999996</v>
      </c>
      <c r="R108" s="19">
        <f t="shared" si="52"/>
        <v>111</v>
      </c>
      <c r="S108" s="19">
        <f t="shared" si="53"/>
        <v>37.62676056338028</v>
      </c>
      <c r="T108" s="19">
        <f t="shared" si="47"/>
        <v>48.30140845070423</v>
      </c>
      <c r="U108" s="19">
        <f t="shared" si="54"/>
        <v>85.928169014084517</v>
      </c>
      <c r="V108" s="21">
        <f t="shared" si="55"/>
        <v>60.623076923076923</v>
      </c>
      <c r="W108" s="19">
        <f t="shared" si="56"/>
        <v>5915.3009999999995</v>
      </c>
      <c r="X108" s="19" t="str">
        <f t="shared" si="57"/>
        <v>HIGH</v>
      </c>
      <c r="Y108" s="19">
        <f t="shared" si="58"/>
        <v>1.2</v>
      </c>
      <c r="Z108" s="19">
        <f t="shared" si="59"/>
        <v>45</v>
      </c>
      <c r="AA108" s="19" t="str">
        <f t="shared" si="60"/>
        <v>OK</v>
      </c>
      <c r="AB108" s="22">
        <f t="shared" si="61"/>
        <v>150</v>
      </c>
      <c r="AC108" s="19">
        <f>IFERROR(VLOOKUP(A108,BUNDLE_QUANTITIES!A:B,2,FALSE),0)</f>
        <v>30</v>
      </c>
      <c r="AD108" s="19">
        <f>IFERROR(VLOOKUP(A108,BUNDLE_QUANTITIES!A:C,3,FALSE),0)</f>
        <v>1</v>
      </c>
      <c r="AE108" s="19">
        <f>(AC108*AD108)</f>
        <v>30</v>
      </c>
      <c r="AF108" s="19" t="str">
        <f>IF(OR(R108&lt;=U108,V108&lt;61),"YES", "NO")</f>
        <v>YES</v>
      </c>
      <c r="AG108" s="21">
        <f t="shared" si="46"/>
        <v>111.69014084507042</v>
      </c>
      <c r="AH108" s="21">
        <f>MAX(Z108,AG108)</f>
        <v>111.69014084507042</v>
      </c>
      <c r="AI108" s="19">
        <f>IF(AF108="YES",MAX(0,AH108+S108-R108-I108),0)</f>
        <v>38.31690140845069</v>
      </c>
      <c r="AJ108" s="19">
        <f>IF(AND(AC108&gt;0, AF108="YES"), MIN(AD108, CEILING(AI108/AC108,1)), 0)</f>
        <v>1</v>
      </c>
      <c r="AK108" s="19">
        <f>AJ108*Q108*AC108</f>
        <v>2167.7399999999998</v>
      </c>
      <c r="AL108" s="19"/>
      <c r="AM108" s="19" t="str">
        <f>IF(V108&lt;=22, "CRITICAL", IF(V108&lt;=30, "HIGH", IF(V108&lt;=45, "MEDIUM", IF(V108&lt;=61, "LOW", "NORMAL"))))</f>
        <v>LOW</v>
      </c>
      <c r="AN108" s="19">
        <f>AJ108*AC108*H108</f>
        <v>1598.73</v>
      </c>
    </row>
    <row r="109" spans="1:40" s="6" customFormat="1" x14ac:dyDescent="0.35">
      <c r="A109" s="15" t="s">
        <v>165</v>
      </c>
      <c r="B109" s="15">
        <v>31</v>
      </c>
      <c r="C109" s="15">
        <v>53</v>
      </c>
      <c r="D109" s="15">
        <v>2</v>
      </c>
      <c r="E109" s="15">
        <v>0</v>
      </c>
      <c r="F109" s="15">
        <v>15</v>
      </c>
      <c r="G109" s="15">
        <v>0</v>
      </c>
      <c r="H109" s="15">
        <v>59.226999999999997</v>
      </c>
      <c r="I109" s="15">
        <v>0</v>
      </c>
      <c r="J109" s="15">
        <f t="shared" si="48"/>
        <v>0.14553990610328638</v>
      </c>
      <c r="K109" s="15">
        <f t="shared" si="49"/>
        <v>4.3705633802816903</v>
      </c>
      <c r="L109" s="15">
        <f t="shared" si="50"/>
        <v>4.2085289514866977</v>
      </c>
      <c r="M109" s="15">
        <f t="shared" si="51"/>
        <v>50.502347417840376</v>
      </c>
      <c r="N109" s="15">
        <v>20.55</v>
      </c>
      <c r="O109" s="15">
        <v>5.66</v>
      </c>
      <c r="P109" s="15">
        <f>IFERROR(VLOOKUP(A109,FREQUENCY!A:B,2,FALSE),0)</f>
        <v>2</v>
      </c>
      <c r="Q109" s="15">
        <f>IFERROR(VLOOKUP(A109,WEIGHT!A:B,2,FALSE),0)</f>
        <v>77.156999999999996</v>
      </c>
      <c r="R109" s="15">
        <f t="shared" si="52"/>
        <v>53</v>
      </c>
      <c r="S109" s="15">
        <f t="shared" si="53"/>
        <v>2.9908450704225351</v>
      </c>
      <c r="T109" s="15">
        <f t="shared" si="47"/>
        <v>3.839342723004695</v>
      </c>
      <c r="U109" s="15">
        <f t="shared" si="54"/>
        <v>6.8301877934272301</v>
      </c>
      <c r="V109" s="16">
        <f t="shared" si="55"/>
        <v>364.16129032258067</v>
      </c>
      <c r="W109" s="15">
        <f t="shared" si="56"/>
        <v>3139.0309999999999</v>
      </c>
      <c r="X109" s="15" t="str">
        <f t="shared" si="57"/>
        <v>LOW</v>
      </c>
      <c r="Y109" s="15">
        <f t="shared" si="58"/>
        <v>2</v>
      </c>
      <c r="Z109" s="15">
        <f t="shared" si="59"/>
        <v>6</v>
      </c>
      <c r="AA109" s="15" t="str">
        <f t="shared" si="60"/>
        <v>OVERSTOCKED</v>
      </c>
      <c r="AB109" s="17">
        <f t="shared" si="61"/>
        <v>90</v>
      </c>
      <c r="AC109" s="15">
        <f>IFERROR(VLOOKUP(A109,BUNDLE_QUANTITIES!A:B,2,FALSE),0)</f>
        <v>30</v>
      </c>
      <c r="AD109" s="15">
        <f>IFERROR(VLOOKUP(A109,BUNDLE_QUANTITIES!A:C,3,FALSE),0)</f>
        <v>2</v>
      </c>
      <c r="AE109" s="15">
        <f>(AC109*AD109)</f>
        <v>60</v>
      </c>
      <c r="AF109" s="15" t="str">
        <f>IF(OR(R109&lt;=U109,V109&lt;61),"YES", "NO")</f>
        <v>NO</v>
      </c>
      <c r="AG109" s="16">
        <f t="shared" si="46"/>
        <v>8.8779342723004682</v>
      </c>
      <c r="AH109" s="16">
        <f>MAX(Z109,AG109)</f>
        <v>8.8779342723004682</v>
      </c>
      <c r="AI109" s="15">
        <f>IF(AF109="YES",MAX(0,AH109+S109-R109-I109),0)</f>
        <v>0</v>
      </c>
      <c r="AJ109" s="15">
        <f>IF(AND(AC109&gt;0, AF109="YES"), MIN(AD109, CEILING(AI109/AC109,1)), 0)</f>
        <v>0</v>
      </c>
      <c r="AK109" s="15">
        <f>AJ109*Q109*AC109</f>
        <v>0</v>
      </c>
      <c r="AL109" s="15"/>
      <c r="AM109" s="15" t="str">
        <f>IF(V109&lt;=22, "CRITICAL", IF(V109&lt;=30, "HIGH", IF(V109&lt;=45, "MEDIUM", IF(V109&lt;=61, "LOW", "NORMAL"))))</f>
        <v>NORMAL</v>
      </c>
      <c r="AN109" s="15">
        <f>AJ109*AC109*H109</f>
        <v>0</v>
      </c>
    </row>
    <row r="110" spans="1:40" x14ac:dyDescent="0.35">
      <c r="A110" s="19" t="s">
        <v>112</v>
      </c>
      <c r="B110" s="19">
        <v>483</v>
      </c>
      <c r="C110" s="19">
        <v>125</v>
      </c>
      <c r="D110" s="19">
        <v>24</v>
      </c>
      <c r="E110" s="19">
        <v>11</v>
      </c>
      <c r="F110" s="19">
        <v>90</v>
      </c>
      <c r="G110" s="19">
        <v>0</v>
      </c>
      <c r="H110" s="19">
        <v>66.516999999999996</v>
      </c>
      <c r="I110" s="19">
        <v>0</v>
      </c>
      <c r="J110" s="19">
        <f t="shared" si="48"/>
        <v>2.267605633802817</v>
      </c>
      <c r="K110" s="19">
        <f t="shared" si="49"/>
        <v>68.096197183098596</v>
      </c>
      <c r="L110" s="19">
        <f t="shared" si="50"/>
        <v>65.571596244131456</v>
      </c>
      <c r="M110" s="19">
        <f t="shared" si="51"/>
        <v>786.85915492957747</v>
      </c>
      <c r="N110" s="19">
        <v>20.55</v>
      </c>
      <c r="O110" s="19">
        <v>5.66</v>
      </c>
      <c r="P110" s="19">
        <f>IFERROR(VLOOKUP(A110,FREQUENCY!A:B,2,FALSE),0)</f>
        <v>25</v>
      </c>
      <c r="Q110" s="19">
        <f>IFERROR(VLOOKUP(A110,WEIGHT!A:B,2,FALSE),0)</f>
        <v>81.334999999999994</v>
      </c>
      <c r="R110" s="19">
        <f t="shared" si="52"/>
        <v>125</v>
      </c>
      <c r="S110" s="19">
        <f t="shared" si="53"/>
        <v>46.599295774647892</v>
      </c>
      <c r="T110" s="19">
        <f t="shared" si="47"/>
        <v>59.819436619718317</v>
      </c>
      <c r="U110" s="19">
        <f t="shared" si="54"/>
        <v>106.4187323943662</v>
      </c>
      <c r="V110" s="21">
        <f t="shared" si="55"/>
        <v>55.12422360248447</v>
      </c>
      <c r="W110" s="19">
        <f t="shared" si="56"/>
        <v>8314.625</v>
      </c>
      <c r="X110" s="19" t="str">
        <f t="shared" si="57"/>
        <v>HIGH</v>
      </c>
      <c r="Y110" s="19">
        <f t="shared" si="58"/>
        <v>1.2</v>
      </c>
      <c r="Z110" s="19">
        <f t="shared" si="59"/>
        <v>56</v>
      </c>
      <c r="AA110" s="19" t="str">
        <f t="shared" si="60"/>
        <v>OK</v>
      </c>
      <c r="AB110" s="22">
        <f t="shared" si="61"/>
        <v>340</v>
      </c>
      <c r="AC110" s="19">
        <f>IFERROR(VLOOKUP(A110,BUNDLE_QUANTITIES!A:B,2,FALSE),0)</f>
        <v>30</v>
      </c>
      <c r="AD110" s="19">
        <f>IFERROR(VLOOKUP(A110,BUNDLE_QUANTITIES!A:C,3,FALSE),0)</f>
        <v>1</v>
      </c>
      <c r="AE110" s="19">
        <f>(AC110*AD110)</f>
        <v>30</v>
      </c>
      <c r="AF110" s="19" t="str">
        <f>IF(OR(R110&lt;=U110,V110&lt;61),"YES", "NO")</f>
        <v>YES</v>
      </c>
      <c r="AG110" s="21">
        <f t="shared" si="46"/>
        <v>138.32394366197184</v>
      </c>
      <c r="AH110" s="21">
        <f>MAX(Z110,AG110)</f>
        <v>138.32394366197184</v>
      </c>
      <c r="AI110" s="19">
        <f>IF(AF110="YES",MAX(0,AH110+S110-R110-I110),0)</f>
        <v>59.923239436619724</v>
      </c>
      <c r="AJ110" s="19">
        <f>IF(AND(AC110&gt;0, AF110="YES"), MIN(AD110, CEILING(AI110/AC110,1)), 0)</f>
        <v>1</v>
      </c>
      <c r="AK110" s="19">
        <f>AJ110*Q110*AC110</f>
        <v>2440.0499999999997</v>
      </c>
      <c r="AL110" s="19"/>
      <c r="AM110" s="19" t="str">
        <f>IF(V110&lt;=22, "CRITICAL", IF(V110&lt;=30, "HIGH", IF(V110&lt;=45, "MEDIUM", IF(V110&lt;=61, "LOW", "NORMAL"))))</f>
        <v>LOW</v>
      </c>
      <c r="AN110" s="19">
        <f>AJ110*AC110*H110</f>
        <v>1995.5099999999998</v>
      </c>
    </row>
    <row r="111" spans="1:40" s="6" customFormat="1" x14ac:dyDescent="0.35">
      <c r="A111" s="15" t="s">
        <v>170</v>
      </c>
      <c r="B111" s="15">
        <v>15</v>
      </c>
      <c r="C111" s="15">
        <v>36</v>
      </c>
      <c r="D111" s="15">
        <v>0</v>
      </c>
      <c r="E111" s="15">
        <v>0</v>
      </c>
      <c r="F111" s="15">
        <v>15</v>
      </c>
      <c r="G111" s="15">
        <v>0</v>
      </c>
      <c r="H111" s="15">
        <v>76.512</v>
      </c>
      <c r="I111" s="15">
        <v>0</v>
      </c>
      <c r="J111" s="15">
        <f t="shared" si="48"/>
        <v>7.0422535211267609E-2</v>
      </c>
      <c r="K111" s="15">
        <f t="shared" si="49"/>
        <v>2.1147887323943664</v>
      </c>
      <c r="L111" s="15">
        <f t="shared" si="50"/>
        <v>2.0363849765258215</v>
      </c>
      <c r="M111" s="15">
        <f t="shared" si="51"/>
        <v>24.43661971830986</v>
      </c>
      <c r="N111" s="15">
        <v>20.55</v>
      </c>
      <c r="O111" s="15">
        <v>5.66</v>
      </c>
      <c r="P111" s="15">
        <f>IFERROR(VLOOKUP(A111,FREQUENCY!A:B,2,FALSE),0)</f>
        <v>1</v>
      </c>
      <c r="Q111" s="15">
        <f>IFERROR(VLOOKUP(A111,WEIGHT!A:B,2,FALSE),0)</f>
        <v>86.954999999999998</v>
      </c>
      <c r="R111" s="15">
        <f t="shared" si="52"/>
        <v>36</v>
      </c>
      <c r="S111" s="15">
        <f t="shared" si="53"/>
        <v>1.4471830985915495</v>
      </c>
      <c r="T111" s="15">
        <f t="shared" si="47"/>
        <v>1.8577464788732396</v>
      </c>
      <c r="U111" s="15">
        <f t="shared" si="54"/>
        <v>3.3049295774647893</v>
      </c>
      <c r="V111" s="16">
        <f t="shared" si="55"/>
        <v>511.2</v>
      </c>
      <c r="W111" s="15">
        <f t="shared" si="56"/>
        <v>2754.4319999999998</v>
      </c>
      <c r="X111" s="15" t="str">
        <f t="shared" si="57"/>
        <v>LOW</v>
      </c>
      <c r="Y111" s="15">
        <f t="shared" si="58"/>
        <v>2</v>
      </c>
      <c r="Z111" s="15">
        <f t="shared" si="59"/>
        <v>3</v>
      </c>
      <c r="AA111" s="15" t="str">
        <f t="shared" si="60"/>
        <v>OVERSTOCKED</v>
      </c>
      <c r="AB111" s="17">
        <f t="shared" si="61"/>
        <v>120</v>
      </c>
      <c r="AC111" s="15">
        <f>IFERROR(VLOOKUP(A111,BUNDLE_QUANTITIES!A:B,2,FALSE),0)</f>
        <v>30</v>
      </c>
      <c r="AD111" s="15">
        <f>IFERROR(VLOOKUP(A111,BUNDLE_QUANTITIES!A:C,3,FALSE),0)</f>
        <v>2</v>
      </c>
      <c r="AE111" s="15">
        <f>(AC111*AD111)</f>
        <v>60</v>
      </c>
      <c r="AF111" s="15" t="str">
        <f>IF(OR(R111&lt;=U111,V111&lt;61),"YES", "NO")</f>
        <v>NO</v>
      </c>
      <c r="AG111" s="16">
        <f t="shared" si="46"/>
        <v>4.295774647887324</v>
      </c>
      <c r="AH111" s="16">
        <f>MAX(Z111,AG111)</f>
        <v>4.295774647887324</v>
      </c>
      <c r="AI111" s="15">
        <f>IF(AF111="YES",MAX(0,AH111+S111-R111-I111),0)</f>
        <v>0</v>
      </c>
      <c r="AJ111" s="15">
        <f>IF(AND(AC111&gt;0, AF111="YES"), MIN(AD111, CEILING(AI111/AC111,1)), 0)</f>
        <v>0</v>
      </c>
      <c r="AK111" s="15">
        <f>AJ111*Q111*AC111</f>
        <v>0</v>
      </c>
      <c r="AL111" s="15"/>
      <c r="AN111" s="15">
        <f>AJ111*AC111*H111</f>
        <v>0</v>
      </c>
    </row>
    <row r="112" spans="1:40" s="6" customFormat="1" x14ac:dyDescent="0.35">
      <c r="A112" s="15" t="s">
        <v>133</v>
      </c>
      <c r="B112" s="15">
        <v>139</v>
      </c>
      <c r="C112" s="15">
        <v>76</v>
      </c>
      <c r="D112" s="15">
        <v>11</v>
      </c>
      <c r="E112" s="15">
        <v>3</v>
      </c>
      <c r="F112" s="15">
        <v>60</v>
      </c>
      <c r="G112" s="15">
        <v>0</v>
      </c>
      <c r="H112" s="15">
        <v>74.825999999999993</v>
      </c>
      <c r="I112" s="15">
        <v>0</v>
      </c>
      <c r="J112" s="15">
        <f t="shared" si="48"/>
        <v>0.65258215962441313</v>
      </c>
      <c r="K112" s="15">
        <f t="shared" si="49"/>
        <v>19.597042253521128</v>
      </c>
      <c r="L112" s="15">
        <f t="shared" si="50"/>
        <v>18.870500782472615</v>
      </c>
      <c r="M112" s="15">
        <f t="shared" si="51"/>
        <v>226.44600938967136</v>
      </c>
      <c r="N112" s="15">
        <v>20.55</v>
      </c>
      <c r="O112" s="15">
        <v>5.66</v>
      </c>
      <c r="P112" s="15">
        <f>IFERROR(VLOOKUP(A112,FREQUENCY!A:B,2,FALSE),0)</f>
        <v>10</v>
      </c>
      <c r="Q112" s="15">
        <f>IFERROR(VLOOKUP(A112,WEIGHT!A:B,2,FALSE),0)</f>
        <v>90.864999999999995</v>
      </c>
      <c r="R112" s="15">
        <f t="shared" si="52"/>
        <v>76</v>
      </c>
      <c r="S112" s="15">
        <f t="shared" si="53"/>
        <v>13.41056338028169</v>
      </c>
      <c r="T112" s="15">
        <f t="shared" si="47"/>
        <v>17.21511737089202</v>
      </c>
      <c r="U112" s="15">
        <f t="shared" si="54"/>
        <v>30.625680751173711</v>
      </c>
      <c r="V112" s="16">
        <f t="shared" si="55"/>
        <v>116.46043165467626</v>
      </c>
      <c r="W112" s="15">
        <f t="shared" si="56"/>
        <v>5686.7759999999998</v>
      </c>
      <c r="X112" s="15" t="str">
        <f t="shared" si="57"/>
        <v>MEDIUM</v>
      </c>
      <c r="Y112" s="15">
        <f t="shared" si="58"/>
        <v>1.5</v>
      </c>
      <c r="Z112" s="15">
        <f t="shared" si="59"/>
        <v>20</v>
      </c>
      <c r="AA112" s="15" t="str">
        <f t="shared" si="60"/>
        <v>OVERSTOCKED</v>
      </c>
      <c r="AB112" s="17">
        <f t="shared" si="61"/>
        <v>400</v>
      </c>
      <c r="AC112" s="15">
        <f>IFERROR(VLOOKUP(A112,BUNDLE_QUANTITIES!A:B,2,FALSE),0)</f>
        <v>30</v>
      </c>
      <c r="AD112" s="15">
        <f>IFERROR(VLOOKUP(A112,BUNDLE_QUANTITIES!A:C,3,FALSE),0)</f>
        <v>1</v>
      </c>
      <c r="AE112" s="15">
        <f>(AC112*AD112)</f>
        <v>30</v>
      </c>
      <c r="AF112" s="15" t="str">
        <f>IF(OR(R112&lt;=U112,V112&lt;61),"YES", "NO")</f>
        <v>NO</v>
      </c>
      <c r="AG112" s="16">
        <f t="shared" si="46"/>
        <v>39.8075117370892</v>
      </c>
      <c r="AH112" s="16">
        <f>MAX(Z112,AG112)</f>
        <v>39.8075117370892</v>
      </c>
      <c r="AI112" s="15">
        <f>IF(AF112="YES",MAX(0,AH112+S112-R112-I112),0)</f>
        <v>0</v>
      </c>
      <c r="AJ112" s="15">
        <f>IF(AND(AC112&gt;0, AF112="YES"), MIN(AD112, CEILING(AI112/AC112,1)), 0)</f>
        <v>0</v>
      </c>
      <c r="AK112" s="15">
        <f>AJ112*Q112*AC112</f>
        <v>0</v>
      </c>
      <c r="AL112" s="15"/>
      <c r="AN112" s="15">
        <f>AJ112*AC112*H112</f>
        <v>0</v>
      </c>
    </row>
    <row r="113" spans="1:41" s="6" customFormat="1" x14ac:dyDescent="0.35">
      <c r="A113" s="15" t="s">
        <v>176</v>
      </c>
      <c r="B113" s="15">
        <v>48</v>
      </c>
      <c r="C113" s="15">
        <v>71</v>
      </c>
      <c r="D113" s="15">
        <v>11</v>
      </c>
      <c r="E113" s="15">
        <v>3</v>
      </c>
      <c r="F113" s="15">
        <v>30</v>
      </c>
      <c r="G113" s="15">
        <v>0</v>
      </c>
      <c r="H113" s="15">
        <v>83.263000000000005</v>
      </c>
      <c r="I113" s="15">
        <v>0</v>
      </c>
      <c r="J113" s="15">
        <f t="shared" si="48"/>
        <v>0.22535211267605634</v>
      </c>
      <c r="K113" s="15">
        <f t="shared" si="49"/>
        <v>6.7673239436619719</v>
      </c>
      <c r="L113" s="15">
        <f t="shared" si="50"/>
        <v>6.516431924882629</v>
      </c>
      <c r="M113" s="15">
        <f t="shared" si="51"/>
        <v>78.197183098591552</v>
      </c>
      <c r="N113" s="15">
        <v>20.55</v>
      </c>
      <c r="O113" s="15">
        <v>5.66</v>
      </c>
      <c r="P113" s="15">
        <f>IFERROR(VLOOKUP(A113,FREQUENCY!A:B,2,FALSE),0)</f>
        <v>1</v>
      </c>
      <c r="Q113" s="15">
        <f>IFERROR(VLOOKUP(A113,WEIGHT!A:B,2,FALSE),0)</f>
        <v>101.651</v>
      </c>
      <c r="R113" s="15">
        <f t="shared" si="52"/>
        <v>71</v>
      </c>
      <c r="S113" s="15">
        <f t="shared" si="53"/>
        <v>4.6309859154929578</v>
      </c>
      <c r="T113" s="15">
        <f t="shared" si="47"/>
        <v>5.9447887323943673</v>
      </c>
      <c r="U113" s="15">
        <f t="shared" si="54"/>
        <v>10.575774647887325</v>
      </c>
      <c r="V113" s="16">
        <f t="shared" si="55"/>
        <v>315.0625</v>
      </c>
      <c r="W113" s="15">
        <f t="shared" si="56"/>
        <v>5911.6730000000007</v>
      </c>
      <c r="X113" s="15" t="str">
        <f t="shared" si="57"/>
        <v>LOW</v>
      </c>
      <c r="Y113" s="15">
        <f t="shared" si="58"/>
        <v>2</v>
      </c>
      <c r="Z113" s="15">
        <f t="shared" si="59"/>
        <v>9</v>
      </c>
      <c r="AA113" s="15" t="str">
        <f t="shared" si="60"/>
        <v>OVERSTOCKED</v>
      </c>
      <c r="AB113" s="17">
        <f t="shared" si="61"/>
        <v>210</v>
      </c>
      <c r="AC113" s="15">
        <f>IFERROR(VLOOKUP(A113,BUNDLE_QUANTITIES!A:B,2,FALSE),0)</f>
        <v>30</v>
      </c>
      <c r="AD113" s="15">
        <f>IFERROR(VLOOKUP(A113,BUNDLE_QUANTITIES!A:C,3,FALSE),0)</f>
        <v>1</v>
      </c>
      <c r="AE113" s="15">
        <f>(AC113*AD113)</f>
        <v>30</v>
      </c>
      <c r="AF113" s="15" t="str">
        <f>IF(OR(R113&lt;=U113,V113&lt;61),"YES", "NO")</f>
        <v>NO</v>
      </c>
      <c r="AG113" s="16">
        <f t="shared" si="46"/>
        <v>13.746478873239436</v>
      </c>
      <c r="AH113" s="16">
        <f>MAX(Z113,AG113)</f>
        <v>13.746478873239436</v>
      </c>
      <c r="AI113" s="15">
        <f>IF(AF113="YES",MAX(0,AH113+S113-R113-I113),0)</f>
        <v>0</v>
      </c>
      <c r="AJ113" s="15">
        <f>IF(AND(AC113&gt;0, AF113="YES"), MIN(AD113, CEILING(AI113/AC113,1)), 0)</f>
        <v>0</v>
      </c>
      <c r="AK113" s="15">
        <f>AJ113*Q113*AC113</f>
        <v>0</v>
      </c>
      <c r="AL113" s="15"/>
      <c r="AN113" s="15">
        <f>AJ113*AC113*H113</f>
        <v>0</v>
      </c>
    </row>
    <row r="114" spans="1:41" s="6" customFormat="1" x14ac:dyDescent="0.35">
      <c r="A114" s="15" t="s">
        <v>196</v>
      </c>
      <c r="B114" s="15">
        <v>6</v>
      </c>
      <c r="C114" s="15">
        <v>14</v>
      </c>
      <c r="D114" s="15">
        <v>0</v>
      </c>
      <c r="E114" s="15">
        <v>0</v>
      </c>
      <c r="F114" s="15">
        <v>10</v>
      </c>
      <c r="G114" s="15">
        <v>0</v>
      </c>
      <c r="H114" s="15">
        <v>97.42</v>
      </c>
      <c r="I114" s="15">
        <v>0</v>
      </c>
      <c r="J114" s="15">
        <f t="shared" si="48"/>
        <v>2.8169014084507043E-2</v>
      </c>
      <c r="K114" s="15">
        <f t="shared" si="49"/>
        <v>0.84591549295774648</v>
      </c>
      <c r="L114" s="15">
        <f t="shared" si="50"/>
        <v>0.81455399061032863</v>
      </c>
      <c r="M114" s="15">
        <f t="shared" si="51"/>
        <v>9.774647887323944</v>
      </c>
      <c r="N114" s="15">
        <v>20.55</v>
      </c>
      <c r="O114" s="15">
        <v>5.66</v>
      </c>
      <c r="P114" s="15">
        <f>IFERROR(VLOOKUP(A114,FREQUENCY!A:B,2,FALSE),0)</f>
        <v>0</v>
      </c>
      <c r="Q114" s="15">
        <f>IFERROR(VLOOKUP(A114,WEIGHT!A:B,2,FALSE),0)</f>
        <v>0</v>
      </c>
      <c r="R114" s="15">
        <f t="shared" si="52"/>
        <v>14</v>
      </c>
      <c r="S114" s="15">
        <f t="shared" si="53"/>
        <v>0.57887323943661972</v>
      </c>
      <c r="T114" s="15">
        <f t="shared" si="47"/>
        <v>0.74309859154929592</v>
      </c>
      <c r="U114" s="15">
        <f t="shared" si="54"/>
        <v>1.3219718309859156</v>
      </c>
      <c r="V114" s="16">
        <f t="shared" si="55"/>
        <v>497</v>
      </c>
      <c r="W114" s="15">
        <f t="shared" si="56"/>
        <v>1363.88</v>
      </c>
      <c r="X114" s="15" t="str">
        <f t="shared" si="57"/>
        <v>LOW</v>
      </c>
      <c r="Y114" s="15">
        <f t="shared" si="58"/>
        <v>2</v>
      </c>
      <c r="Z114" s="15">
        <f t="shared" si="59"/>
        <v>1</v>
      </c>
      <c r="AA114" s="15" t="str">
        <f t="shared" si="60"/>
        <v>OVERSTOCKED</v>
      </c>
      <c r="AB114" s="17">
        <f t="shared" si="61"/>
        <v>90</v>
      </c>
      <c r="AC114" s="15">
        <f>IFERROR(VLOOKUP(A114,BUNDLE_QUANTITIES!A:B,2,FALSE),0)</f>
        <v>0</v>
      </c>
      <c r="AD114" s="15">
        <f>IFERROR(VLOOKUP(A114,BUNDLE_QUANTITIES!A:C,3,FALSE),0)</f>
        <v>0</v>
      </c>
      <c r="AE114" s="15">
        <f>(AC114*AD114)</f>
        <v>0</v>
      </c>
      <c r="AF114" s="15" t="str">
        <f>IF(OR(R114&lt;=U114,V114&lt;61),"YES", "NO")</f>
        <v>NO</v>
      </c>
      <c r="AG114" s="16">
        <f t="shared" si="46"/>
        <v>1.7183098591549295</v>
      </c>
      <c r="AH114" s="16">
        <f>MAX(Z114,AG114)</f>
        <v>1.7183098591549295</v>
      </c>
      <c r="AI114" s="15">
        <f>IF(AF114="YES",MAX(0,AH114+S114-R114-I114),0)</f>
        <v>0</v>
      </c>
      <c r="AJ114" s="15">
        <f>IF(AND(AC114&gt;0, AF114="YES"), MIN(AD114, CEILING(AI114/AC114,1)), 0)</f>
        <v>0</v>
      </c>
      <c r="AK114" s="15">
        <f>AJ114*Q114*AC114</f>
        <v>0</v>
      </c>
      <c r="AL114" s="15"/>
      <c r="AN114" s="15">
        <f>AJ114*AC114*H114</f>
        <v>0</v>
      </c>
    </row>
    <row r="115" spans="1:41" s="6" customFormat="1" x14ac:dyDescent="0.35">
      <c r="A115" s="15" t="s">
        <v>197</v>
      </c>
      <c r="B115" s="15">
        <v>13</v>
      </c>
      <c r="C115" s="15">
        <v>39</v>
      </c>
      <c r="D115" s="15">
        <v>0</v>
      </c>
      <c r="E115" s="15">
        <v>0</v>
      </c>
      <c r="F115" s="15">
        <v>10</v>
      </c>
      <c r="G115" s="15">
        <v>0</v>
      </c>
      <c r="H115" s="15">
        <v>105.27</v>
      </c>
      <c r="I115" s="15">
        <v>0</v>
      </c>
      <c r="J115" s="15">
        <f t="shared" si="48"/>
        <v>6.1032863849765258E-2</v>
      </c>
      <c r="K115" s="15">
        <f t="shared" si="49"/>
        <v>1.8328169014084508</v>
      </c>
      <c r="L115" s="15">
        <f t="shared" si="50"/>
        <v>1.7648669796557119</v>
      </c>
      <c r="M115" s="15">
        <f t="shared" si="51"/>
        <v>21.178403755868544</v>
      </c>
      <c r="N115" s="15">
        <v>20.55</v>
      </c>
      <c r="O115" s="15">
        <v>5.66</v>
      </c>
      <c r="P115" s="15">
        <f>IFERROR(VLOOKUP(A115,FREQUENCY!A:B,2,FALSE),0)</f>
        <v>0</v>
      </c>
      <c r="Q115" s="15">
        <f>IFERROR(VLOOKUP(A115,WEIGHT!A:B,2,FALSE),0)</f>
        <v>0</v>
      </c>
      <c r="R115" s="15">
        <f t="shared" si="52"/>
        <v>39</v>
      </c>
      <c r="S115" s="15">
        <f t="shared" si="53"/>
        <v>1.2542253521126761</v>
      </c>
      <c r="T115" s="15">
        <f t="shared" si="47"/>
        <v>1.6100469483568076</v>
      </c>
      <c r="U115" s="15">
        <f t="shared" si="54"/>
        <v>2.8642723004694837</v>
      </c>
      <c r="V115" s="16">
        <f t="shared" si="55"/>
        <v>639</v>
      </c>
      <c r="W115" s="15">
        <f t="shared" si="56"/>
        <v>4105.53</v>
      </c>
      <c r="X115" s="15" t="str">
        <f t="shared" si="57"/>
        <v>LOW</v>
      </c>
      <c r="Y115" s="15">
        <f t="shared" si="58"/>
        <v>2</v>
      </c>
      <c r="Z115" s="15">
        <f t="shared" si="59"/>
        <v>3</v>
      </c>
      <c r="AA115" s="15" t="str">
        <f t="shared" si="60"/>
        <v>OVERSTOCKED</v>
      </c>
      <c r="AB115" s="17">
        <f t="shared" si="61"/>
        <v>70</v>
      </c>
      <c r="AC115" s="15">
        <f>IFERROR(VLOOKUP(A115,BUNDLE_QUANTITIES!A:B,2,FALSE),0)</f>
        <v>0</v>
      </c>
      <c r="AD115" s="15">
        <f>IFERROR(VLOOKUP(A115,BUNDLE_QUANTITIES!A:C,3,FALSE),0)</f>
        <v>0</v>
      </c>
      <c r="AE115" s="15">
        <f>(AC115*AD115)</f>
        <v>0</v>
      </c>
      <c r="AF115" s="15" t="str">
        <f>IF(OR(R115&lt;=U115,V115&lt;61),"YES", "NO")</f>
        <v>NO</v>
      </c>
      <c r="AG115" s="16">
        <f t="shared" si="46"/>
        <v>3.7230046948356805</v>
      </c>
      <c r="AH115" s="16">
        <f>MAX(Z115,AG115)</f>
        <v>3.7230046948356805</v>
      </c>
      <c r="AI115" s="15">
        <f>IF(AF115="YES",MAX(0,AH115+S115-R115-I115),0)</f>
        <v>0</v>
      </c>
      <c r="AJ115" s="15">
        <f>IF(AND(AC115&gt;0, AF115="YES"), MIN(AD115, CEILING(AI115/AC115,1)), 0)</f>
        <v>0</v>
      </c>
      <c r="AK115" s="15">
        <f>AJ115*Q115*AC115</f>
        <v>0</v>
      </c>
      <c r="AL115" s="15"/>
      <c r="AN115" s="15">
        <f>AJ115*AC115*H115</f>
        <v>0</v>
      </c>
    </row>
    <row r="116" spans="1:41" s="19" customFormat="1" x14ac:dyDescent="0.35">
      <c r="A116" s="18" t="s">
        <v>120</v>
      </c>
      <c r="B116" s="18">
        <v>478</v>
      </c>
      <c r="C116" s="18">
        <v>247</v>
      </c>
      <c r="D116" s="18">
        <v>36</v>
      </c>
      <c r="E116" s="18">
        <v>0</v>
      </c>
      <c r="F116" s="18">
        <v>268</v>
      </c>
      <c r="G116" s="18">
        <v>100</v>
      </c>
      <c r="H116" s="18">
        <v>17.382000000000001</v>
      </c>
      <c r="I116" s="18">
        <v>0</v>
      </c>
      <c r="J116" s="19">
        <f t="shared" si="48"/>
        <v>2.244131455399061</v>
      </c>
      <c r="K116" s="19">
        <f t="shared" si="49"/>
        <v>67.3912676056338</v>
      </c>
      <c r="L116" s="19">
        <f t="shared" si="50"/>
        <v>64.892801251956186</v>
      </c>
      <c r="M116" s="19">
        <f t="shared" ref="M116:M139" si="62">(J116*134)+B116</f>
        <v>778.71361502347418</v>
      </c>
      <c r="N116" s="19">
        <v>20.55</v>
      </c>
      <c r="O116" s="19">
        <v>5.66</v>
      </c>
      <c r="P116" s="19">
        <f>IFERROR(VLOOKUP(A116,FREQUENCY!A:B,2,FALSE),0)</f>
        <v>16</v>
      </c>
      <c r="Q116" s="19">
        <f>IFERROR(VLOOKUP(A116,WEIGHT!A:B,2,FALSE),0)</f>
        <v>14.11</v>
      </c>
      <c r="R116" s="19">
        <f t="shared" ref="R116:R139" si="63">C116+I116</f>
        <v>247</v>
      </c>
      <c r="S116" s="19">
        <f t="shared" ref="S116:S139" si="64">J116*N116</f>
        <v>46.116901408450708</v>
      </c>
      <c r="T116" s="19">
        <f t="shared" ref="T116:T139" si="65">J116*(N116+(O116/2)+3)</f>
        <v>59.200187793427233</v>
      </c>
      <c r="U116" s="19">
        <f t="shared" ref="U116:U139" si="66">S116+T116</f>
        <v>105.31708920187793</v>
      </c>
      <c r="V116" s="21">
        <f t="shared" ref="V116:V139" si="67">IF(J116&gt;0,(C116/J116))</f>
        <v>110.06485355648536</v>
      </c>
      <c r="W116" s="19">
        <f t="shared" ref="W116:W139" si="68">C116*H116</f>
        <v>4293.3540000000003</v>
      </c>
      <c r="X116" s="19" t="str">
        <f t="shared" ref="X116:X139" si="69">IF(P116&gt;15,"HIGH",IF(P116&gt;5,"MEDIUM","LOW"))</f>
        <v>HIGH</v>
      </c>
      <c r="Y116" s="19">
        <f t="shared" ref="Y116:Y139" si="70">IF(P116&gt;15,1.2,IF(P116&gt;5,1.5,2))</f>
        <v>1.2</v>
      </c>
      <c r="Z116" s="19">
        <f t="shared" ref="Z116:Z139" si="71">IF(J116=0,0,ROUND((J116*N116)*IF(P116&gt;15,1.2,IF(P116&gt;5,1.5,2)),0))</f>
        <v>55</v>
      </c>
      <c r="AA116" s="19" t="str">
        <f t="shared" ref="AA116:AA139" si="72">IF(J116=0,IF(F116&gt;0,"ZERO_USAGE_OVERSTOCKED","OK"),IF(AND(Z116&gt;0,F116/Z116&gt;2),"OVERSTOCKED",IF(AND(Z116&gt;0,F116/Z116&lt;0.5),"UNDERSTOCKED","OK")))</f>
        <v>OVERSTOCKED</v>
      </c>
      <c r="AB116" s="22">
        <f t="shared" ref="AB116:AB139" si="73">IF(F116&gt;Z116,(F116-Z116)*10,0)</f>
        <v>2130</v>
      </c>
      <c r="AC116" s="19">
        <f>IFERROR(VLOOKUP(A116,BUNDLE_QUANTITIES!A:B,2,FALSE),0)</f>
        <v>0</v>
      </c>
      <c r="AD116" s="19">
        <f>IFERROR(VLOOKUP(A116,BUNDLE_QUANTITIES!A:C,3,FALSE),0)</f>
        <v>0</v>
      </c>
      <c r="AE116" s="19">
        <f t="shared" ref="AE116:AE139" si="74">(AC116*AD116)</f>
        <v>0</v>
      </c>
      <c r="AF116" s="19" t="str">
        <f t="shared" ref="AF116:AF139" si="75">IF(OR(R116&lt;=U116,V116&lt;61),"YES", "NO")</f>
        <v>NO</v>
      </c>
      <c r="AG116" s="21">
        <f t="shared" ref="AG116:AG139" si="76">J116*61</f>
        <v>136.89201877934272</v>
      </c>
      <c r="AH116" s="21">
        <f t="shared" ref="AH116:AH139" si="77">MAX(Z116,AG116)</f>
        <v>136.89201877934272</v>
      </c>
      <c r="AI116" s="19">
        <f t="shared" ref="AI116:AI139" si="78">IF(AF116="YES",MAX(0,AH116+S116-R116-I116),0)</f>
        <v>0</v>
      </c>
      <c r="AJ116" s="19">
        <f t="shared" ref="AJ116:AJ139" si="79">IF(AND(AC116&gt;0, AF116="YES"), MIN(AD116, CEILING(AI116/AC116,1)), 0)</f>
        <v>0</v>
      </c>
      <c r="AK116" s="19">
        <f t="shared" ref="AK116:AK139" si="80">AJ116*Q116*AC116</f>
        <v>0</v>
      </c>
      <c r="AM116" s="15" t="str">
        <f>IF(V110&lt;=22, "CRITICAL", IF(V110&lt;=30, "HIGH", IF(V110&lt;=45, "MEDIUM", IF(V110&lt;=61, "LOW", "NORMAL"))))</f>
        <v>LOW</v>
      </c>
      <c r="AN116" s="19">
        <f t="shared" ref="AN116:AN121" si="81">AJ116*AC116*H116</f>
        <v>0</v>
      </c>
      <c r="AO116"/>
    </row>
    <row r="117" spans="1:41" s="19" customFormat="1" x14ac:dyDescent="0.35">
      <c r="A117" s="18" t="s">
        <v>116</v>
      </c>
      <c r="B117" s="18">
        <v>664</v>
      </c>
      <c r="C117" s="18">
        <v>368</v>
      </c>
      <c r="D117" s="18">
        <v>56</v>
      </c>
      <c r="E117" s="18">
        <v>0</v>
      </c>
      <c r="F117" s="18">
        <v>300</v>
      </c>
      <c r="G117" s="18">
        <v>0</v>
      </c>
      <c r="H117" s="18">
        <v>20.486000000000001</v>
      </c>
      <c r="I117" s="18">
        <v>0</v>
      </c>
      <c r="J117" s="19">
        <f t="shared" si="48"/>
        <v>3.1173708920187795</v>
      </c>
      <c r="K117" s="19">
        <f t="shared" si="49"/>
        <v>93.614647887323954</v>
      </c>
      <c r="L117" s="19">
        <f t="shared" si="50"/>
        <v>90.143974960876378</v>
      </c>
      <c r="M117" s="19">
        <f t="shared" si="62"/>
        <v>1081.7276995305165</v>
      </c>
      <c r="N117" s="19">
        <v>20.55</v>
      </c>
      <c r="O117" s="19">
        <v>5.66</v>
      </c>
      <c r="P117" s="19">
        <f>IFERROR(VLOOKUP(A117,FREQUENCY!A:B,2,FALSE),0)</f>
        <v>18</v>
      </c>
      <c r="Q117" s="19">
        <f>IFERROR(VLOOKUP(A117,WEIGHT!A:B,2,FALSE),0)</f>
        <v>16.754999999999999</v>
      </c>
      <c r="R117" s="19">
        <f t="shared" si="63"/>
        <v>368</v>
      </c>
      <c r="S117" s="19">
        <f t="shared" si="64"/>
        <v>64.061971830985925</v>
      </c>
      <c r="T117" s="19">
        <f t="shared" si="65"/>
        <v>82.236244131455408</v>
      </c>
      <c r="U117" s="19">
        <f t="shared" si="66"/>
        <v>146.29821596244133</v>
      </c>
      <c r="V117" s="21">
        <f t="shared" si="67"/>
        <v>118.04819277108433</v>
      </c>
      <c r="W117" s="19">
        <f t="shared" si="68"/>
        <v>7538.848</v>
      </c>
      <c r="X117" s="19" t="str">
        <f t="shared" si="69"/>
        <v>HIGH</v>
      </c>
      <c r="Y117" s="19">
        <f t="shared" si="70"/>
        <v>1.2</v>
      </c>
      <c r="Z117" s="19">
        <f t="shared" si="71"/>
        <v>77</v>
      </c>
      <c r="AA117" s="19" t="str">
        <f t="shared" si="72"/>
        <v>OVERSTOCKED</v>
      </c>
      <c r="AB117" s="22">
        <f t="shared" si="73"/>
        <v>2230</v>
      </c>
      <c r="AC117" s="19">
        <f>IFERROR(VLOOKUP(A117,BUNDLE_QUANTITIES!A:B,2,FALSE),0)</f>
        <v>0</v>
      </c>
      <c r="AD117" s="19">
        <f>IFERROR(VLOOKUP(A117,BUNDLE_QUANTITIES!A:C,3,FALSE),0)</f>
        <v>0</v>
      </c>
      <c r="AE117" s="19">
        <f t="shared" si="74"/>
        <v>0</v>
      </c>
      <c r="AF117" s="19" t="str">
        <f t="shared" si="75"/>
        <v>NO</v>
      </c>
      <c r="AG117" s="21">
        <f t="shared" si="76"/>
        <v>190.15962441314554</v>
      </c>
      <c r="AH117" s="21">
        <f t="shared" si="77"/>
        <v>190.15962441314554</v>
      </c>
      <c r="AI117" s="19">
        <f t="shared" si="78"/>
        <v>0</v>
      </c>
      <c r="AJ117" s="19">
        <f t="shared" si="79"/>
        <v>0</v>
      </c>
      <c r="AK117" s="19">
        <f t="shared" si="80"/>
        <v>0</v>
      </c>
      <c r="AM117" s="15" t="str">
        <f>IF(V111&lt;=22, "CRITICAL", IF(V111&lt;=30, "HIGH", IF(V111&lt;=45, "MEDIUM", IF(V111&lt;=61, "LOW", "NORMAL"))))</f>
        <v>NORMAL</v>
      </c>
      <c r="AN117" s="19">
        <f t="shared" si="81"/>
        <v>0</v>
      </c>
      <c r="AO117"/>
    </row>
    <row r="118" spans="1:41" s="23" customFormat="1" x14ac:dyDescent="0.35">
      <c r="A118" s="18" t="s">
        <v>119</v>
      </c>
      <c r="B118" s="18">
        <v>1197</v>
      </c>
      <c r="C118" s="18">
        <v>449</v>
      </c>
      <c r="D118" s="18">
        <v>94</v>
      </c>
      <c r="E118" s="18">
        <v>0</v>
      </c>
      <c r="F118" s="18">
        <v>568</v>
      </c>
      <c r="G118" s="18">
        <v>400</v>
      </c>
      <c r="H118" s="18">
        <v>23.59</v>
      </c>
      <c r="I118" s="18">
        <v>0</v>
      </c>
      <c r="J118" s="19">
        <f t="shared" si="48"/>
        <v>5.619718309859155</v>
      </c>
      <c r="K118" s="19">
        <f t="shared" si="49"/>
        <v>168.76014084507042</v>
      </c>
      <c r="L118" s="19">
        <f t="shared" si="50"/>
        <v>162.50352112676057</v>
      </c>
      <c r="M118" s="19">
        <f t="shared" si="62"/>
        <v>1950.0422535211269</v>
      </c>
      <c r="N118" s="19">
        <v>20.55</v>
      </c>
      <c r="O118" s="19">
        <v>5.66</v>
      </c>
      <c r="P118" s="19">
        <f>IFERROR(VLOOKUP(A118,FREQUENCY!A:B,2,FALSE),0)</f>
        <v>17</v>
      </c>
      <c r="Q118" s="19">
        <f>IFERROR(VLOOKUP(A118,WEIGHT!A:B,2,FALSE),0)</f>
        <v>19.268999999999998</v>
      </c>
      <c r="R118" s="19">
        <f t="shared" si="63"/>
        <v>449</v>
      </c>
      <c r="S118" s="19">
        <f t="shared" si="64"/>
        <v>115.48521126760564</v>
      </c>
      <c r="T118" s="19">
        <f t="shared" si="65"/>
        <v>148.24816901408451</v>
      </c>
      <c r="U118" s="19">
        <f t="shared" si="66"/>
        <v>263.73338028169013</v>
      </c>
      <c r="V118" s="21">
        <f t="shared" si="67"/>
        <v>79.897243107769427</v>
      </c>
      <c r="W118" s="19">
        <f t="shared" si="68"/>
        <v>10591.91</v>
      </c>
      <c r="X118" s="19" t="str">
        <f t="shared" si="69"/>
        <v>HIGH</v>
      </c>
      <c r="Y118" s="19">
        <f t="shared" si="70"/>
        <v>1.2</v>
      </c>
      <c r="Z118" s="19">
        <f t="shared" si="71"/>
        <v>139</v>
      </c>
      <c r="AA118" s="19" t="str">
        <f t="shared" si="72"/>
        <v>OVERSTOCKED</v>
      </c>
      <c r="AB118" s="22">
        <f t="shared" si="73"/>
        <v>4290</v>
      </c>
      <c r="AC118" s="19">
        <f>IFERROR(VLOOKUP(A118,BUNDLE_QUANTITIES!A:B,2,FALSE),0)</f>
        <v>0</v>
      </c>
      <c r="AD118" s="19">
        <f>IFERROR(VLOOKUP(A118,BUNDLE_QUANTITIES!A:C,3,FALSE),0)</f>
        <v>0</v>
      </c>
      <c r="AE118" s="19">
        <f t="shared" si="74"/>
        <v>0</v>
      </c>
      <c r="AF118" s="19" t="str">
        <f t="shared" si="75"/>
        <v>NO</v>
      </c>
      <c r="AG118" s="21">
        <f t="shared" si="76"/>
        <v>342.80281690140845</v>
      </c>
      <c r="AH118" s="21">
        <f t="shared" si="77"/>
        <v>342.80281690140845</v>
      </c>
      <c r="AI118" s="19">
        <f t="shared" si="78"/>
        <v>0</v>
      </c>
      <c r="AJ118" s="19">
        <f t="shared" si="79"/>
        <v>0</v>
      </c>
      <c r="AK118" s="19">
        <f t="shared" si="80"/>
        <v>0</v>
      </c>
      <c r="AL118" s="19"/>
      <c r="AM118" s="15" t="str">
        <f>IF(V112&lt;=22, "CRITICAL", IF(V112&lt;=30, "HIGH", IF(V112&lt;=45, "MEDIUM", IF(V112&lt;=61, "LOW", "NORMAL"))))</f>
        <v>NORMAL</v>
      </c>
      <c r="AN118" s="19">
        <f t="shared" si="81"/>
        <v>0</v>
      </c>
      <c r="AO118"/>
    </row>
    <row r="119" spans="1:41" s="23" customFormat="1" x14ac:dyDescent="0.35">
      <c r="A119" s="18" t="s">
        <v>113</v>
      </c>
      <c r="B119" s="18">
        <v>1448</v>
      </c>
      <c r="C119" s="18">
        <v>728</v>
      </c>
      <c r="D119" s="18">
        <v>159</v>
      </c>
      <c r="E119" s="18">
        <v>5</v>
      </c>
      <c r="F119" s="18">
        <v>572</v>
      </c>
      <c r="G119" s="18">
        <v>300</v>
      </c>
      <c r="H119" s="18">
        <v>42.914000000000001</v>
      </c>
      <c r="I119" s="18">
        <v>0</v>
      </c>
      <c r="J119" s="19">
        <f t="shared" si="48"/>
        <v>6.7981220657276999</v>
      </c>
      <c r="K119" s="19">
        <f t="shared" si="49"/>
        <v>204.14760563380284</v>
      </c>
      <c r="L119" s="19">
        <f t="shared" si="50"/>
        <v>196.57902973395935</v>
      </c>
      <c r="M119" s="19">
        <f t="shared" si="62"/>
        <v>2358.948356807512</v>
      </c>
      <c r="N119" s="19">
        <v>20.55</v>
      </c>
      <c r="O119" s="19">
        <v>5.66</v>
      </c>
      <c r="P119" s="19">
        <f>IFERROR(VLOOKUP(A119,FREQUENCY!A:B,2,FALSE),0)</f>
        <v>22</v>
      </c>
      <c r="Q119" s="19">
        <f>IFERROR(VLOOKUP(A119,WEIGHT!A:B,2,FALSE),0)</f>
        <v>21.826000000000001</v>
      </c>
      <c r="R119" s="19">
        <f t="shared" si="63"/>
        <v>728</v>
      </c>
      <c r="S119" s="19">
        <f t="shared" si="64"/>
        <v>139.70140845070424</v>
      </c>
      <c r="T119" s="19">
        <f t="shared" si="65"/>
        <v>179.33446009389675</v>
      </c>
      <c r="U119" s="19">
        <f t="shared" si="66"/>
        <v>319.03586854460099</v>
      </c>
      <c r="V119" s="21">
        <f t="shared" si="67"/>
        <v>107.08839779005524</v>
      </c>
      <c r="W119" s="19">
        <f t="shared" si="68"/>
        <v>31241.392</v>
      </c>
      <c r="X119" s="19" t="str">
        <f t="shared" si="69"/>
        <v>HIGH</v>
      </c>
      <c r="Y119" s="19">
        <f t="shared" si="70"/>
        <v>1.2</v>
      </c>
      <c r="Z119" s="19">
        <f t="shared" si="71"/>
        <v>168</v>
      </c>
      <c r="AA119" s="19" t="str">
        <f t="shared" si="72"/>
        <v>OVERSTOCKED</v>
      </c>
      <c r="AB119" s="22">
        <f t="shared" si="73"/>
        <v>4040</v>
      </c>
      <c r="AC119" s="19">
        <f>IFERROR(VLOOKUP(A119,BUNDLE_QUANTITIES!A:B,2,FALSE),0)</f>
        <v>0</v>
      </c>
      <c r="AD119" s="19">
        <f>IFERROR(VLOOKUP(A119,BUNDLE_QUANTITIES!A:C,3,FALSE),0)</f>
        <v>0</v>
      </c>
      <c r="AE119" s="19">
        <f t="shared" si="74"/>
        <v>0</v>
      </c>
      <c r="AF119" s="19" t="str">
        <f t="shared" si="75"/>
        <v>NO</v>
      </c>
      <c r="AG119" s="21">
        <f t="shared" si="76"/>
        <v>414.68544600938969</v>
      </c>
      <c r="AH119" s="21">
        <f t="shared" si="77"/>
        <v>414.68544600938969</v>
      </c>
      <c r="AI119" s="19">
        <f t="shared" si="78"/>
        <v>0</v>
      </c>
      <c r="AJ119" s="19">
        <f t="shared" si="79"/>
        <v>0</v>
      </c>
      <c r="AK119" s="19">
        <f t="shared" si="80"/>
        <v>0</v>
      </c>
      <c r="AL119" s="19"/>
      <c r="AM119" s="15" t="str">
        <f>IF(V113&lt;=22, "CRITICAL", IF(V113&lt;=30, "HIGH", IF(V113&lt;=45, "MEDIUM", IF(V113&lt;=61, "LOW", "NORMAL"))))</f>
        <v>NORMAL</v>
      </c>
      <c r="AN119" s="19">
        <f t="shared" si="81"/>
        <v>0</v>
      </c>
      <c r="AO119"/>
    </row>
    <row r="120" spans="1:41" s="23" customFormat="1" x14ac:dyDescent="0.35">
      <c r="A120" s="18" t="s">
        <v>118</v>
      </c>
      <c r="B120" s="18">
        <v>825</v>
      </c>
      <c r="C120" s="18">
        <v>273</v>
      </c>
      <c r="D120" s="18">
        <v>81</v>
      </c>
      <c r="E120" s="18">
        <v>0</v>
      </c>
      <c r="F120" s="18">
        <v>300</v>
      </c>
      <c r="G120" s="18">
        <v>250</v>
      </c>
      <c r="H120" s="18">
        <v>29.797999999999998</v>
      </c>
      <c r="I120" s="18">
        <v>0</v>
      </c>
      <c r="J120" s="19">
        <f t="shared" si="48"/>
        <v>3.8732394366197185</v>
      </c>
      <c r="K120" s="19">
        <f t="shared" si="49"/>
        <v>116.31338028169014</v>
      </c>
      <c r="L120" s="19">
        <f t="shared" si="50"/>
        <v>112.00117370892019</v>
      </c>
      <c r="M120" s="19">
        <f t="shared" si="62"/>
        <v>1344.0140845070423</v>
      </c>
      <c r="N120" s="19">
        <v>20.55</v>
      </c>
      <c r="O120" s="19">
        <v>5.66</v>
      </c>
      <c r="P120" s="19">
        <f>IFERROR(VLOOKUP(A120,FREQUENCY!A:B,2,FALSE),0)</f>
        <v>17</v>
      </c>
      <c r="Q120" s="19">
        <f>IFERROR(VLOOKUP(A120,WEIGHT!A:B,2,FALSE),0)</f>
        <v>24.382999999999999</v>
      </c>
      <c r="R120" s="19">
        <f t="shared" si="63"/>
        <v>273</v>
      </c>
      <c r="S120" s="19">
        <f t="shared" si="64"/>
        <v>79.595070422535215</v>
      </c>
      <c r="T120" s="19">
        <f t="shared" si="65"/>
        <v>102.17605633802819</v>
      </c>
      <c r="U120" s="19">
        <f t="shared" si="66"/>
        <v>181.77112676056339</v>
      </c>
      <c r="V120" s="21">
        <f t="shared" si="67"/>
        <v>70.483636363636364</v>
      </c>
      <c r="W120" s="19">
        <f t="shared" si="68"/>
        <v>8134.8539999999994</v>
      </c>
      <c r="X120" s="19" t="str">
        <f t="shared" si="69"/>
        <v>HIGH</v>
      </c>
      <c r="Y120" s="19">
        <f t="shared" si="70"/>
        <v>1.2</v>
      </c>
      <c r="Z120" s="19">
        <f t="shared" si="71"/>
        <v>96</v>
      </c>
      <c r="AA120" s="19" t="str">
        <f t="shared" si="72"/>
        <v>OVERSTOCKED</v>
      </c>
      <c r="AB120" s="22">
        <f t="shared" si="73"/>
        <v>2040</v>
      </c>
      <c r="AC120" s="19">
        <f>IFERROR(VLOOKUP(A120,BUNDLE_QUANTITIES!A:B,2,FALSE),0)</f>
        <v>0</v>
      </c>
      <c r="AD120" s="19">
        <f>IFERROR(VLOOKUP(A120,BUNDLE_QUANTITIES!A:C,3,FALSE),0)</f>
        <v>0</v>
      </c>
      <c r="AE120" s="19">
        <f t="shared" si="74"/>
        <v>0</v>
      </c>
      <c r="AF120" s="19" t="str">
        <f t="shared" si="75"/>
        <v>NO</v>
      </c>
      <c r="AG120" s="21">
        <f t="shared" si="76"/>
        <v>236.26760563380282</v>
      </c>
      <c r="AH120" s="21">
        <f t="shared" si="77"/>
        <v>236.26760563380282</v>
      </c>
      <c r="AI120" s="19">
        <f t="shared" si="78"/>
        <v>0</v>
      </c>
      <c r="AJ120" s="19">
        <f t="shared" si="79"/>
        <v>0</v>
      </c>
      <c r="AK120" s="19">
        <f t="shared" si="80"/>
        <v>0</v>
      </c>
      <c r="AL120" s="19"/>
      <c r="AM120" s="15" t="str">
        <f>IF(V114&lt;=22, "CRITICAL", IF(V114&lt;=30, "HIGH", IF(V114&lt;=45, "MEDIUM", IF(V114&lt;=61, "LOW", "NORMAL"))))</f>
        <v>NORMAL</v>
      </c>
      <c r="AN120" s="19">
        <f t="shared" si="81"/>
        <v>0</v>
      </c>
      <c r="AO120"/>
    </row>
    <row r="121" spans="1:41" s="23" customFormat="1" x14ac:dyDescent="0.35">
      <c r="A121" s="18" t="s">
        <v>115</v>
      </c>
      <c r="B121" s="18">
        <v>848</v>
      </c>
      <c r="C121" s="18">
        <v>262</v>
      </c>
      <c r="D121" s="18">
        <v>126</v>
      </c>
      <c r="E121" s="18">
        <v>12</v>
      </c>
      <c r="F121" s="18">
        <v>344</v>
      </c>
      <c r="G121" s="18">
        <v>300</v>
      </c>
      <c r="H121" s="18">
        <v>32.902000000000001</v>
      </c>
      <c r="I121" s="18">
        <v>0</v>
      </c>
      <c r="J121" s="19">
        <f t="shared" si="48"/>
        <v>3.9812206572769955</v>
      </c>
      <c r="K121" s="19">
        <f t="shared" si="49"/>
        <v>119.55605633802818</v>
      </c>
      <c r="L121" s="19">
        <f t="shared" si="50"/>
        <v>115.12363067292647</v>
      </c>
      <c r="M121" s="19">
        <f t="shared" si="62"/>
        <v>1381.4835680751175</v>
      </c>
      <c r="N121" s="19">
        <v>20.55</v>
      </c>
      <c r="O121" s="19">
        <v>5.66</v>
      </c>
      <c r="P121" s="19">
        <f>IFERROR(VLOOKUP(A121,FREQUENCY!A:B,2,FALSE),0)</f>
        <v>19</v>
      </c>
      <c r="Q121" s="19">
        <f>IFERROR(VLOOKUP(A121,WEIGHT!A:B,2,FALSE),0)</f>
        <v>26.984999999999999</v>
      </c>
      <c r="R121" s="19">
        <f t="shared" si="63"/>
        <v>262</v>
      </c>
      <c r="S121" s="19">
        <f t="shared" si="64"/>
        <v>81.814084507042253</v>
      </c>
      <c r="T121" s="19">
        <f t="shared" si="65"/>
        <v>105.02460093896715</v>
      </c>
      <c r="U121" s="19">
        <f t="shared" si="66"/>
        <v>186.83868544600941</v>
      </c>
      <c r="V121" s="21">
        <f t="shared" si="67"/>
        <v>65.808962264150935</v>
      </c>
      <c r="W121" s="19">
        <f t="shared" si="68"/>
        <v>8620.3240000000005</v>
      </c>
      <c r="X121" s="19" t="str">
        <f t="shared" si="69"/>
        <v>HIGH</v>
      </c>
      <c r="Y121" s="19">
        <f t="shared" si="70"/>
        <v>1.2</v>
      </c>
      <c r="Z121" s="19">
        <f t="shared" si="71"/>
        <v>98</v>
      </c>
      <c r="AA121" s="19" t="str">
        <f t="shared" si="72"/>
        <v>OVERSTOCKED</v>
      </c>
      <c r="AB121" s="22">
        <f t="shared" si="73"/>
        <v>2460</v>
      </c>
      <c r="AC121" s="19">
        <f>IFERROR(VLOOKUP(A121,BUNDLE_QUANTITIES!A:B,2,FALSE),0)</f>
        <v>0</v>
      </c>
      <c r="AD121" s="19">
        <f>IFERROR(VLOOKUP(A121,BUNDLE_QUANTITIES!A:C,3,FALSE),0)</f>
        <v>0</v>
      </c>
      <c r="AE121" s="19">
        <f t="shared" si="74"/>
        <v>0</v>
      </c>
      <c r="AF121" s="19" t="str">
        <f t="shared" si="75"/>
        <v>NO</v>
      </c>
      <c r="AG121" s="21">
        <f t="shared" si="76"/>
        <v>242.85446009389673</v>
      </c>
      <c r="AH121" s="21">
        <f t="shared" si="77"/>
        <v>242.85446009389673</v>
      </c>
      <c r="AI121" s="19">
        <f t="shared" si="78"/>
        <v>0</v>
      </c>
      <c r="AJ121" s="19">
        <f t="shared" si="79"/>
        <v>0</v>
      </c>
      <c r="AK121" s="19">
        <f t="shared" si="80"/>
        <v>0</v>
      </c>
      <c r="AL121" s="19"/>
      <c r="AM121" s="15" t="str">
        <f>IF(V115&lt;=22, "CRITICAL", IF(V115&lt;=30, "HIGH", IF(V115&lt;=45, "MEDIUM", IF(V115&lt;=61, "LOW", "NORMAL"))))</f>
        <v>NORMAL</v>
      </c>
      <c r="AN121" s="19">
        <f t="shared" si="81"/>
        <v>0</v>
      </c>
      <c r="AO121"/>
    </row>
    <row r="122" spans="1:41" s="23" customFormat="1" x14ac:dyDescent="0.35">
      <c r="A122" s="18" t="s">
        <v>134</v>
      </c>
      <c r="B122" s="18">
        <v>326</v>
      </c>
      <c r="C122" s="18">
        <v>164</v>
      </c>
      <c r="D122" s="18">
        <v>24</v>
      </c>
      <c r="E122" s="18">
        <v>0</v>
      </c>
      <c r="F122" s="18">
        <v>150</v>
      </c>
      <c r="G122" s="18">
        <v>100</v>
      </c>
      <c r="H122" s="18">
        <v>36.006</v>
      </c>
      <c r="I122" s="18">
        <v>0</v>
      </c>
      <c r="J122" s="19">
        <f t="shared" si="48"/>
        <v>1.5305164319248827</v>
      </c>
      <c r="K122" s="19">
        <f t="shared" si="49"/>
        <v>45.961408450704234</v>
      </c>
      <c r="L122" s="19">
        <f t="shared" si="50"/>
        <v>44.257433489827861</v>
      </c>
      <c r="M122" s="19">
        <f t="shared" si="62"/>
        <v>531.08920187793433</v>
      </c>
      <c r="N122" s="19">
        <v>20.55</v>
      </c>
      <c r="O122" s="19">
        <v>5.66</v>
      </c>
      <c r="P122" s="19">
        <f>IFERROR(VLOOKUP(A122,FREQUENCY!A:B,2,FALSE),0)</f>
        <v>9</v>
      </c>
      <c r="Q122" s="19">
        <f>IFERROR(VLOOKUP(A122,WEIGHT!A:B,2,FALSE),0)</f>
        <v>29.542000000000002</v>
      </c>
      <c r="R122" s="19">
        <f t="shared" si="63"/>
        <v>164</v>
      </c>
      <c r="S122" s="19">
        <f t="shared" si="64"/>
        <v>31.452112676056341</v>
      </c>
      <c r="T122" s="19">
        <f t="shared" si="65"/>
        <v>40.375023474178413</v>
      </c>
      <c r="U122" s="19">
        <f t="shared" si="66"/>
        <v>71.82713615023475</v>
      </c>
      <c r="V122" s="21">
        <f t="shared" si="67"/>
        <v>107.15337423312883</v>
      </c>
      <c r="W122" s="19">
        <f t="shared" si="68"/>
        <v>5904.9840000000004</v>
      </c>
      <c r="X122" s="19" t="str">
        <f t="shared" si="69"/>
        <v>MEDIUM</v>
      </c>
      <c r="Y122" s="19">
        <f t="shared" si="70"/>
        <v>1.5</v>
      </c>
      <c r="Z122" s="19">
        <f t="shared" si="71"/>
        <v>47</v>
      </c>
      <c r="AA122" s="19" t="str">
        <f t="shared" si="72"/>
        <v>OVERSTOCKED</v>
      </c>
      <c r="AB122" s="22">
        <f t="shared" si="73"/>
        <v>1030</v>
      </c>
      <c r="AC122" s="19">
        <f>IFERROR(VLOOKUP(A122,BUNDLE_QUANTITIES!A:B,2,FALSE),0)</f>
        <v>0</v>
      </c>
      <c r="AD122" s="19">
        <f>IFERROR(VLOOKUP(A122,BUNDLE_QUANTITIES!A:C,3,FALSE),0)</f>
        <v>0</v>
      </c>
      <c r="AE122" s="19">
        <f t="shared" si="74"/>
        <v>0</v>
      </c>
      <c r="AF122" s="19" t="str">
        <f t="shared" si="75"/>
        <v>NO</v>
      </c>
      <c r="AG122" s="21">
        <f t="shared" si="76"/>
        <v>93.36150234741784</v>
      </c>
      <c r="AH122" s="21">
        <f t="shared" si="77"/>
        <v>93.36150234741784</v>
      </c>
      <c r="AI122" s="19">
        <f t="shared" si="78"/>
        <v>0</v>
      </c>
      <c r="AJ122" s="19">
        <f t="shared" si="79"/>
        <v>0</v>
      </c>
      <c r="AK122" s="19">
        <f t="shared" si="80"/>
        <v>0</v>
      </c>
      <c r="AL122" s="19"/>
      <c r="AM122" s="15" t="str">
        <f t="shared" ref="AM122:AM139" si="82">IF(V116&lt;=22, "CRITICAL", IF(V116&lt;=30, "HIGH", IF(V116&lt;=45, "MEDIUM", IF(V116&lt;=61, "LOW", "NORMAL"))))</f>
        <v>NORMAL</v>
      </c>
      <c r="AN122" s="19">
        <f t="shared" ref="AN122:AN139" si="83">AJ122*AC122*H122</f>
        <v>0</v>
      </c>
      <c r="AO122"/>
    </row>
    <row r="123" spans="1:41" s="23" customFormat="1" x14ac:dyDescent="0.35">
      <c r="A123" s="18" t="s">
        <v>117</v>
      </c>
      <c r="B123" s="18">
        <v>349</v>
      </c>
      <c r="C123" s="18">
        <v>285</v>
      </c>
      <c r="D123" s="18">
        <v>44</v>
      </c>
      <c r="E123" s="18">
        <v>0</v>
      </c>
      <c r="F123" s="18">
        <v>192</v>
      </c>
      <c r="G123" s="18">
        <v>0</v>
      </c>
      <c r="H123" s="18">
        <v>39.11</v>
      </c>
      <c r="I123" s="18">
        <v>0</v>
      </c>
      <c r="J123" s="19">
        <f t="shared" si="48"/>
        <v>1.6384976525821595</v>
      </c>
      <c r="K123" s="19">
        <f t="shared" si="49"/>
        <v>49.204084507042253</v>
      </c>
      <c r="L123" s="19">
        <f t="shared" si="50"/>
        <v>47.379890453834115</v>
      </c>
      <c r="M123" s="19">
        <f t="shared" si="62"/>
        <v>568.55868544600935</v>
      </c>
      <c r="N123" s="19">
        <v>20.55</v>
      </c>
      <c r="O123" s="19">
        <v>5.66</v>
      </c>
      <c r="P123" s="19">
        <f>IFERROR(VLOOKUP(A123,FREQUENCY!A:B,2,FALSE),0)</f>
        <v>17</v>
      </c>
      <c r="Q123" s="19">
        <f>IFERROR(VLOOKUP(A123,WEIGHT!A:B,2,FALSE),0)</f>
        <v>32.098999999999997</v>
      </c>
      <c r="R123" s="19">
        <f t="shared" si="63"/>
        <v>285</v>
      </c>
      <c r="S123" s="19">
        <f t="shared" si="64"/>
        <v>33.671126760563382</v>
      </c>
      <c r="T123" s="19">
        <f t="shared" si="65"/>
        <v>43.22356807511737</v>
      </c>
      <c r="U123" s="19">
        <f t="shared" si="66"/>
        <v>76.894694835680752</v>
      </c>
      <c r="V123" s="21">
        <f t="shared" si="67"/>
        <v>173.93982808022923</v>
      </c>
      <c r="W123" s="19">
        <f t="shared" si="68"/>
        <v>11146.35</v>
      </c>
      <c r="X123" s="19" t="str">
        <f t="shared" si="69"/>
        <v>HIGH</v>
      </c>
      <c r="Y123" s="19">
        <f t="shared" si="70"/>
        <v>1.2</v>
      </c>
      <c r="Z123" s="19">
        <f t="shared" si="71"/>
        <v>40</v>
      </c>
      <c r="AA123" s="19" t="str">
        <f t="shared" si="72"/>
        <v>OVERSTOCKED</v>
      </c>
      <c r="AB123" s="22">
        <f t="shared" si="73"/>
        <v>1520</v>
      </c>
      <c r="AC123" s="19">
        <f>IFERROR(VLOOKUP(A123,BUNDLE_QUANTITIES!A:B,2,FALSE),0)</f>
        <v>0</v>
      </c>
      <c r="AD123" s="19">
        <f>IFERROR(VLOOKUP(A123,BUNDLE_QUANTITIES!A:C,3,FALSE),0)</f>
        <v>0</v>
      </c>
      <c r="AE123" s="19">
        <f t="shared" si="74"/>
        <v>0</v>
      </c>
      <c r="AF123" s="19" t="str">
        <f t="shared" si="75"/>
        <v>NO</v>
      </c>
      <c r="AG123" s="21">
        <f t="shared" si="76"/>
        <v>99.948356807511729</v>
      </c>
      <c r="AH123" s="21">
        <f t="shared" si="77"/>
        <v>99.948356807511729</v>
      </c>
      <c r="AI123" s="19">
        <f t="shared" si="78"/>
        <v>0</v>
      </c>
      <c r="AJ123" s="19">
        <f t="shared" si="79"/>
        <v>0</v>
      </c>
      <c r="AK123" s="19">
        <f t="shared" si="80"/>
        <v>0</v>
      </c>
      <c r="AL123" s="19"/>
      <c r="AM123" s="15" t="str">
        <f t="shared" si="82"/>
        <v>NORMAL</v>
      </c>
      <c r="AN123" s="19">
        <f t="shared" si="83"/>
        <v>0</v>
      </c>
      <c r="AO123"/>
    </row>
    <row r="124" spans="1:41" s="23" customFormat="1" x14ac:dyDescent="0.35">
      <c r="A124" s="18" t="s">
        <v>149</v>
      </c>
      <c r="B124" s="18">
        <v>87</v>
      </c>
      <c r="C124" s="18">
        <v>68</v>
      </c>
      <c r="D124" s="18">
        <v>10</v>
      </c>
      <c r="E124" s="18">
        <v>0</v>
      </c>
      <c r="F124" s="18">
        <v>25</v>
      </c>
      <c r="G124" s="18">
        <v>0</v>
      </c>
      <c r="H124" s="18">
        <v>42.213999999999999</v>
      </c>
      <c r="I124" s="18">
        <v>0</v>
      </c>
      <c r="J124" s="19">
        <f t="shared" si="48"/>
        <v>0.40845070422535212</v>
      </c>
      <c r="K124" s="19">
        <f t="shared" si="49"/>
        <v>12.265774647887325</v>
      </c>
      <c r="L124" s="19">
        <f t="shared" si="50"/>
        <v>11.811032863849766</v>
      </c>
      <c r="M124" s="19">
        <f t="shared" si="62"/>
        <v>141.73239436619718</v>
      </c>
      <c r="N124" s="19">
        <v>20.55</v>
      </c>
      <c r="O124" s="19">
        <v>5.66</v>
      </c>
      <c r="P124" s="19">
        <f>IFERROR(VLOOKUP(A124,FREQUENCY!A:B,2,FALSE),0)</f>
        <v>5</v>
      </c>
      <c r="Q124" s="19">
        <f>IFERROR(VLOOKUP(A124,WEIGHT!A:B,2,FALSE),0)</f>
        <v>34.613</v>
      </c>
      <c r="R124" s="19">
        <f t="shared" si="63"/>
        <v>68</v>
      </c>
      <c r="S124" s="19">
        <f t="shared" si="64"/>
        <v>8.3936619718309871</v>
      </c>
      <c r="T124" s="19">
        <f t="shared" si="65"/>
        <v>10.774929577464791</v>
      </c>
      <c r="U124" s="19">
        <f t="shared" si="66"/>
        <v>19.168591549295776</v>
      </c>
      <c r="V124" s="21">
        <f t="shared" si="67"/>
        <v>166.48275862068965</v>
      </c>
      <c r="W124" s="19">
        <f t="shared" si="68"/>
        <v>2870.5519999999997</v>
      </c>
      <c r="X124" s="19" t="str">
        <f t="shared" si="69"/>
        <v>LOW</v>
      </c>
      <c r="Y124" s="19">
        <f t="shared" si="70"/>
        <v>2</v>
      </c>
      <c r="Z124" s="19">
        <f t="shared" si="71"/>
        <v>17</v>
      </c>
      <c r="AA124" s="19" t="str">
        <f t="shared" si="72"/>
        <v>OK</v>
      </c>
      <c r="AB124" s="22">
        <f t="shared" si="73"/>
        <v>80</v>
      </c>
      <c r="AC124" s="19">
        <f>IFERROR(VLOOKUP(A124,BUNDLE_QUANTITIES!A:B,2,FALSE),0)</f>
        <v>0</v>
      </c>
      <c r="AD124" s="19">
        <f>IFERROR(VLOOKUP(A124,BUNDLE_QUANTITIES!A:C,3,FALSE),0)</f>
        <v>0</v>
      </c>
      <c r="AE124" s="19">
        <f t="shared" si="74"/>
        <v>0</v>
      </c>
      <c r="AF124" s="19" t="str">
        <f t="shared" si="75"/>
        <v>NO</v>
      </c>
      <c r="AG124" s="21">
        <f t="shared" si="76"/>
        <v>24.91549295774648</v>
      </c>
      <c r="AH124" s="21">
        <f t="shared" si="77"/>
        <v>24.91549295774648</v>
      </c>
      <c r="AI124" s="19">
        <f t="shared" si="78"/>
        <v>0</v>
      </c>
      <c r="AJ124" s="19">
        <f t="shared" si="79"/>
        <v>0</v>
      </c>
      <c r="AK124" s="19">
        <f t="shared" si="80"/>
        <v>0</v>
      </c>
      <c r="AL124" s="19"/>
      <c r="AM124" s="15" t="str">
        <f t="shared" si="82"/>
        <v>NORMAL</v>
      </c>
      <c r="AN124" s="19">
        <f t="shared" si="83"/>
        <v>0</v>
      </c>
      <c r="AO124"/>
    </row>
    <row r="125" spans="1:41" s="23" customFormat="1" x14ac:dyDescent="0.35">
      <c r="A125" s="18" t="s">
        <v>171</v>
      </c>
      <c r="B125" s="18">
        <v>0</v>
      </c>
      <c r="C125" s="18">
        <v>87</v>
      </c>
      <c r="D125" s="18">
        <v>0</v>
      </c>
      <c r="E125" s="18">
        <v>0</v>
      </c>
      <c r="F125" s="18">
        <v>50</v>
      </c>
      <c r="G125" s="18">
        <v>0</v>
      </c>
      <c r="H125" s="18">
        <v>46.87</v>
      </c>
      <c r="I125" s="18">
        <v>0</v>
      </c>
      <c r="J125" s="19">
        <f t="shared" si="48"/>
        <v>0</v>
      </c>
      <c r="K125" s="19">
        <f t="shared" si="49"/>
        <v>0</v>
      </c>
      <c r="L125" s="19">
        <f t="shared" si="50"/>
        <v>0</v>
      </c>
      <c r="M125" s="19">
        <f t="shared" si="62"/>
        <v>0</v>
      </c>
      <c r="N125" s="19">
        <v>20.55</v>
      </c>
      <c r="O125" s="19">
        <v>5.66</v>
      </c>
      <c r="P125" s="19">
        <f>IFERROR(VLOOKUP(A125,FREQUENCY!A:B,2,FALSE),0)</f>
        <v>1</v>
      </c>
      <c r="Q125" s="19">
        <f>IFERROR(VLOOKUP(A125,WEIGHT!A:B,2,FALSE),0)</f>
        <v>38.756999999999998</v>
      </c>
      <c r="R125" s="19">
        <f t="shared" si="63"/>
        <v>87</v>
      </c>
      <c r="S125" s="19">
        <f t="shared" si="64"/>
        <v>0</v>
      </c>
      <c r="T125" s="19">
        <f t="shared" si="65"/>
        <v>0</v>
      </c>
      <c r="U125" s="19">
        <f t="shared" si="66"/>
        <v>0</v>
      </c>
      <c r="V125" s="21" t="b">
        <f t="shared" si="67"/>
        <v>0</v>
      </c>
      <c r="W125" s="19">
        <f t="shared" si="68"/>
        <v>4077.6899999999996</v>
      </c>
      <c r="X125" s="19" t="str">
        <f t="shared" si="69"/>
        <v>LOW</v>
      </c>
      <c r="Y125" s="19">
        <f t="shared" si="70"/>
        <v>2</v>
      </c>
      <c r="Z125" s="19">
        <f t="shared" si="71"/>
        <v>0</v>
      </c>
      <c r="AA125" s="19" t="str">
        <f t="shared" si="72"/>
        <v>ZERO_USAGE_OVERSTOCKED</v>
      </c>
      <c r="AB125" s="22">
        <f t="shared" si="73"/>
        <v>500</v>
      </c>
      <c r="AC125" s="19">
        <f>IFERROR(VLOOKUP(A125,BUNDLE_QUANTITIES!A:B,2,FALSE),0)</f>
        <v>0</v>
      </c>
      <c r="AD125" s="19">
        <f>IFERROR(VLOOKUP(A125,BUNDLE_QUANTITIES!A:C,3,FALSE),0)</f>
        <v>0</v>
      </c>
      <c r="AE125" s="19">
        <f t="shared" si="74"/>
        <v>0</v>
      </c>
      <c r="AF125" s="19" t="str">
        <f t="shared" si="75"/>
        <v>NO</v>
      </c>
      <c r="AG125" s="21">
        <f t="shared" si="76"/>
        <v>0</v>
      </c>
      <c r="AH125" s="21">
        <f t="shared" si="77"/>
        <v>0</v>
      </c>
      <c r="AI125" s="19">
        <f t="shared" si="78"/>
        <v>0</v>
      </c>
      <c r="AJ125" s="19">
        <f t="shared" si="79"/>
        <v>0</v>
      </c>
      <c r="AK125" s="19">
        <f t="shared" si="80"/>
        <v>0</v>
      </c>
      <c r="AL125" s="19"/>
      <c r="AM125" s="15" t="str">
        <f t="shared" si="82"/>
        <v>NORMAL</v>
      </c>
      <c r="AN125" s="19">
        <f t="shared" si="83"/>
        <v>0</v>
      </c>
      <c r="AO125"/>
    </row>
    <row r="126" spans="1:41" s="23" customFormat="1" x14ac:dyDescent="0.35">
      <c r="A126" s="18" t="s">
        <v>172</v>
      </c>
      <c r="B126" s="18">
        <v>30</v>
      </c>
      <c r="C126" s="18">
        <v>17</v>
      </c>
      <c r="D126" s="18">
        <v>1</v>
      </c>
      <c r="E126" s="18">
        <v>0</v>
      </c>
      <c r="F126" s="18">
        <v>12</v>
      </c>
      <c r="G126" s="18">
        <v>0</v>
      </c>
      <c r="H126" s="18">
        <v>74.495999999999995</v>
      </c>
      <c r="I126" s="18">
        <v>0</v>
      </c>
      <c r="J126" s="19">
        <f t="shared" si="48"/>
        <v>0.14084507042253522</v>
      </c>
      <c r="K126" s="19">
        <f t="shared" si="49"/>
        <v>4.2295774647887328</v>
      </c>
      <c r="L126" s="19">
        <f t="shared" si="50"/>
        <v>4.072769953051643</v>
      </c>
      <c r="M126" s="19">
        <f t="shared" si="62"/>
        <v>48.87323943661972</v>
      </c>
      <c r="N126" s="19">
        <v>20.55</v>
      </c>
      <c r="O126" s="19">
        <v>5.66</v>
      </c>
      <c r="P126" s="19">
        <f>IFERROR(VLOOKUP(A126,FREQUENCY!A:B,2,FALSE),0)</f>
        <v>1</v>
      </c>
      <c r="Q126" s="19">
        <f>IFERROR(VLOOKUP(A126,WEIGHT!A:B,2,FALSE),0)</f>
        <v>0</v>
      </c>
      <c r="R126" s="19">
        <f t="shared" si="63"/>
        <v>17</v>
      </c>
      <c r="S126" s="19">
        <f t="shared" si="64"/>
        <v>2.894366197183099</v>
      </c>
      <c r="T126" s="19">
        <f t="shared" si="65"/>
        <v>3.7154929577464793</v>
      </c>
      <c r="U126" s="19">
        <f t="shared" si="66"/>
        <v>6.6098591549295787</v>
      </c>
      <c r="V126" s="21">
        <f t="shared" si="67"/>
        <v>120.69999999999999</v>
      </c>
      <c r="W126" s="19">
        <f t="shared" si="68"/>
        <v>1266.432</v>
      </c>
      <c r="X126" s="19" t="str">
        <f t="shared" si="69"/>
        <v>LOW</v>
      </c>
      <c r="Y126" s="19">
        <f t="shared" si="70"/>
        <v>2</v>
      </c>
      <c r="Z126" s="19">
        <f t="shared" si="71"/>
        <v>6</v>
      </c>
      <c r="AA126" s="19" t="str">
        <f t="shared" si="72"/>
        <v>OK</v>
      </c>
      <c r="AB126" s="22">
        <f t="shared" si="73"/>
        <v>60</v>
      </c>
      <c r="AC126" s="19">
        <f>IFERROR(VLOOKUP(A126,BUNDLE_QUANTITIES!A:B,2,FALSE),0)</f>
        <v>0</v>
      </c>
      <c r="AD126" s="19">
        <f>IFERROR(VLOOKUP(A126,BUNDLE_QUANTITIES!A:C,3,FALSE),0)</f>
        <v>0</v>
      </c>
      <c r="AE126" s="19">
        <f t="shared" si="74"/>
        <v>0</v>
      </c>
      <c r="AF126" s="19" t="str">
        <f t="shared" si="75"/>
        <v>NO</v>
      </c>
      <c r="AG126" s="21">
        <f t="shared" si="76"/>
        <v>8.591549295774648</v>
      </c>
      <c r="AH126" s="21">
        <f t="shared" si="77"/>
        <v>8.591549295774648</v>
      </c>
      <c r="AI126" s="19">
        <f t="shared" si="78"/>
        <v>0</v>
      </c>
      <c r="AJ126" s="19">
        <f t="shared" si="79"/>
        <v>0</v>
      </c>
      <c r="AK126" s="19">
        <f t="shared" si="80"/>
        <v>0</v>
      </c>
      <c r="AL126" s="19"/>
      <c r="AM126" s="15" t="str">
        <f t="shared" si="82"/>
        <v>NORMAL</v>
      </c>
      <c r="AN126" s="19">
        <f t="shared" si="83"/>
        <v>0</v>
      </c>
      <c r="AO126"/>
    </row>
    <row r="127" spans="1:41" s="23" customFormat="1" x14ac:dyDescent="0.35">
      <c r="A127" s="18" t="s">
        <v>143</v>
      </c>
      <c r="B127" s="18">
        <v>181</v>
      </c>
      <c r="C127" s="18">
        <v>161</v>
      </c>
      <c r="D127" s="18">
        <v>18</v>
      </c>
      <c r="E127" s="18">
        <v>0</v>
      </c>
      <c r="F127" s="18">
        <v>60</v>
      </c>
      <c r="G127" s="18">
        <v>0</v>
      </c>
      <c r="H127" s="18">
        <v>47.904000000000003</v>
      </c>
      <c r="I127" s="18">
        <v>0</v>
      </c>
      <c r="J127" s="19">
        <f t="shared" si="48"/>
        <v>0.84976525821596249</v>
      </c>
      <c r="K127" s="19">
        <f t="shared" si="49"/>
        <v>25.518450704225355</v>
      </c>
      <c r="L127" s="19">
        <f t="shared" si="50"/>
        <v>24.572378716744918</v>
      </c>
      <c r="M127" s="19">
        <f t="shared" si="62"/>
        <v>294.868544600939</v>
      </c>
      <c r="N127" s="19">
        <v>20.55</v>
      </c>
      <c r="O127" s="19">
        <v>5.66</v>
      </c>
      <c r="P127" s="19">
        <f>IFERROR(VLOOKUP(A127,FREQUENCY!A:B,2,FALSE),0)</f>
        <v>6</v>
      </c>
      <c r="Q127" s="19">
        <f>IFERROR(VLOOKUP(A127,WEIGHT!A:B,2,FALSE),0)</f>
        <v>38.055</v>
      </c>
      <c r="R127" s="19">
        <f t="shared" si="63"/>
        <v>161</v>
      </c>
      <c r="S127" s="19">
        <f t="shared" si="64"/>
        <v>17.462676056338029</v>
      </c>
      <c r="T127" s="19">
        <f t="shared" si="65"/>
        <v>22.416807511737094</v>
      </c>
      <c r="U127" s="19">
        <f t="shared" si="66"/>
        <v>39.879483568075123</v>
      </c>
      <c r="V127" s="21">
        <f t="shared" si="67"/>
        <v>189.46408839779005</v>
      </c>
      <c r="W127" s="19">
        <f t="shared" si="68"/>
        <v>7712.5440000000008</v>
      </c>
      <c r="X127" s="19" t="str">
        <f t="shared" si="69"/>
        <v>MEDIUM</v>
      </c>
      <c r="Y127" s="19">
        <f t="shared" si="70"/>
        <v>1.5</v>
      </c>
      <c r="Z127" s="19">
        <f t="shared" si="71"/>
        <v>26</v>
      </c>
      <c r="AA127" s="19" t="str">
        <f t="shared" si="72"/>
        <v>OVERSTOCKED</v>
      </c>
      <c r="AB127" s="22">
        <f t="shared" si="73"/>
        <v>340</v>
      </c>
      <c r="AC127" s="19">
        <f>IFERROR(VLOOKUP(A127,BUNDLE_QUANTITIES!A:B,2,FALSE),0)</f>
        <v>0</v>
      </c>
      <c r="AD127" s="19">
        <f>IFERROR(VLOOKUP(A127,BUNDLE_QUANTITIES!A:C,3,FALSE),0)</f>
        <v>0</v>
      </c>
      <c r="AE127" s="19">
        <f t="shared" si="74"/>
        <v>0</v>
      </c>
      <c r="AF127" s="19" t="str">
        <f t="shared" si="75"/>
        <v>NO</v>
      </c>
      <c r="AG127" s="21">
        <f t="shared" si="76"/>
        <v>51.835680751173712</v>
      </c>
      <c r="AH127" s="21">
        <f t="shared" si="77"/>
        <v>51.835680751173712</v>
      </c>
      <c r="AI127" s="19">
        <f t="shared" si="78"/>
        <v>0</v>
      </c>
      <c r="AJ127" s="19">
        <f t="shared" si="79"/>
        <v>0</v>
      </c>
      <c r="AK127" s="19">
        <f t="shared" si="80"/>
        <v>0</v>
      </c>
      <c r="AL127" s="19"/>
      <c r="AM127" s="15" t="str">
        <f t="shared" si="82"/>
        <v>NORMAL</v>
      </c>
      <c r="AN127" s="19">
        <f t="shared" si="83"/>
        <v>0</v>
      </c>
      <c r="AO127"/>
    </row>
    <row r="128" spans="1:41" s="23" customFormat="1" x14ac:dyDescent="0.35">
      <c r="A128" s="18" t="s">
        <v>135</v>
      </c>
      <c r="B128" s="18">
        <v>207</v>
      </c>
      <c r="C128" s="18">
        <v>178</v>
      </c>
      <c r="D128" s="18">
        <v>20</v>
      </c>
      <c r="E128" s="18">
        <v>0</v>
      </c>
      <c r="F128" s="18">
        <v>84</v>
      </c>
      <c r="G128" s="18">
        <v>0</v>
      </c>
      <c r="H128" s="18">
        <v>67.864000000000004</v>
      </c>
      <c r="I128" s="18">
        <v>0</v>
      </c>
      <c r="J128" s="19">
        <f t="shared" si="48"/>
        <v>0.971830985915493</v>
      </c>
      <c r="K128" s="19">
        <f t="shared" si="49"/>
        <v>29.184084507042257</v>
      </c>
      <c r="L128" s="19">
        <f t="shared" si="50"/>
        <v>28.10211267605634</v>
      </c>
      <c r="M128" s="19">
        <f t="shared" si="62"/>
        <v>337.22535211267609</v>
      </c>
      <c r="N128" s="19">
        <v>20.55</v>
      </c>
      <c r="O128" s="19">
        <v>5.66</v>
      </c>
      <c r="P128" s="19">
        <f>IFERROR(VLOOKUP(A128,FREQUENCY!A:B,2,FALSE),0)</f>
        <v>9</v>
      </c>
      <c r="Q128" s="19">
        <f>IFERROR(VLOOKUP(A128,WEIGHT!A:B,2,FALSE),0)</f>
        <v>54.41</v>
      </c>
      <c r="R128" s="19">
        <f t="shared" si="63"/>
        <v>178</v>
      </c>
      <c r="S128" s="19">
        <f t="shared" si="64"/>
        <v>19.971126760563383</v>
      </c>
      <c r="T128" s="19">
        <f t="shared" si="65"/>
        <v>25.636901408450708</v>
      </c>
      <c r="U128" s="19">
        <f t="shared" si="66"/>
        <v>45.608028169014091</v>
      </c>
      <c r="V128" s="21">
        <f t="shared" si="67"/>
        <v>183.15942028985506</v>
      </c>
      <c r="W128" s="19">
        <f t="shared" si="68"/>
        <v>12079.792000000001</v>
      </c>
      <c r="X128" s="19" t="str">
        <f t="shared" si="69"/>
        <v>MEDIUM</v>
      </c>
      <c r="Y128" s="19">
        <f t="shared" si="70"/>
        <v>1.5</v>
      </c>
      <c r="Z128" s="19">
        <f t="shared" si="71"/>
        <v>30</v>
      </c>
      <c r="AA128" s="19" t="str">
        <f t="shared" si="72"/>
        <v>OVERSTOCKED</v>
      </c>
      <c r="AB128" s="22">
        <f t="shared" si="73"/>
        <v>540</v>
      </c>
      <c r="AC128" s="19">
        <f>IFERROR(VLOOKUP(A128,BUNDLE_QUANTITIES!A:B,2,FALSE),0)</f>
        <v>0</v>
      </c>
      <c r="AD128" s="19">
        <f>IFERROR(VLOOKUP(A128,BUNDLE_QUANTITIES!A:C,3,FALSE),0)</f>
        <v>0</v>
      </c>
      <c r="AE128" s="19">
        <f t="shared" si="74"/>
        <v>0</v>
      </c>
      <c r="AF128" s="19" t="str">
        <f t="shared" si="75"/>
        <v>NO</v>
      </c>
      <c r="AG128" s="21">
        <f t="shared" si="76"/>
        <v>59.281690140845072</v>
      </c>
      <c r="AH128" s="21">
        <f t="shared" si="77"/>
        <v>59.281690140845072</v>
      </c>
      <c r="AI128" s="19">
        <f t="shared" si="78"/>
        <v>0</v>
      </c>
      <c r="AJ128" s="19">
        <f t="shared" si="79"/>
        <v>0</v>
      </c>
      <c r="AK128" s="19">
        <f t="shared" si="80"/>
        <v>0</v>
      </c>
      <c r="AL128" s="19"/>
      <c r="AM128" s="15" t="str">
        <f t="shared" si="82"/>
        <v>NORMAL</v>
      </c>
      <c r="AN128" s="19">
        <f t="shared" si="83"/>
        <v>0</v>
      </c>
      <c r="AO128"/>
    </row>
    <row r="129" spans="1:41" s="23" customFormat="1" x14ac:dyDescent="0.35">
      <c r="A129" s="18" t="s">
        <v>128</v>
      </c>
      <c r="B129" s="18">
        <v>88</v>
      </c>
      <c r="C129" s="18">
        <v>75</v>
      </c>
      <c r="D129" s="18">
        <v>30</v>
      </c>
      <c r="E129" s="18">
        <v>0</v>
      </c>
      <c r="F129" s="18">
        <v>36</v>
      </c>
      <c r="G129" s="18">
        <v>0</v>
      </c>
      <c r="H129" s="18">
        <v>77.843999999999994</v>
      </c>
      <c r="I129" s="18">
        <v>0</v>
      </c>
      <c r="J129" s="19">
        <f t="shared" si="48"/>
        <v>0.41314553990610331</v>
      </c>
      <c r="K129" s="19">
        <f t="shared" si="49"/>
        <v>12.406760563380283</v>
      </c>
      <c r="L129" s="19">
        <f t="shared" si="50"/>
        <v>11.946791862284821</v>
      </c>
      <c r="M129" s="19">
        <f t="shared" si="62"/>
        <v>143.36150234741785</v>
      </c>
      <c r="N129" s="19">
        <v>20.55</v>
      </c>
      <c r="O129" s="19">
        <v>5.66</v>
      </c>
      <c r="P129" s="19">
        <f>IFERROR(VLOOKUP(A129,FREQUENCY!A:B,2,FALSE),0)</f>
        <v>11</v>
      </c>
      <c r="Q129" s="19">
        <f>IFERROR(VLOOKUP(A129,WEIGHT!A:B,2,FALSE),0)</f>
        <v>62.523000000000003</v>
      </c>
      <c r="R129" s="19">
        <f t="shared" si="63"/>
        <v>75</v>
      </c>
      <c r="S129" s="19">
        <f t="shared" si="64"/>
        <v>8.4901408450704228</v>
      </c>
      <c r="T129" s="19">
        <f t="shared" si="65"/>
        <v>10.898779342723007</v>
      </c>
      <c r="U129" s="19">
        <f t="shared" si="66"/>
        <v>19.388920187793431</v>
      </c>
      <c r="V129" s="21">
        <f t="shared" si="67"/>
        <v>181.53409090909091</v>
      </c>
      <c r="W129" s="19">
        <f t="shared" si="68"/>
        <v>5838.2999999999993</v>
      </c>
      <c r="X129" s="19" t="str">
        <f t="shared" si="69"/>
        <v>MEDIUM</v>
      </c>
      <c r="Y129" s="19">
        <f t="shared" si="70"/>
        <v>1.5</v>
      </c>
      <c r="Z129" s="19">
        <f t="shared" si="71"/>
        <v>13</v>
      </c>
      <c r="AA129" s="19" t="str">
        <f t="shared" si="72"/>
        <v>OVERSTOCKED</v>
      </c>
      <c r="AB129" s="22">
        <f t="shared" si="73"/>
        <v>230</v>
      </c>
      <c r="AC129" s="19">
        <f>IFERROR(VLOOKUP(A129,BUNDLE_QUANTITIES!A:B,2,FALSE),0)</f>
        <v>0</v>
      </c>
      <c r="AD129" s="19">
        <f>IFERROR(VLOOKUP(A129,BUNDLE_QUANTITIES!A:C,3,FALSE),0)</f>
        <v>0</v>
      </c>
      <c r="AE129" s="19">
        <f t="shared" si="74"/>
        <v>0</v>
      </c>
      <c r="AF129" s="19" t="str">
        <f t="shared" si="75"/>
        <v>NO</v>
      </c>
      <c r="AG129" s="21">
        <f t="shared" si="76"/>
        <v>25.201877934272304</v>
      </c>
      <c r="AH129" s="21">
        <f t="shared" si="77"/>
        <v>25.201877934272304</v>
      </c>
      <c r="AI129" s="19">
        <f t="shared" si="78"/>
        <v>0</v>
      </c>
      <c r="AJ129" s="19">
        <f t="shared" si="79"/>
        <v>0</v>
      </c>
      <c r="AK129" s="19">
        <f t="shared" si="80"/>
        <v>0</v>
      </c>
      <c r="AL129" s="19"/>
      <c r="AM129" s="15" t="str">
        <f t="shared" si="82"/>
        <v>NORMAL</v>
      </c>
      <c r="AN129" s="19">
        <f t="shared" si="83"/>
        <v>0</v>
      </c>
      <c r="AO129"/>
    </row>
    <row r="130" spans="1:41" s="23" customFormat="1" x14ac:dyDescent="0.35">
      <c r="A130" s="18" t="s">
        <v>163</v>
      </c>
      <c r="B130" s="18">
        <v>14</v>
      </c>
      <c r="C130" s="18">
        <v>92</v>
      </c>
      <c r="D130" s="18">
        <v>8</v>
      </c>
      <c r="E130" s="18">
        <v>0</v>
      </c>
      <c r="F130" s="18">
        <v>15</v>
      </c>
      <c r="G130" s="18">
        <v>0</v>
      </c>
      <c r="H130" s="18">
        <v>92.813999999999993</v>
      </c>
      <c r="I130" s="18">
        <v>0</v>
      </c>
      <c r="J130" s="19">
        <f t="shared" si="48"/>
        <v>6.5727699530516437E-2</v>
      </c>
      <c r="K130" s="19">
        <f t="shared" si="49"/>
        <v>1.9738028169014086</v>
      </c>
      <c r="L130" s="19">
        <f t="shared" si="50"/>
        <v>1.9006259780907666</v>
      </c>
      <c r="M130" s="19">
        <f t="shared" si="62"/>
        <v>22.8075117370892</v>
      </c>
      <c r="N130" s="19">
        <v>20.55</v>
      </c>
      <c r="O130" s="19">
        <v>5.66</v>
      </c>
      <c r="P130" s="19">
        <f>IFERROR(VLOOKUP(A130,FREQUENCY!A:B,2,FALSE),0)</f>
        <v>2</v>
      </c>
      <c r="Q130" s="19">
        <f>IFERROR(VLOOKUP(A130,WEIGHT!A:B,2,FALSE),0)</f>
        <v>74.108000000000004</v>
      </c>
      <c r="R130" s="19">
        <f t="shared" si="63"/>
        <v>92</v>
      </c>
      <c r="S130" s="19">
        <f t="shared" si="64"/>
        <v>1.3507042253521129</v>
      </c>
      <c r="T130" s="19">
        <f t="shared" si="65"/>
        <v>1.7338967136150238</v>
      </c>
      <c r="U130" s="19">
        <f t="shared" si="66"/>
        <v>3.0846009389671369</v>
      </c>
      <c r="V130" s="21">
        <f t="shared" si="67"/>
        <v>1399.7142857142856</v>
      </c>
      <c r="W130" s="19">
        <f t="shared" si="68"/>
        <v>8538.887999999999</v>
      </c>
      <c r="X130" s="19" t="str">
        <f t="shared" si="69"/>
        <v>LOW</v>
      </c>
      <c r="Y130" s="19">
        <f t="shared" si="70"/>
        <v>2</v>
      </c>
      <c r="Z130" s="19">
        <f t="shared" si="71"/>
        <v>3</v>
      </c>
      <c r="AA130" s="19" t="str">
        <f t="shared" si="72"/>
        <v>OVERSTOCKED</v>
      </c>
      <c r="AB130" s="22">
        <f t="shared" si="73"/>
        <v>120</v>
      </c>
      <c r="AC130" s="19">
        <f>IFERROR(VLOOKUP(A130,BUNDLE_QUANTITIES!A:B,2,FALSE),0)</f>
        <v>0</v>
      </c>
      <c r="AD130" s="19">
        <f>IFERROR(VLOOKUP(A130,BUNDLE_QUANTITIES!A:C,3,FALSE),0)</f>
        <v>0</v>
      </c>
      <c r="AE130" s="19">
        <f t="shared" si="74"/>
        <v>0</v>
      </c>
      <c r="AF130" s="19" t="str">
        <f t="shared" si="75"/>
        <v>NO</v>
      </c>
      <c r="AG130" s="21">
        <f t="shared" si="76"/>
        <v>4.0093896713615029</v>
      </c>
      <c r="AH130" s="21">
        <f t="shared" si="77"/>
        <v>4.0093896713615029</v>
      </c>
      <c r="AI130" s="19">
        <f t="shared" si="78"/>
        <v>0</v>
      </c>
      <c r="AJ130" s="19">
        <f t="shared" si="79"/>
        <v>0</v>
      </c>
      <c r="AK130" s="19">
        <f t="shared" si="80"/>
        <v>0</v>
      </c>
      <c r="AL130" s="19"/>
      <c r="AM130" s="15" t="str">
        <f t="shared" si="82"/>
        <v>NORMAL</v>
      </c>
      <c r="AN130" s="19">
        <f t="shared" si="83"/>
        <v>0</v>
      </c>
      <c r="AO130"/>
    </row>
    <row r="131" spans="1:41" s="23" customFormat="1" x14ac:dyDescent="0.35">
      <c r="A131" s="18" t="s">
        <v>155</v>
      </c>
      <c r="B131" s="18">
        <v>4</v>
      </c>
      <c r="C131" s="18">
        <v>12</v>
      </c>
      <c r="D131" s="18">
        <v>4</v>
      </c>
      <c r="E131" s="18">
        <v>0</v>
      </c>
      <c r="F131" s="18">
        <v>6</v>
      </c>
      <c r="G131" s="18">
        <v>0</v>
      </c>
      <c r="H131" s="18">
        <v>109.018</v>
      </c>
      <c r="I131" s="18">
        <v>0</v>
      </c>
      <c r="J131" s="19">
        <f t="shared" si="48"/>
        <v>1.8779342723004695E-2</v>
      </c>
      <c r="K131" s="19">
        <f t="shared" si="49"/>
        <v>0.56394366197183099</v>
      </c>
      <c r="L131" s="19">
        <f t="shared" si="50"/>
        <v>0.54303599374021905</v>
      </c>
      <c r="M131" s="19">
        <f t="shared" si="62"/>
        <v>6.516431924882629</v>
      </c>
      <c r="N131" s="19">
        <v>20.55</v>
      </c>
      <c r="O131" s="19">
        <v>5.66</v>
      </c>
      <c r="P131" s="19">
        <f>IFERROR(VLOOKUP(A131,FREQUENCY!A:B,2,FALSE),0)</f>
        <v>3</v>
      </c>
      <c r="Q131" s="19">
        <f>IFERROR(VLOOKUP(A131,WEIGHT!A:B,2,FALSE),0)</f>
        <v>0</v>
      </c>
      <c r="R131" s="19">
        <f t="shared" si="63"/>
        <v>12</v>
      </c>
      <c r="S131" s="19">
        <f t="shared" si="64"/>
        <v>0.38591549295774652</v>
      </c>
      <c r="T131" s="19">
        <f t="shared" si="65"/>
        <v>0.49539906103286391</v>
      </c>
      <c r="U131" s="19">
        <f t="shared" si="66"/>
        <v>0.88131455399061043</v>
      </c>
      <c r="V131" s="21">
        <f t="shared" si="67"/>
        <v>639</v>
      </c>
      <c r="W131" s="19">
        <f t="shared" si="68"/>
        <v>1308.2159999999999</v>
      </c>
      <c r="X131" s="19" t="str">
        <f t="shared" si="69"/>
        <v>LOW</v>
      </c>
      <c r="Y131" s="19">
        <f t="shared" si="70"/>
        <v>2</v>
      </c>
      <c r="Z131" s="19">
        <f t="shared" si="71"/>
        <v>1</v>
      </c>
      <c r="AA131" s="19" t="str">
        <f t="shared" si="72"/>
        <v>OVERSTOCKED</v>
      </c>
      <c r="AB131" s="22">
        <f t="shared" si="73"/>
        <v>50</v>
      </c>
      <c r="AC131" s="19">
        <f>IFERROR(VLOOKUP(A131,BUNDLE_QUANTITIES!A:B,2,FALSE),0)</f>
        <v>0</v>
      </c>
      <c r="AD131" s="19">
        <f>IFERROR(VLOOKUP(A131,BUNDLE_QUANTITIES!A:C,3,FALSE),0)</f>
        <v>0</v>
      </c>
      <c r="AE131" s="19">
        <f t="shared" si="74"/>
        <v>0</v>
      </c>
      <c r="AF131" s="19" t="str">
        <f t="shared" si="75"/>
        <v>NO</v>
      </c>
      <c r="AG131" s="21">
        <f t="shared" si="76"/>
        <v>1.1455399061032865</v>
      </c>
      <c r="AH131" s="21">
        <f t="shared" si="77"/>
        <v>1.1455399061032865</v>
      </c>
      <c r="AI131" s="19">
        <f t="shared" si="78"/>
        <v>0</v>
      </c>
      <c r="AJ131" s="19">
        <f t="shared" si="79"/>
        <v>0</v>
      </c>
      <c r="AK131" s="19">
        <f t="shared" si="80"/>
        <v>0</v>
      </c>
      <c r="AL131" s="19"/>
      <c r="AM131" s="15" t="str">
        <f t="shared" si="82"/>
        <v>NORMAL</v>
      </c>
      <c r="AN131" s="19">
        <f t="shared" si="83"/>
        <v>0</v>
      </c>
      <c r="AO131"/>
    </row>
    <row r="132" spans="1:41" s="23" customFormat="1" x14ac:dyDescent="0.35">
      <c r="A132" s="18" t="s">
        <v>126</v>
      </c>
      <c r="B132" s="18">
        <v>389</v>
      </c>
      <c r="C132" s="18">
        <v>273</v>
      </c>
      <c r="D132" s="18">
        <v>15</v>
      </c>
      <c r="E132" s="18">
        <v>0</v>
      </c>
      <c r="F132" s="18">
        <v>169</v>
      </c>
      <c r="G132" s="18">
        <v>0</v>
      </c>
      <c r="H132" s="18">
        <v>30.24</v>
      </c>
      <c r="I132" s="18">
        <v>0</v>
      </c>
      <c r="J132" s="19">
        <f t="shared" si="48"/>
        <v>1.8262910798122065</v>
      </c>
      <c r="K132" s="19">
        <f t="shared" si="49"/>
        <v>54.843521126760564</v>
      </c>
      <c r="L132" s="19">
        <f t="shared" si="50"/>
        <v>52.810250391236309</v>
      </c>
      <c r="M132" s="19">
        <f t="shared" si="62"/>
        <v>633.72300469483571</v>
      </c>
      <c r="N132" s="19">
        <v>20.55</v>
      </c>
      <c r="O132" s="19">
        <v>5.66</v>
      </c>
      <c r="P132" s="19">
        <f>IFERROR(VLOOKUP(A132,FREQUENCY!A:B,2,FALSE),0)</f>
        <v>12</v>
      </c>
      <c r="Q132" s="19">
        <f>IFERROR(VLOOKUP(A132,WEIGHT!A:B,2,FALSE),0)</f>
        <v>37.744999999999997</v>
      </c>
      <c r="R132" s="19">
        <f t="shared" si="63"/>
        <v>273</v>
      </c>
      <c r="S132" s="19">
        <f t="shared" si="64"/>
        <v>37.530281690140846</v>
      </c>
      <c r="T132" s="19">
        <f t="shared" si="65"/>
        <v>48.177558685446016</v>
      </c>
      <c r="U132" s="19">
        <f t="shared" si="66"/>
        <v>85.707840375586869</v>
      </c>
      <c r="V132" s="21">
        <f t="shared" si="67"/>
        <v>149.48329048843189</v>
      </c>
      <c r="W132" s="19">
        <f t="shared" si="68"/>
        <v>8255.52</v>
      </c>
      <c r="X132" s="19" t="str">
        <f t="shared" si="69"/>
        <v>MEDIUM</v>
      </c>
      <c r="Y132" s="19">
        <f t="shared" si="70"/>
        <v>1.5</v>
      </c>
      <c r="Z132" s="19">
        <f t="shared" si="71"/>
        <v>56</v>
      </c>
      <c r="AA132" s="19" t="str">
        <f t="shared" si="72"/>
        <v>OVERSTOCKED</v>
      </c>
      <c r="AB132" s="22">
        <f t="shared" si="73"/>
        <v>1130</v>
      </c>
      <c r="AC132" s="19">
        <f>IFERROR(VLOOKUP(A132,BUNDLE_QUANTITIES!A:B,2,FALSE),0)</f>
        <v>0</v>
      </c>
      <c r="AD132" s="19">
        <f>IFERROR(VLOOKUP(A132,BUNDLE_QUANTITIES!A:C,3,FALSE),0)</f>
        <v>0</v>
      </c>
      <c r="AE132" s="19">
        <f t="shared" si="74"/>
        <v>0</v>
      </c>
      <c r="AF132" s="19" t="str">
        <f t="shared" si="75"/>
        <v>NO</v>
      </c>
      <c r="AG132" s="21">
        <f t="shared" si="76"/>
        <v>111.40375586854459</v>
      </c>
      <c r="AH132" s="21">
        <f t="shared" si="77"/>
        <v>111.40375586854459</v>
      </c>
      <c r="AI132" s="19">
        <f t="shared" si="78"/>
        <v>0</v>
      </c>
      <c r="AJ132" s="19">
        <f t="shared" si="79"/>
        <v>0</v>
      </c>
      <c r="AK132" s="19">
        <f t="shared" si="80"/>
        <v>0</v>
      </c>
      <c r="AL132" s="19"/>
      <c r="AM132" s="15" t="str">
        <f t="shared" si="82"/>
        <v>NORMAL</v>
      </c>
      <c r="AN132" s="19">
        <f t="shared" si="83"/>
        <v>0</v>
      </c>
      <c r="AO132"/>
    </row>
    <row r="133" spans="1:41" s="23" customFormat="1" x14ac:dyDescent="0.35">
      <c r="A133" s="18" t="s">
        <v>142</v>
      </c>
      <c r="B133" s="18">
        <v>97</v>
      </c>
      <c r="C133" s="18">
        <v>159</v>
      </c>
      <c r="D133" s="18">
        <v>18</v>
      </c>
      <c r="E133" s="18">
        <v>0</v>
      </c>
      <c r="F133" s="18">
        <v>40</v>
      </c>
      <c r="G133" s="18">
        <v>0</v>
      </c>
      <c r="H133" s="18">
        <v>33.142000000000003</v>
      </c>
      <c r="I133" s="18">
        <v>0</v>
      </c>
      <c r="J133" s="19">
        <f t="shared" si="48"/>
        <v>0.45539906103286387</v>
      </c>
      <c r="K133" s="19">
        <f t="shared" si="49"/>
        <v>13.675633802816902</v>
      </c>
      <c r="L133" s="19">
        <f t="shared" si="50"/>
        <v>13.168622848200314</v>
      </c>
      <c r="M133" s="19">
        <f t="shared" si="62"/>
        <v>158.02347417840377</v>
      </c>
      <c r="N133" s="19">
        <v>20.55</v>
      </c>
      <c r="O133" s="19">
        <v>5.66</v>
      </c>
      <c r="P133" s="19">
        <f>IFERROR(VLOOKUP(A133,FREQUENCY!A:B,2,FALSE),0)</f>
        <v>7</v>
      </c>
      <c r="Q133" s="19">
        <f>IFERROR(VLOOKUP(A133,WEIGHT!A:B,2,FALSE),0)</f>
        <v>41.534999999999997</v>
      </c>
      <c r="R133" s="19">
        <f t="shared" si="63"/>
        <v>159</v>
      </c>
      <c r="S133" s="19">
        <f t="shared" si="64"/>
        <v>9.3584507042253531</v>
      </c>
      <c r="T133" s="19">
        <f t="shared" si="65"/>
        <v>12.01342723004695</v>
      </c>
      <c r="U133" s="19">
        <f t="shared" si="66"/>
        <v>21.371877934272305</v>
      </c>
      <c r="V133" s="21">
        <f t="shared" si="67"/>
        <v>349.14432989690721</v>
      </c>
      <c r="W133" s="19">
        <f t="shared" si="68"/>
        <v>5269.5780000000004</v>
      </c>
      <c r="X133" s="19" t="str">
        <f t="shared" si="69"/>
        <v>MEDIUM</v>
      </c>
      <c r="Y133" s="19">
        <f t="shared" si="70"/>
        <v>1.5</v>
      </c>
      <c r="Z133" s="19">
        <f t="shared" si="71"/>
        <v>14</v>
      </c>
      <c r="AA133" s="19" t="str">
        <f t="shared" si="72"/>
        <v>OVERSTOCKED</v>
      </c>
      <c r="AB133" s="22">
        <f t="shared" si="73"/>
        <v>260</v>
      </c>
      <c r="AC133" s="19">
        <f>IFERROR(VLOOKUP(A133,BUNDLE_QUANTITIES!A:B,2,FALSE),0)</f>
        <v>0</v>
      </c>
      <c r="AD133" s="19">
        <f>IFERROR(VLOOKUP(A133,BUNDLE_QUANTITIES!A:C,3,FALSE),0)</f>
        <v>0</v>
      </c>
      <c r="AE133" s="19">
        <f t="shared" si="74"/>
        <v>0</v>
      </c>
      <c r="AF133" s="19" t="str">
        <f t="shared" si="75"/>
        <v>NO</v>
      </c>
      <c r="AG133" s="21">
        <f t="shared" si="76"/>
        <v>27.779342723004696</v>
      </c>
      <c r="AH133" s="21">
        <f t="shared" si="77"/>
        <v>27.779342723004696</v>
      </c>
      <c r="AI133" s="19">
        <f t="shared" si="78"/>
        <v>0</v>
      </c>
      <c r="AJ133" s="19">
        <f t="shared" si="79"/>
        <v>0</v>
      </c>
      <c r="AK133" s="19">
        <f t="shared" si="80"/>
        <v>0</v>
      </c>
      <c r="AL133" s="19"/>
      <c r="AM133" s="15" t="str">
        <f t="shared" si="82"/>
        <v>NORMAL</v>
      </c>
      <c r="AN133" s="19">
        <f t="shared" si="83"/>
        <v>0</v>
      </c>
      <c r="AO133"/>
    </row>
    <row r="134" spans="1:41" s="23" customFormat="1" x14ac:dyDescent="0.35">
      <c r="A134" s="18" t="s">
        <v>123</v>
      </c>
      <c r="B134" s="18">
        <v>698</v>
      </c>
      <c r="C134" s="18">
        <v>863</v>
      </c>
      <c r="D134" s="18">
        <v>70</v>
      </c>
      <c r="E134" s="18">
        <v>0</v>
      </c>
      <c r="F134" s="18">
        <v>300</v>
      </c>
      <c r="G134" s="18">
        <v>0</v>
      </c>
      <c r="H134" s="18">
        <v>36.043999999999997</v>
      </c>
      <c r="I134" s="18">
        <v>0</v>
      </c>
      <c r="J134" s="19">
        <f t="shared" si="48"/>
        <v>3.276995305164319</v>
      </c>
      <c r="K134" s="19">
        <f t="shared" si="49"/>
        <v>98.408169014084507</v>
      </c>
      <c r="L134" s="19">
        <f t="shared" si="50"/>
        <v>94.75978090766823</v>
      </c>
      <c r="M134" s="19">
        <f t="shared" si="62"/>
        <v>1137.1173708920187</v>
      </c>
      <c r="N134" s="19">
        <v>20.55</v>
      </c>
      <c r="O134" s="19">
        <v>5.66</v>
      </c>
      <c r="P134" s="19">
        <f>IFERROR(VLOOKUP(A134,FREQUENCY!A:B,2,FALSE),0)</f>
        <v>14</v>
      </c>
      <c r="Q134" s="19">
        <f>IFERROR(VLOOKUP(A134,WEIGHT!A:B,2,FALSE),0)</f>
        <v>45.325000000000003</v>
      </c>
      <c r="R134" s="19">
        <f t="shared" si="63"/>
        <v>863</v>
      </c>
      <c r="S134" s="19">
        <f t="shared" si="64"/>
        <v>67.342253521126764</v>
      </c>
      <c r="T134" s="19">
        <f t="shared" si="65"/>
        <v>86.447136150234741</v>
      </c>
      <c r="U134" s="19">
        <f t="shared" si="66"/>
        <v>153.7893896713615</v>
      </c>
      <c r="V134" s="21">
        <f t="shared" si="67"/>
        <v>263.35100286532952</v>
      </c>
      <c r="W134" s="19">
        <f t="shared" si="68"/>
        <v>31105.971999999998</v>
      </c>
      <c r="X134" s="19" t="str">
        <f t="shared" si="69"/>
        <v>MEDIUM</v>
      </c>
      <c r="Y134" s="19">
        <f t="shared" si="70"/>
        <v>1.5</v>
      </c>
      <c r="Z134" s="19">
        <f t="shared" si="71"/>
        <v>101</v>
      </c>
      <c r="AA134" s="19" t="str">
        <f t="shared" si="72"/>
        <v>OVERSTOCKED</v>
      </c>
      <c r="AB134" s="22">
        <f t="shared" si="73"/>
        <v>1990</v>
      </c>
      <c r="AC134" s="19">
        <f>IFERROR(VLOOKUP(A134,BUNDLE_QUANTITIES!A:B,2,FALSE),0)</f>
        <v>0</v>
      </c>
      <c r="AD134" s="19">
        <f>IFERROR(VLOOKUP(A134,BUNDLE_QUANTITIES!A:C,3,FALSE),0)</f>
        <v>0</v>
      </c>
      <c r="AE134" s="19">
        <f t="shared" si="74"/>
        <v>0</v>
      </c>
      <c r="AF134" s="19" t="str">
        <f t="shared" si="75"/>
        <v>NO</v>
      </c>
      <c r="AG134" s="21">
        <f t="shared" si="76"/>
        <v>199.89671361502346</v>
      </c>
      <c r="AH134" s="21">
        <f t="shared" si="77"/>
        <v>199.89671361502346</v>
      </c>
      <c r="AI134" s="19">
        <f t="shared" si="78"/>
        <v>0</v>
      </c>
      <c r="AJ134" s="19">
        <f t="shared" si="79"/>
        <v>0</v>
      </c>
      <c r="AK134" s="19">
        <f t="shared" si="80"/>
        <v>0</v>
      </c>
      <c r="AL134" s="19"/>
      <c r="AM134" s="15" t="str">
        <f t="shared" si="82"/>
        <v>NORMAL</v>
      </c>
      <c r="AN134" s="19">
        <f t="shared" si="83"/>
        <v>0</v>
      </c>
      <c r="AO134"/>
    </row>
    <row r="135" spans="1:41" s="23" customFormat="1" x14ac:dyDescent="0.35">
      <c r="A135" s="18" t="s">
        <v>131</v>
      </c>
      <c r="B135" s="18">
        <v>138</v>
      </c>
      <c r="C135" s="18">
        <v>284</v>
      </c>
      <c r="D135" s="18">
        <v>15</v>
      </c>
      <c r="E135" s="18">
        <v>0</v>
      </c>
      <c r="F135" s="18">
        <v>50</v>
      </c>
      <c r="G135" s="18">
        <v>0</v>
      </c>
      <c r="H135" s="18">
        <v>38.945</v>
      </c>
      <c r="I135" s="18">
        <v>0</v>
      </c>
      <c r="J135" s="19">
        <f t="shared" si="48"/>
        <v>0.647887323943662</v>
      </c>
      <c r="K135" s="19">
        <f t="shared" si="49"/>
        <v>19.456056338028169</v>
      </c>
      <c r="L135" s="19">
        <f t="shared" si="50"/>
        <v>18.734741784037556</v>
      </c>
      <c r="M135" s="19">
        <f t="shared" si="62"/>
        <v>224.81690140845069</v>
      </c>
      <c r="N135" s="19">
        <v>20.55</v>
      </c>
      <c r="O135" s="19">
        <v>5.66</v>
      </c>
      <c r="P135" s="19">
        <f>IFERROR(VLOOKUP(A135,FREQUENCY!A:B,2,FALSE),0)</f>
        <v>10</v>
      </c>
      <c r="Q135" s="19">
        <f>IFERROR(VLOOKUP(A135,WEIGHT!A:B,2,FALSE),0)</f>
        <v>49.115000000000002</v>
      </c>
      <c r="R135" s="19">
        <f t="shared" si="63"/>
        <v>284</v>
      </c>
      <c r="S135" s="19">
        <f t="shared" si="64"/>
        <v>13.314084507042255</v>
      </c>
      <c r="T135" s="19">
        <f t="shared" si="65"/>
        <v>17.091267605633806</v>
      </c>
      <c r="U135" s="19">
        <f t="shared" si="66"/>
        <v>30.405352112676063</v>
      </c>
      <c r="V135" s="21">
        <f t="shared" si="67"/>
        <v>438.3478260869565</v>
      </c>
      <c r="W135" s="19">
        <f t="shared" si="68"/>
        <v>11060.38</v>
      </c>
      <c r="X135" s="19" t="str">
        <f t="shared" si="69"/>
        <v>MEDIUM</v>
      </c>
      <c r="Y135" s="19">
        <f t="shared" si="70"/>
        <v>1.5</v>
      </c>
      <c r="Z135" s="19">
        <f t="shared" si="71"/>
        <v>20</v>
      </c>
      <c r="AA135" s="19" t="str">
        <f t="shared" si="72"/>
        <v>OVERSTOCKED</v>
      </c>
      <c r="AB135" s="22">
        <f t="shared" si="73"/>
        <v>300</v>
      </c>
      <c r="AC135" s="19">
        <f>IFERROR(VLOOKUP(A135,BUNDLE_QUANTITIES!A:B,2,FALSE),0)</f>
        <v>0</v>
      </c>
      <c r="AD135" s="19">
        <f>IFERROR(VLOOKUP(A135,BUNDLE_QUANTITIES!A:C,3,FALSE),0)</f>
        <v>0</v>
      </c>
      <c r="AE135" s="19">
        <f t="shared" si="74"/>
        <v>0</v>
      </c>
      <c r="AF135" s="19" t="str">
        <f t="shared" si="75"/>
        <v>NO</v>
      </c>
      <c r="AG135" s="21">
        <f t="shared" si="76"/>
        <v>39.521126760563384</v>
      </c>
      <c r="AH135" s="21">
        <f t="shared" si="77"/>
        <v>39.521126760563384</v>
      </c>
      <c r="AI135" s="19">
        <f t="shared" si="78"/>
        <v>0</v>
      </c>
      <c r="AJ135" s="19">
        <f t="shared" si="79"/>
        <v>0</v>
      </c>
      <c r="AK135" s="19">
        <f t="shared" si="80"/>
        <v>0</v>
      </c>
      <c r="AL135" s="19"/>
      <c r="AM135" s="15" t="str">
        <f t="shared" si="82"/>
        <v>NORMAL</v>
      </c>
      <c r="AN135" s="19">
        <f t="shared" si="83"/>
        <v>0</v>
      </c>
      <c r="AO135"/>
    </row>
    <row r="136" spans="1:41" s="23" customFormat="1" x14ac:dyDescent="0.35">
      <c r="A136" s="18" t="s">
        <v>129</v>
      </c>
      <c r="B136" s="18">
        <v>38</v>
      </c>
      <c r="C136" s="18">
        <v>116</v>
      </c>
      <c r="D136" s="18">
        <v>20</v>
      </c>
      <c r="E136" s="18">
        <v>0</v>
      </c>
      <c r="F136" s="18">
        <v>20</v>
      </c>
      <c r="G136" s="18">
        <v>0</v>
      </c>
      <c r="H136" s="18">
        <v>41.845999999999997</v>
      </c>
      <c r="I136" s="18">
        <v>0</v>
      </c>
      <c r="J136" s="19">
        <f t="shared" si="48"/>
        <v>0.17840375586854459</v>
      </c>
      <c r="K136" s="19">
        <f t="shared" si="49"/>
        <v>5.3574647887323943</v>
      </c>
      <c r="L136" s="19">
        <f t="shared" si="50"/>
        <v>5.1588419405320813</v>
      </c>
      <c r="M136" s="19">
        <f t="shared" si="62"/>
        <v>61.906103286384976</v>
      </c>
      <c r="N136" s="19">
        <v>20.55</v>
      </c>
      <c r="O136" s="19">
        <v>5.66</v>
      </c>
      <c r="P136" s="19">
        <f>IFERROR(VLOOKUP(A136,FREQUENCY!A:B,2,FALSE),0)</f>
        <v>11</v>
      </c>
      <c r="Q136" s="19">
        <f>IFERROR(VLOOKUP(A136,WEIGHT!A:B,2,FALSE),0)</f>
        <v>52.905999999999999</v>
      </c>
      <c r="R136" s="19">
        <f t="shared" si="63"/>
        <v>116</v>
      </c>
      <c r="S136" s="19">
        <f t="shared" si="64"/>
        <v>3.6661971830985913</v>
      </c>
      <c r="T136" s="19">
        <f t="shared" si="65"/>
        <v>4.7062910798122068</v>
      </c>
      <c r="U136" s="19">
        <f t="shared" si="66"/>
        <v>8.3724882629107977</v>
      </c>
      <c r="V136" s="21">
        <f t="shared" si="67"/>
        <v>650.21052631578948</v>
      </c>
      <c r="W136" s="19">
        <f t="shared" si="68"/>
        <v>4854.1359999999995</v>
      </c>
      <c r="X136" s="19" t="str">
        <f t="shared" si="69"/>
        <v>MEDIUM</v>
      </c>
      <c r="Y136" s="19">
        <f t="shared" si="70"/>
        <v>1.5</v>
      </c>
      <c r="Z136" s="19">
        <f t="shared" si="71"/>
        <v>5</v>
      </c>
      <c r="AA136" s="19" t="str">
        <f t="shared" si="72"/>
        <v>OVERSTOCKED</v>
      </c>
      <c r="AB136" s="22">
        <f t="shared" si="73"/>
        <v>150</v>
      </c>
      <c r="AC136" s="19">
        <f>IFERROR(VLOOKUP(A136,BUNDLE_QUANTITIES!A:B,2,FALSE),0)</f>
        <v>0</v>
      </c>
      <c r="AD136" s="19">
        <f>IFERROR(VLOOKUP(A136,BUNDLE_QUANTITIES!A:C,3,FALSE),0)</f>
        <v>0</v>
      </c>
      <c r="AE136" s="19">
        <f t="shared" si="74"/>
        <v>0</v>
      </c>
      <c r="AF136" s="19" t="str">
        <f t="shared" si="75"/>
        <v>NO</v>
      </c>
      <c r="AG136" s="21">
        <f t="shared" si="76"/>
        <v>10.88262910798122</v>
      </c>
      <c r="AH136" s="21">
        <f t="shared" si="77"/>
        <v>10.88262910798122</v>
      </c>
      <c r="AI136" s="19">
        <f t="shared" si="78"/>
        <v>0</v>
      </c>
      <c r="AJ136" s="19">
        <f t="shared" si="79"/>
        <v>0</v>
      </c>
      <c r="AK136" s="19">
        <f t="shared" si="80"/>
        <v>0</v>
      </c>
      <c r="AL136" s="19"/>
      <c r="AM136" s="15" t="str">
        <f t="shared" si="82"/>
        <v>NORMAL</v>
      </c>
      <c r="AN136" s="19">
        <f t="shared" si="83"/>
        <v>0</v>
      </c>
      <c r="AO136"/>
    </row>
    <row r="137" spans="1:41" s="23" customFormat="1" x14ac:dyDescent="0.35">
      <c r="A137" s="18" t="s">
        <v>125</v>
      </c>
      <c r="B137" s="18">
        <v>367</v>
      </c>
      <c r="C137" s="18">
        <v>432</v>
      </c>
      <c r="D137" s="18">
        <v>55</v>
      </c>
      <c r="E137" s="18">
        <v>0</v>
      </c>
      <c r="F137" s="18">
        <v>160</v>
      </c>
      <c r="G137" s="18">
        <v>0</v>
      </c>
      <c r="H137" s="18">
        <v>44.741999999999997</v>
      </c>
      <c r="I137" s="18">
        <v>0</v>
      </c>
      <c r="J137" s="19">
        <f t="shared" si="48"/>
        <v>1.7230046948356808</v>
      </c>
      <c r="K137" s="19">
        <f t="shared" si="49"/>
        <v>51.741830985915492</v>
      </c>
      <c r="L137" s="19">
        <f t="shared" si="50"/>
        <v>49.823552425665099</v>
      </c>
      <c r="M137" s="19">
        <f t="shared" si="62"/>
        <v>597.88262910798119</v>
      </c>
      <c r="N137" s="19">
        <v>20.55</v>
      </c>
      <c r="O137" s="19">
        <v>5.66</v>
      </c>
      <c r="P137" s="19">
        <f>IFERROR(VLOOKUP(A137,FREQUENCY!A:B,2,FALSE),0)</f>
        <v>12</v>
      </c>
      <c r="Q137" s="19">
        <f>IFERROR(VLOOKUP(A137,WEIGHT!A:B,2,FALSE),0)</f>
        <v>56.695999999999998</v>
      </c>
      <c r="R137" s="19">
        <f t="shared" si="63"/>
        <v>432</v>
      </c>
      <c r="S137" s="19">
        <f t="shared" si="64"/>
        <v>35.407746478873243</v>
      </c>
      <c r="T137" s="19">
        <f t="shared" si="65"/>
        <v>45.452863849765265</v>
      </c>
      <c r="U137" s="19">
        <f t="shared" si="66"/>
        <v>80.860610328638501</v>
      </c>
      <c r="V137" s="21">
        <f t="shared" si="67"/>
        <v>250.72479564032699</v>
      </c>
      <c r="W137" s="19">
        <f t="shared" si="68"/>
        <v>19328.543999999998</v>
      </c>
      <c r="X137" s="19" t="str">
        <f t="shared" si="69"/>
        <v>MEDIUM</v>
      </c>
      <c r="Y137" s="19">
        <f t="shared" si="70"/>
        <v>1.5</v>
      </c>
      <c r="Z137" s="19">
        <f t="shared" si="71"/>
        <v>53</v>
      </c>
      <c r="AA137" s="19" t="str">
        <f t="shared" si="72"/>
        <v>OVERSTOCKED</v>
      </c>
      <c r="AB137" s="22">
        <f t="shared" si="73"/>
        <v>1070</v>
      </c>
      <c r="AC137" s="19">
        <f>IFERROR(VLOOKUP(A137,BUNDLE_QUANTITIES!A:B,2,FALSE),0)</f>
        <v>0</v>
      </c>
      <c r="AD137" s="19">
        <f>IFERROR(VLOOKUP(A137,BUNDLE_QUANTITIES!A:C,3,FALSE),0)</f>
        <v>0</v>
      </c>
      <c r="AE137" s="19">
        <f t="shared" si="74"/>
        <v>0</v>
      </c>
      <c r="AF137" s="19" t="str">
        <f t="shared" si="75"/>
        <v>NO</v>
      </c>
      <c r="AG137" s="21">
        <f t="shared" si="76"/>
        <v>105.10328638497653</v>
      </c>
      <c r="AH137" s="21">
        <f t="shared" si="77"/>
        <v>105.10328638497653</v>
      </c>
      <c r="AI137" s="19">
        <f t="shared" si="78"/>
        <v>0</v>
      </c>
      <c r="AJ137" s="19">
        <f t="shared" si="79"/>
        <v>0</v>
      </c>
      <c r="AK137" s="19">
        <f t="shared" si="80"/>
        <v>0</v>
      </c>
      <c r="AL137" s="19"/>
      <c r="AM137" s="15" t="str">
        <f t="shared" si="82"/>
        <v>NORMAL</v>
      </c>
      <c r="AN137" s="19">
        <f t="shared" si="83"/>
        <v>0</v>
      </c>
      <c r="AO137"/>
    </row>
    <row r="138" spans="1:41" s="23" customFormat="1" x14ac:dyDescent="0.35">
      <c r="A138" s="18" t="s">
        <v>150</v>
      </c>
      <c r="B138" s="18">
        <v>17</v>
      </c>
      <c r="C138" s="18">
        <v>85</v>
      </c>
      <c r="D138" s="18">
        <v>16</v>
      </c>
      <c r="E138" s="18">
        <v>0</v>
      </c>
      <c r="F138" s="18">
        <v>25</v>
      </c>
      <c r="G138" s="18">
        <v>0</v>
      </c>
      <c r="H138" s="18">
        <v>47.636000000000003</v>
      </c>
      <c r="I138" s="18">
        <v>0</v>
      </c>
      <c r="J138" s="19">
        <f t="shared" si="48"/>
        <v>7.9812206572769953E-2</v>
      </c>
      <c r="K138" s="19">
        <f t="shared" si="49"/>
        <v>2.396760563380282</v>
      </c>
      <c r="L138" s="19">
        <f t="shared" si="50"/>
        <v>2.3079029733959313</v>
      </c>
      <c r="M138" s="19">
        <f t="shared" si="62"/>
        <v>27.694835680751176</v>
      </c>
      <c r="N138" s="19">
        <v>20.55</v>
      </c>
      <c r="O138" s="19">
        <v>5.66</v>
      </c>
      <c r="P138" s="19">
        <f>IFERROR(VLOOKUP(A138,FREQUENCY!A:B,2,FALSE),0)</f>
        <v>4</v>
      </c>
      <c r="Q138" s="19">
        <f>IFERROR(VLOOKUP(A138,WEIGHT!A:B,2,FALSE),0)</f>
        <v>60.485999999999997</v>
      </c>
      <c r="R138" s="19">
        <f t="shared" si="63"/>
        <v>85</v>
      </c>
      <c r="S138" s="19">
        <f t="shared" si="64"/>
        <v>1.6401408450704227</v>
      </c>
      <c r="T138" s="19">
        <f t="shared" si="65"/>
        <v>2.1054460093896714</v>
      </c>
      <c r="U138" s="19">
        <f t="shared" si="66"/>
        <v>3.7455868544600941</v>
      </c>
      <c r="V138" s="21">
        <f t="shared" si="67"/>
        <v>1065</v>
      </c>
      <c r="W138" s="19">
        <f t="shared" si="68"/>
        <v>4049.0600000000004</v>
      </c>
      <c r="X138" s="19" t="str">
        <f t="shared" si="69"/>
        <v>LOW</v>
      </c>
      <c r="Y138" s="19">
        <f t="shared" si="70"/>
        <v>2</v>
      </c>
      <c r="Z138" s="19">
        <f t="shared" si="71"/>
        <v>3</v>
      </c>
      <c r="AA138" s="19" t="str">
        <f t="shared" si="72"/>
        <v>OVERSTOCKED</v>
      </c>
      <c r="AB138" s="22">
        <f t="shared" si="73"/>
        <v>220</v>
      </c>
      <c r="AC138" s="19">
        <f>IFERROR(VLOOKUP(A138,BUNDLE_QUANTITIES!A:B,2,FALSE),0)</f>
        <v>0</v>
      </c>
      <c r="AD138" s="19">
        <f>IFERROR(VLOOKUP(A138,BUNDLE_QUANTITIES!A:C,3,FALSE),0)</f>
        <v>0</v>
      </c>
      <c r="AE138" s="19">
        <f t="shared" si="74"/>
        <v>0</v>
      </c>
      <c r="AF138" s="19" t="str">
        <f t="shared" si="75"/>
        <v>NO</v>
      </c>
      <c r="AG138" s="21">
        <f t="shared" si="76"/>
        <v>4.868544600938967</v>
      </c>
      <c r="AH138" s="21">
        <f t="shared" si="77"/>
        <v>4.868544600938967</v>
      </c>
      <c r="AI138" s="19">
        <f t="shared" si="78"/>
        <v>0</v>
      </c>
      <c r="AJ138" s="19">
        <f t="shared" si="79"/>
        <v>0</v>
      </c>
      <c r="AK138" s="19">
        <f t="shared" si="80"/>
        <v>0</v>
      </c>
      <c r="AL138" s="19"/>
      <c r="AM138" s="15" t="str">
        <f t="shared" si="82"/>
        <v>NORMAL</v>
      </c>
      <c r="AN138" s="19">
        <f t="shared" si="83"/>
        <v>0</v>
      </c>
      <c r="AO138"/>
    </row>
    <row r="139" spans="1:41" s="23" customFormat="1" x14ac:dyDescent="0.35">
      <c r="A139" s="18" t="s">
        <v>174</v>
      </c>
      <c r="B139" s="18">
        <v>28</v>
      </c>
      <c r="C139" s="18">
        <v>26</v>
      </c>
      <c r="D139" s="18">
        <v>0</v>
      </c>
      <c r="E139" s="18">
        <v>0</v>
      </c>
      <c r="F139" s="18">
        <v>15</v>
      </c>
      <c r="G139" s="18">
        <v>0</v>
      </c>
      <c r="H139" s="18">
        <v>50.543999999999997</v>
      </c>
      <c r="I139" s="18">
        <v>0</v>
      </c>
      <c r="J139" s="19">
        <f t="shared" si="48"/>
        <v>0.13145539906103287</v>
      </c>
      <c r="K139" s="19">
        <f t="shared" si="49"/>
        <v>3.9476056338028171</v>
      </c>
      <c r="L139" s="19">
        <f t="shared" si="50"/>
        <v>3.8012519561815332</v>
      </c>
      <c r="M139" s="19">
        <f t="shared" si="62"/>
        <v>45.6150234741784</v>
      </c>
      <c r="N139" s="19">
        <v>20.55</v>
      </c>
      <c r="O139" s="19">
        <v>5.66</v>
      </c>
      <c r="P139" s="19">
        <f>IFERROR(VLOOKUP(A139,FREQUENCY!A:B,2,FALSE),0)</f>
        <v>1</v>
      </c>
      <c r="Q139" s="19">
        <f>IFERROR(VLOOKUP(A139,WEIGHT!A:B,2,FALSE),0)</f>
        <v>64.275999999999996</v>
      </c>
      <c r="R139" s="19">
        <f t="shared" si="63"/>
        <v>26</v>
      </c>
      <c r="S139" s="19">
        <f t="shared" si="64"/>
        <v>2.7014084507042257</v>
      </c>
      <c r="T139" s="19">
        <f t="shared" si="65"/>
        <v>3.4677934272300477</v>
      </c>
      <c r="U139" s="19">
        <f t="shared" si="66"/>
        <v>6.1692018779342739</v>
      </c>
      <c r="V139" s="21">
        <f t="shared" si="67"/>
        <v>197.78571428571428</v>
      </c>
      <c r="W139" s="19">
        <f t="shared" si="68"/>
        <v>1314.144</v>
      </c>
      <c r="X139" s="19" t="str">
        <f t="shared" si="69"/>
        <v>LOW</v>
      </c>
      <c r="Y139" s="19">
        <f t="shared" si="70"/>
        <v>2</v>
      </c>
      <c r="Z139" s="19">
        <f t="shared" si="71"/>
        <v>5</v>
      </c>
      <c r="AA139" s="19" t="str">
        <f t="shared" si="72"/>
        <v>OVERSTOCKED</v>
      </c>
      <c r="AB139" s="22">
        <f t="shared" si="73"/>
        <v>100</v>
      </c>
      <c r="AC139" s="19">
        <f>IFERROR(VLOOKUP(A139,BUNDLE_QUANTITIES!A:B,2,FALSE),0)</f>
        <v>0</v>
      </c>
      <c r="AD139" s="19">
        <f>IFERROR(VLOOKUP(A139,BUNDLE_QUANTITIES!A:C,3,FALSE),0)</f>
        <v>0</v>
      </c>
      <c r="AE139" s="19">
        <f t="shared" si="74"/>
        <v>0</v>
      </c>
      <c r="AF139" s="19" t="str">
        <f t="shared" si="75"/>
        <v>NO</v>
      </c>
      <c r="AG139" s="21">
        <f t="shared" si="76"/>
        <v>8.0187793427230059</v>
      </c>
      <c r="AH139" s="21">
        <f t="shared" si="77"/>
        <v>8.0187793427230059</v>
      </c>
      <c r="AI139" s="19">
        <f t="shared" si="78"/>
        <v>0</v>
      </c>
      <c r="AJ139" s="19">
        <f t="shared" si="79"/>
        <v>0</v>
      </c>
      <c r="AK139" s="19">
        <f t="shared" si="80"/>
        <v>0</v>
      </c>
      <c r="AL139" s="19"/>
      <c r="AM139" s="15" t="str">
        <f t="shared" si="82"/>
        <v>NORMAL</v>
      </c>
      <c r="AN139" s="19">
        <f t="shared" si="83"/>
        <v>0</v>
      </c>
      <c r="AO139"/>
    </row>
    <row r="140" spans="1:41" s="23" customFormat="1" x14ac:dyDescent="0.35">
      <c r="E140" s="20"/>
      <c r="AO140"/>
    </row>
    <row r="141" spans="1:41" s="23" customFormat="1" x14ac:dyDescent="0.35">
      <c r="E141" s="20"/>
      <c r="AO141"/>
    </row>
    <row r="142" spans="1:41" s="23" customFormat="1" x14ac:dyDescent="0.35">
      <c r="E142" s="20"/>
      <c r="AO142"/>
    </row>
    <row r="143" spans="1:41" s="23" customFormat="1" x14ac:dyDescent="0.35">
      <c r="E143" s="20"/>
      <c r="AO143"/>
    </row>
    <row r="144" spans="1:41" s="23" customFormat="1" x14ac:dyDescent="0.35">
      <c r="E144" s="20"/>
      <c r="AO144"/>
    </row>
    <row r="145" spans="5:41" s="23" customFormat="1" x14ac:dyDescent="0.35">
      <c r="E145" s="20"/>
      <c r="AO145"/>
    </row>
    <row r="146" spans="5:41" s="23" customFormat="1" x14ac:dyDescent="0.35">
      <c r="E146" s="20"/>
      <c r="AO146"/>
    </row>
    <row r="147" spans="5:41" s="23" customFormat="1" x14ac:dyDescent="0.35">
      <c r="E147" s="20"/>
      <c r="AO147"/>
    </row>
    <row r="148" spans="5:41" s="23" customFormat="1" x14ac:dyDescent="0.35">
      <c r="E148" s="20"/>
      <c r="AO148"/>
    </row>
    <row r="149" spans="5:41" s="23" customFormat="1" x14ac:dyDescent="0.35">
      <c r="E149" s="20"/>
      <c r="AO149"/>
    </row>
  </sheetData>
  <autoFilter ref="A1:AL139" xr:uid="{E326362B-F26C-46CE-8A74-7F68599F11EA}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B374-9C0D-4881-9C3E-6A05EDE6942F}">
  <dimension ref="A1:C118"/>
  <sheetViews>
    <sheetView topLeftCell="A87" workbookViewId="0">
      <selection activeCell="C34" sqref="C34"/>
    </sheetView>
  </sheetViews>
  <sheetFormatPr defaultRowHeight="18" x14ac:dyDescent="0.35"/>
  <cols>
    <col min="2" max="2" width="13.58203125" customWidth="1"/>
    <col min="3" max="3" width="15" customWidth="1"/>
  </cols>
  <sheetData>
    <row r="1" spans="1:3" x14ac:dyDescent="0.35">
      <c r="A1" t="s">
        <v>203</v>
      </c>
      <c r="B1" t="s">
        <v>214</v>
      </c>
      <c r="C1" t="s">
        <v>215</v>
      </c>
    </row>
    <row r="2" spans="1:3" x14ac:dyDescent="0.35">
      <c r="A2" s="8" t="s">
        <v>132</v>
      </c>
      <c r="B2" s="11">
        <v>500</v>
      </c>
      <c r="C2" s="11">
        <v>8</v>
      </c>
    </row>
    <row r="3" spans="1:3" x14ac:dyDescent="0.35">
      <c r="A3" s="8" t="s">
        <v>78</v>
      </c>
      <c r="B3" s="11">
        <v>200</v>
      </c>
      <c r="C3" s="11">
        <v>10</v>
      </c>
    </row>
    <row r="4" spans="1:3" x14ac:dyDescent="0.35">
      <c r="A4" s="8" t="s">
        <v>79</v>
      </c>
      <c r="B4" s="11">
        <v>100</v>
      </c>
      <c r="C4" s="11">
        <v>4</v>
      </c>
    </row>
    <row r="5" spans="1:3" x14ac:dyDescent="0.35">
      <c r="A5" s="8" t="s">
        <v>80</v>
      </c>
      <c r="B5" s="11">
        <v>100</v>
      </c>
      <c r="C5" s="11">
        <v>4</v>
      </c>
    </row>
    <row r="6" spans="1:3" x14ac:dyDescent="0.35">
      <c r="A6" s="8" t="s">
        <v>81</v>
      </c>
      <c r="B6" s="11">
        <v>100</v>
      </c>
      <c r="C6" s="11">
        <v>4</v>
      </c>
    </row>
    <row r="7" spans="1:3" x14ac:dyDescent="0.35">
      <c r="A7" s="8" t="s">
        <v>82</v>
      </c>
      <c r="B7" s="11">
        <v>100</v>
      </c>
      <c r="C7" s="11">
        <v>4</v>
      </c>
    </row>
    <row r="8" spans="1:3" x14ac:dyDescent="0.35">
      <c r="A8" s="8" t="s">
        <v>83</v>
      </c>
      <c r="B8" s="11">
        <v>50</v>
      </c>
      <c r="C8" s="11">
        <v>4</v>
      </c>
    </row>
    <row r="9" spans="1:3" x14ac:dyDescent="0.35">
      <c r="A9" s="8" t="s">
        <v>84</v>
      </c>
      <c r="B9" s="11">
        <v>50</v>
      </c>
      <c r="C9" s="11">
        <v>4</v>
      </c>
    </row>
    <row r="10" spans="1:3" x14ac:dyDescent="0.35">
      <c r="A10" s="8" t="s">
        <v>85</v>
      </c>
      <c r="B10" s="11">
        <v>50</v>
      </c>
      <c r="C10" s="11">
        <v>4</v>
      </c>
    </row>
    <row r="11" spans="1:3" x14ac:dyDescent="0.35">
      <c r="A11" s="8" t="s">
        <v>86</v>
      </c>
      <c r="B11" s="11">
        <v>50</v>
      </c>
      <c r="C11" s="11">
        <v>12</v>
      </c>
    </row>
    <row r="12" spans="1:3" x14ac:dyDescent="0.35">
      <c r="A12" s="8" t="s">
        <v>87</v>
      </c>
      <c r="B12" s="11">
        <v>50</v>
      </c>
      <c r="C12" s="11">
        <v>4</v>
      </c>
    </row>
    <row r="13" spans="1:3" x14ac:dyDescent="0.35">
      <c r="A13" s="8" t="s">
        <v>88</v>
      </c>
      <c r="B13" s="11">
        <v>50</v>
      </c>
      <c r="C13" s="11">
        <v>2</v>
      </c>
    </row>
    <row r="14" spans="1:3" x14ac:dyDescent="0.35">
      <c r="A14" s="8" t="s">
        <v>89</v>
      </c>
      <c r="B14" s="11">
        <v>50</v>
      </c>
      <c r="C14" s="9" t="s">
        <v>209</v>
      </c>
    </row>
    <row r="15" spans="1:3" x14ac:dyDescent="0.35">
      <c r="A15" t="s">
        <v>90</v>
      </c>
      <c r="B15" s="11">
        <v>50</v>
      </c>
      <c r="C15" s="9" t="s">
        <v>209</v>
      </c>
    </row>
    <row r="16" spans="1:3" x14ac:dyDescent="0.35">
      <c r="A16" s="8" t="s">
        <v>14</v>
      </c>
      <c r="B16" s="11">
        <v>48</v>
      </c>
      <c r="C16" s="11">
        <v>2</v>
      </c>
    </row>
    <row r="17" spans="1:3" x14ac:dyDescent="0.35">
      <c r="A17" s="8" t="s">
        <v>12</v>
      </c>
      <c r="B17" s="11">
        <v>48</v>
      </c>
      <c r="C17" s="11">
        <v>2</v>
      </c>
    </row>
    <row r="18" spans="1:3" x14ac:dyDescent="0.35">
      <c r="A18" s="8" t="s">
        <v>13</v>
      </c>
      <c r="B18" s="11">
        <v>48</v>
      </c>
      <c r="C18" s="11">
        <v>1</v>
      </c>
    </row>
    <row r="19" spans="1:3" x14ac:dyDescent="0.35">
      <c r="A19" s="8" t="s">
        <v>15</v>
      </c>
      <c r="B19" s="11">
        <v>48</v>
      </c>
      <c r="C19" s="11">
        <v>18</v>
      </c>
    </row>
    <row r="20" spans="1:3" x14ac:dyDescent="0.35">
      <c r="A20" s="8" t="s">
        <v>16</v>
      </c>
      <c r="B20" s="11">
        <v>48</v>
      </c>
      <c r="C20" s="11">
        <v>2</v>
      </c>
    </row>
    <row r="21" spans="1:3" x14ac:dyDescent="0.35">
      <c r="A21" s="8" t="s">
        <v>17</v>
      </c>
      <c r="B21" s="11">
        <v>48</v>
      </c>
      <c r="C21" s="11">
        <v>18</v>
      </c>
    </row>
    <row r="22" spans="1:3" x14ac:dyDescent="0.35">
      <c r="A22" s="8" t="s">
        <v>18</v>
      </c>
      <c r="B22" s="11">
        <v>48</v>
      </c>
      <c r="C22" s="11">
        <v>8</v>
      </c>
    </row>
    <row r="23" spans="1:3" x14ac:dyDescent="0.35">
      <c r="A23" s="8" t="s">
        <v>19</v>
      </c>
      <c r="B23" s="11">
        <v>48</v>
      </c>
      <c r="C23" s="11">
        <v>4</v>
      </c>
    </row>
    <row r="24" spans="1:3" x14ac:dyDescent="0.35">
      <c r="A24" s="8" t="s">
        <v>47</v>
      </c>
      <c r="B24" s="11">
        <v>48</v>
      </c>
      <c r="C24" s="11">
        <v>8</v>
      </c>
    </row>
    <row r="25" spans="1:3" x14ac:dyDescent="0.35">
      <c r="A25" s="8" t="s">
        <v>49</v>
      </c>
      <c r="B25" s="11">
        <v>48</v>
      </c>
      <c r="C25" s="11">
        <v>4</v>
      </c>
    </row>
    <row r="26" spans="1:3" x14ac:dyDescent="0.35">
      <c r="A26" s="8" t="s">
        <v>42</v>
      </c>
      <c r="B26" s="11">
        <v>48</v>
      </c>
      <c r="C26" s="11">
        <v>4</v>
      </c>
    </row>
    <row r="27" spans="1:3" x14ac:dyDescent="0.35">
      <c r="A27" s="8" t="s">
        <v>46</v>
      </c>
      <c r="B27" s="11">
        <v>48</v>
      </c>
      <c r="C27" s="11">
        <v>10</v>
      </c>
    </row>
    <row r="28" spans="1:3" x14ac:dyDescent="0.35">
      <c r="A28" s="8" t="s">
        <v>50</v>
      </c>
      <c r="B28" s="11">
        <v>48</v>
      </c>
      <c r="C28" s="11">
        <v>6</v>
      </c>
    </row>
    <row r="29" spans="1:3" x14ac:dyDescent="0.35">
      <c r="A29" s="8" t="s">
        <v>43</v>
      </c>
      <c r="B29" s="11">
        <v>48</v>
      </c>
      <c r="C29" s="11">
        <v>4</v>
      </c>
    </row>
    <row r="30" spans="1:3" x14ac:dyDescent="0.35">
      <c r="A30" s="8" t="s">
        <v>48</v>
      </c>
      <c r="B30" s="11">
        <v>48</v>
      </c>
      <c r="C30" s="11">
        <v>10</v>
      </c>
    </row>
    <row r="31" spans="1:3" x14ac:dyDescent="0.35">
      <c r="A31" s="8" t="s">
        <v>51</v>
      </c>
      <c r="B31" s="11">
        <v>48</v>
      </c>
      <c r="C31" s="11">
        <v>8</v>
      </c>
    </row>
    <row r="32" spans="1:3" x14ac:dyDescent="0.35">
      <c r="A32" s="8" t="s">
        <v>21</v>
      </c>
      <c r="B32" s="11">
        <v>48</v>
      </c>
      <c r="C32" s="11">
        <v>1</v>
      </c>
    </row>
    <row r="33" spans="1:3" x14ac:dyDescent="0.35">
      <c r="A33" s="8" t="s">
        <v>20</v>
      </c>
      <c r="B33" s="11">
        <v>48</v>
      </c>
      <c r="C33" s="11">
        <v>2</v>
      </c>
    </row>
    <row r="34" spans="1:3" x14ac:dyDescent="0.35">
      <c r="A34" s="8" t="s">
        <v>22</v>
      </c>
      <c r="B34" s="11">
        <v>24</v>
      </c>
      <c r="C34" s="11">
        <v>4</v>
      </c>
    </row>
    <row r="35" spans="1:3" x14ac:dyDescent="0.35">
      <c r="A35" s="8" t="s">
        <v>23</v>
      </c>
      <c r="B35" s="11">
        <v>24</v>
      </c>
      <c r="C35" s="11">
        <v>6</v>
      </c>
    </row>
    <row r="36" spans="1:3" x14ac:dyDescent="0.35">
      <c r="A36" s="8" t="s">
        <v>24</v>
      </c>
      <c r="B36" s="11">
        <v>24</v>
      </c>
      <c r="C36" s="11">
        <v>4</v>
      </c>
    </row>
    <row r="37" spans="1:3" x14ac:dyDescent="0.35">
      <c r="A37" s="8" t="s">
        <v>25</v>
      </c>
      <c r="B37" s="11">
        <v>24</v>
      </c>
      <c r="C37" s="11">
        <v>9</v>
      </c>
    </row>
    <row r="38" spans="1:3" x14ac:dyDescent="0.35">
      <c r="A38" s="8" t="s">
        <v>26</v>
      </c>
      <c r="B38" s="11">
        <v>24</v>
      </c>
      <c r="C38" s="11">
        <v>4</v>
      </c>
    </row>
    <row r="39" spans="1:3" x14ac:dyDescent="0.35">
      <c r="A39" s="8" t="s">
        <v>27</v>
      </c>
      <c r="B39" s="11">
        <v>24</v>
      </c>
      <c r="C39" s="11">
        <v>9</v>
      </c>
    </row>
    <row r="40" spans="1:3" x14ac:dyDescent="0.35">
      <c r="A40" s="8" t="s">
        <v>28</v>
      </c>
      <c r="B40" s="11">
        <v>24</v>
      </c>
      <c r="C40" s="11">
        <v>1</v>
      </c>
    </row>
    <row r="41" spans="1:3" x14ac:dyDescent="0.35">
      <c r="A41" s="8" t="s">
        <v>29</v>
      </c>
      <c r="B41" s="11">
        <v>24</v>
      </c>
      <c r="C41" s="11">
        <v>1</v>
      </c>
    </row>
    <row r="42" spans="1:3" x14ac:dyDescent="0.35">
      <c r="A42" s="8" t="s">
        <v>54</v>
      </c>
      <c r="B42" s="11">
        <v>48</v>
      </c>
      <c r="C42" s="11">
        <v>2</v>
      </c>
    </row>
    <row r="43" spans="1:3" x14ac:dyDescent="0.35">
      <c r="A43" s="8" t="s">
        <v>61</v>
      </c>
      <c r="B43" s="11">
        <v>48</v>
      </c>
      <c r="C43" s="11">
        <v>2</v>
      </c>
    </row>
    <row r="44" spans="1:3" x14ac:dyDescent="0.35">
      <c r="A44" s="8" t="s">
        <v>53</v>
      </c>
      <c r="B44" s="11">
        <v>48</v>
      </c>
      <c r="C44" s="11">
        <v>2</v>
      </c>
    </row>
    <row r="45" spans="1:3" x14ac:dyDescent="0.35">
      <c r="A45" s="8" t="s">
        <v>60</v>
      </c>
      <c r="B45" s="11">
        <v>48</v>
      </c>
      <c r="C45" s="11">
        <v>2</v>
      </c>
    </row>
    <row r="46" spans="1:3" x14ac:dyDescent="0.35">
      <c r="A46" s="8" t="s">
        <v>52</v>
      </c>
      <c r="B46" s="11">
        <v>12</v>
      </c>
      <c r="C46" s="11">
        <v>1</v>
      </c>
    </row>
    <row r="47" spans="1:3" x14ac:dyDescent="0.35">
      <c r="A47" s="8" t="s">
        <v>55</v>
      </c>
      <c r="B47" s="11">
        <v>24</v>
      </c>
      <c r="C47" s="11">
        <v>4</v>
      </c>
    </row>
    <row r="48" spans="1:3" x14ac:dyDescent="0.35">
      <c r="A48" s="8" t="s">
        <v>62</v>
      </c>
      <c r="B48" s="11">
        <v>24</v>
      </c>
      <c r="C48" s="11">
        <v>6</v>
      </c>
    </row>
    <row r="49" spans="1:3" x14ac:dyDescent="0.35">
      <c r="A49" s="8" t="s">
        <v>56</v>
      </c>
      <c r="B49" s="11">
        <v>24</v>
      </c>
      <c r="C49" s="11">
        <v>4</v>
      </c>
    </row>
    <row r="50" spans="1:3" x14ac:dyDescent="0.35">
      <c r="A50" s="8" t="s">
        <v>45</v>
      </c>
      <c r="B50" s="11">
        <v>24</v>
      </c>
      <c r="C50" s="11">
        <v>2</v>
      </c>
    </row>
    <row r="51" spans="1:3" x14ac:dyDescent="0.35">
      <c r="A51" s="8" t="s">
        <v>63</v>
      </c>
      <c r="B51" s="11">
        <v>24</v>
      </c>
      <c r="C51" s="11">
        <v>12</v>
      </c>
    </row>
    <row r="52" spans="1:3" x14ac:dyDescent="0.35">
      <c r="A52" s="8" t="s">
        <v>1</v>
      </c>
      <c r="B52" s="11">
        <v>12</v>
      </c>
      <c r="C52" s="11">
        <v>1</v>
      </c>
    </row>
    <row r="53" spans="1:3" x14ac:dyDescent="0.35">
      <c r="A53" s="8" t="s">
        <v>57</v>
      </c>
      <c r="B53" s="11">
        <v>24</v>
      </c>
      <c r="C53" s="11">
        <v>2</v>
      </c>
    </row>
    <row r="54" spans="1:3" x14ac:dyDescent="0.35">
      <c r="A54" s="8" t="s">
        <v>64</v>
      </c>
      <c r="B54" s="11">
        <v>24</v>
      </c>
      <c r="C54" s="11">
        <v>12</v>
      </c>
    </row>
    <row r="55" spans="1:3" x14ac:dyDescent="0.35">
      <c r="A55" s="8" t="s">
        <v>58</v>
      </c>
      <c r="B55" s="11">
        <v>24</v>
      </c>
      <c r="C55" s="11">
        <v>2</v>
      </c>
    </row>
    <row r="56" spans="1:3" x14ac:dyDescent="0.35">
      <c r="A56" s="8" t="s">
        <v>65</v>
      </c>
      <c r="B56" s="11">
        <v>24</v>
      </c>
      <c r="C56" s="11">
        <v>8</v>
      </c>
    </row>
    <row r="57" spans="1:3" x14ac:dyDescent="0.35">
      <c r="A57" s="8" t="s">
        <v>59</v>
      </c>
      <c r="B57" s="11">
        <v>24</v>
      </c>
      <c r="C57" s="11">
        <v>2</v>
      </c>
    </row>
    <row r="58" spans="1:3" x14ac:dyDescent="0.35">
      <c r="A58" s="8" t="s">
        <v>66</v>
      </c>
      <c r="B58" s="11">
        <v>24</v>
      </c>
      <c r="C58" s="11">
        <v>2</v>
      </c>
    </row>
    <row r="59" spans="1:3" x14ac:dyDescent="0.35">
      <c r="A59" s="8" t="s">
        <v>2</v>
      </c>
      <c r="B59" s="11">
        <v>48</v>
      </c>
      <c r="C59" s="11">
        <v>1</v>
      </c>
    </row>
    <row r="60" spans="1:3" x14ac:dyDescent="0.35">
      <c r="A60" s="8" t="s">
        <v>4</v>
      </c>
      <c r="B60" s="11">
        <v>24</v>
      </c>
      <c r="C60" s="11">
        <v>4</v>
      </c>
    </row>
    <row r="61" spans="1:3" x14ac:dyDescent="0.35">
      <c r="A61" s="8" t="s">
        <v>3</v>
      </c>
      <c r="B61" s="11">
        <v>24</v>
      </c>
      <c r="C61" s="11">
        <v>4</v>
      </c>
    </row>
    <row r="62" spans="1:3" x14ac:dyDescent="0.35">
      <c r="A62" s="8" t="s">
        <v>5</v>
      </c>
      <c r="B62" s="11">
        <v>24</v>
      </c>
      <c r="C62" s="11">
        <v>4</v>
      </c>
    </row>
    <row r="63" spans="1:3" x14ac:dyDescent="0.35">
      <c r="A63" s="8" t="s">
        <v>6</v>
      </c>
      <c r="B63" s="11">
        <v>24</v>
      </c>
      <c r="C63" s="11">
        <v>2</v>
      </c>
    </row>
    <row r="64" spans="1:3" x14ac:dyDescent="0.35">
      <c r="A64" s="8" t="s">
        <v>7</v>
      </c>
      <c r="B64" s="11">
        <v>24</v>
      </c>
      <c r="C64" s="11">
        <v>2</v>
      </c>
    </row>
    <row r="65" spans="1:3" x14ac:dyDescent="0.35">
      <c r="A65" s="8" t="s">
        <v>8</v>
      </c>
      <c r="B65" s="11">
        <v>24</v>
      </c>
      <c r="C65" s="11">
        <v>2</v>
      </c>
    </row>
    <row r="66" spans="1:3" x14ac:dyDescent="0.35">
      <c r="A66" s="8" t="s">
        <v>9</v>
      </c>
      <c r="B66" s="11">
        <v>24</v>
      </c>
      <c r="C66" s="11">
        <v>2</v>
      </c>
    </row>
    <row r="67" spans="1:3" x14ac:dyDescent="0.35">
      <c r="A67" s="8" t="s">
        <v>10</v>
      </c>
      <c r="B67" s="11">
        <v>24</v>
      </c>
      <c r="C67" s="11">
        <v>1</v>
      </c>
    </row>
    <row r="68" spans="1:3" x14ac:dyDescent="0.35">
      <c r="A68" s="9" t="s">
        <v>136</v>
      </c>
      <c r="B68" s="11">
        <v>24</v>
      </c>
      <c r="C68" s="11">
        <v>1</v>
      </c>
    </row>
    <row r="69" spans="1:3" x14ac:dyDescent="0.35">
      <c r="A69" s="8" t="s">
        <v>91</v>
      </c>
      <c r="B69" s="11">
        <v>30</v>
      </c>
      <c r="C69" s="11">
        <v>2</v>
      </c>
    </row>
    <row r="70" spans="1:3" x14ac:dyDescent="0.35">
      <c r="A70" s="8" t="s">
        <v>92</v>
      </c>
      <c r="B70" s="11">
        <v>30</v>
      </c>
      <c r="C70" s="11">
        <v>2</v>
      </c>
    </row>
    <row r="71" spans="1:3" x14ac:dyDescent="0.35">
      <c r="A71" s="8" t="s">
        <v>169</v>
      </c>
      <c r="B71" s="11">
        <v>30</v>
      </c>
      <c r="C71" s="11">
        <v>2</v>
      </c>
    </row>
    <row r="72" spans="1:3" x14ac:dyDescent="0.35">
      <c r="A72" s="8" t="s">
        <v>93</v>
      </c>
      <c r="B72" s="11">
        <v>30</v>
      </c>
      <c r="C72" s="11">
        <v>2</v>
      </c>
    </row>
    <row r="73" spans="1:3" x14ac:dyDescent="0.35">
      <c r="A73" s="8" t="s">
        <v>167</v>
      </c>
      <c r="B73" s="11">
        <v>30</v>
      </c>
      <c r="C73" s="11">
        <v>2</v>
      </c>
    </row>
    <row r="74" spans="1:3" x14ac:dyDescent="0.35">
      <c r="A74" s="8" t="s">
        <v>94</v>
      </c>
      <c r="B74" s="11">
        <v>30</v>
      </c>
      <c r="C74" s="11">
        <v>2</v>
      </c>
    </row>
    <row r="75" spans="1:3" x14ac:dyDescent="0.35">
      <c r="A75" s="8" t="s">
        <v>166</v>
      </c>
      <c r="B75" s="11">
        <v>30</v>
      </c>
      <c r="C75" s="11">
        <v>1</v>
      </c>
    </row>
    <row r="76" spans="1:3" x14ac:dyDescent="0.35">
      <c r="A76" s="8" t="s">
        <v>95</v>
      </c>
      <c r="B76" s="11">
        <v>30</v>
      </c>
      <c r="C76" s="11">
        <v>1</v>
      </c>
    </row>
    <row r="77" spans="1:3" x14ac:dyDescent="0.35">
      <c r="A77" s="8" t="s">
        <v>162</v>
      </c>
      <c r="B77" s="11">
        <v>30</v>
      </c>
      <c r="C77" s="11">
        <v>2</v>
      </c>
    </row>
    <row r="78" spans="1:3" x14ac:dyDescent="0.35">
      <c r="A78" s="8" t="s">
        <v>96</v>
      </c>
      <c r="B78" s="11">
        <v>30</v>
      </c>
      <c r="C78" s="11">
        <v>2</v>
      </c>
    </row>
    <row r="79" spans="1:3" x14ac:dyDescent="0.35">
      <c r="A79" s="8" t="s">
        <v>147</v>
      </c>
      <c r="B79" s="11">
        <v>30</v>
      </c>
      <c r="C79" s="11">
        <v>1</v>
      </c>
    </row>
    <row r="80" spans="1:3" x14ac:dyDescent="0.35">
      <c r="A80" s="8" t="s">
        <v>97</v>
      </c>
      <c r="B80" s="11">
        <v>30</v>
      </c>
      <c r="C80" s="11">
        <v>1</v>
      </c>
    </row>
    <row r="81" spans="1:3" x14ac:dyDescent="0.35">
      <c r="A81" s="8" t="s">
        <v>161</v>
      </c>
      <c r="B81" s="11">
        <v>30</v>
      </c>
      <c r="C81" s="11">
        <v>3</v>
      </c>
    </row>
    <row r="82" spans="1:3" x14ac:dyDescent="0.35">
      <c r="A82" s="8" t="s">
        <v>98</v>
      </c>
      <c r="B82" s="11">
        <v>30</v>
      </c>
      <c r="C82" s="11">
        <v>3</v>
      </c>
    </row>
    <row r="83" spans="1:3" x14ac:dyDescent="0.35">
      <c r="A83" s="8" t="s">
        <v>114</v>
      </c>
      <c r="B83" s="11">
        <v>30</v>
      </c>
      <c r="C83" s="11">
        <v>1</v>
      </c>
    </row>
    <row r="84" spans="1:3" x14ac:dyDescent="0.35">
      <c r="A84" s="8" t="s">
        <v>173</v>
      </c>
      <c r="B84" s="11">
        <v>30</v>
      </c>
      <c r="C84" s="11">
        <v>1</v>
      </c>
    </row>
    <row r="85" spans="1:3" x14ac:dyDescent="0.35">
      <c r="A85" s="8" t="s">
        <v>165</v>
      </c>
      <c r="B85" s="11">
        <v>30</v>
      </c>
      <c r="C85" s="11">
        <v>2</v>
      </c>
    </row>
    <row r="86" spans="1:3" x14ac:dyDescent="0.35">
      <c r="A86" s="8" t="s">
        <v>177</v>
      </c>
      <c r="B86" s="11">
        <v>30</v>
      </c>
      <c r="C86" s="11">
        <v>2</v>
      </c>
    </row>
    <row r="87" spans="1:3" x14ac:dyDescent="0.35">
      <c r="A87" s="8" t="s">
        <v>112</v>
      </c>
      <c r="B87" s="11">
        <v>30</v>
      </c>
      <c r="C87" s="11">
        <v>1</v>
      </c>
    </row>
    <row r="88" spans="1:3" x14ac:dyDescent="0.35">
      <c r="A88" s="8" t="s">
        <v>170</v>
      </c>
      <c r="B88" s="11">
        <v>30</v>
      </c>
      <c r="C88" s="11">
        <v>2</v>
      </c>
    </row>
    <row r="89" spans="1:3" x14ac:dyDescent="0.35">
      <c r="A89" s="8" t="s">
        <v>133</v>
      </c>
      <c r="B89" s="11">
        <v>30</v>
      </c>
      <c r="C89" s="11">
        <v>1</v>
      </c>
    </row>
    <row r="90" spans="1:3" x14ac:dyDescent="0.35">
      <c r="A90" s="8" t="s">
        <v>176</v>
      </c>
      <c r="B90" s="11">
        <v>30</v>
      </c>
      <c r="C90" s="11">
        <v>1</v>
      </c>
    </row>
    <row r="91" spans="1:3" x14ac:dyDescent="0.35">
      <c r="A91" s="8" t="s">
        <v>210</v>
      </c>
      <c r="B91" s="11">
        <v>10</v>
      </c>
      <c r="C91" s="11">
        <v>1</v>
      </c>
    </row>
    <row r="92" spans="1:3" x14ac:dyDescent="0.35">
      <c r="A92" s="8" t="s">
        <v>211</v>
      </c>
      <c r="B92" s="11">
        <v>10</v>
      </c>
      <c r="C92" s="11">
        <v>1</v>
      </c>
    </row>
    <row r="93" spans="1:3" x14ac:dyDescent="0.35">
      <c r="A93" s="8" t="s">
        <v>212</v>
      </c>
      <c r="B93" s="11">
        <v>10</v>
      </c>
      <c r="C93" s="11">
        <v>1</v>
      </c>
    </row>
    <row r="94" spans="1:3" x14ac:dyDescent="0.35">
      <c r="A94" s="8" t="s">
        <v>213</v>
      </c>
      <c r="B94" s="11">
        <v>10</v>
      </c>
      <c r="C94" s="11">
        <v>2</v>
      </c>
    </row>
    <row r="95" spans="1:3" x14ac:dyDescent="0.35">
      <c r="A95" s="8" t="s">
        <v>30</v>
      </c>
      <c r="B95" s="11">
        <v>20</v>
      </c>
      <c r="C95" s="11">
        <v>2</v>
      </c>
    </row>
    <row r="96" spans="1:3" x14ac:dyDescent="0.35">
      <c r="A96" s="8" t="s">
        <v>31</v>
      </c>
      <c r="B96" s="11">
        <v>20</v>
      </c>
      <c r="C96" s="11">
        <v>2</v>
      </c>
    </row>
    <row r="97" spans="1:3" x14ac:dyDescent="0.35">
      <c r="A97" s="8" t="s">
        <v>32</v>
      </c>
      <c r="B97" s="11">
        <v>20</v>
      </c>
      <c r="C97" s="11">
        <v>1</v>
      </c>
    </row>
    <row r="98" spans="1:3" x14ac:dyDescent="0.35">
      <c r="A98" s="8" t="s">
        <v>33</v>
      </c>
      <c r="B98" s="11">
        <v>20</v>
      </c>
      <c r="C98" s="11">
        <v>6</v>
      </c>
    </row>
    <row r="99" spans="1:3" x14ac:dyDescent="0.35">
      <c r="A99" s="8" t="s">
        <v>34</v>
      </c>
      <c r="B99" s="11">
        <v>20</v>
      </c>
      <c r="C99" s="11">
        <v>1</v>
      </c>
    </row>
    <row r="100" spans="1:3" x14ac:dyDescent="0.35">
      <c r="A100" s="8" t="s">
        <v>35</v>
      </c>
      <c r="B100" s="11">
        <v>20</v>
      </c>
      <c r="C100" s="11">
        <v>6</v>
      </c>
    </row>
    <row r="101" spans="1:3" x14ac:dyDescent="0.35">
      <c r="A101" s="8" t="s">
        <v>36</v>
      </c>
      <c r="B101" s="11">
        <v>20</v>
      </c>
      <c r="C101" s="11">
        <v>1</v>
      </c>
    </row>
    <row r="102" spans="1:3" x14ac:dyDescent="0.35">
      <c r="A102" s="8" t="s">
        <v>37</v>
      </c>
      <c r="B102" s="11">
        <v>20</v>
      </c>
      <c r="C102" s="11">
        <v>6</v>
      </c>
    </row>
    <row r="103" spans="1:3" x14ac:dyDescent="0.35">
      <c r="A103" s="8" t="s">
        <v>38</v>
      </c>
      <c r="B103" s="11">
        <v>20</v>
      </c>
      <c r="C103" s="11">
        <v>1</v>
      </c>
    </row>
    <row r="104" spans="1:3" x14ac:dyDescent="0.35">
      <c r="A104" s="8" t="s">
        <v>39</v>
      </c>
      <c r="B104" s="11">
        <v>20</v>
      </c>
      <c r="C104" s="11">
        <v>1</v>
      </c>
    </row>
    <row r="105" spans="1:3" x14ac:dyDescent="0.35">
      <c r="A105" s="8" t="s">
        <v>40</v>
      </c>
      <c r="B105" s="11">
        <v>20</v>
      </c>
      <c r="C105" s="11">
        <v>1</v>
      </c>
    </row>
    <row r="106" spans="1:3" x14ac:dyDescent="0.35">
      <c r="A106" s="8" t="s">
        <v>41</v>
      </c>
      <c r="B106" s="11">
        <v>20</v>
      </c>
      <c r="C106" s="11">
        <v>2</v>
      </c>
    </row>
    <row r="107" spans="1:3" x14ac:dyDescent="0.35">
      <c r="A107" s="8" t="s">
        <v>67</v>
      </c>
      <c r="B107" s="11">
        <v>20</v>
      </c>
      <c r="C107" s="11">
        <v>2</v>
      </c>
    </row>
    <row r="108" spans="1:3" x14ac:dyDescent="0.35">
      <c r="A108" s="8" t="s">
        <v>68</v>
      </c>
      <c r="B108" s="11">
        <v>20</v>
      </c>
      <c r="C108" s="11">
        <v>2</v>
      </c>
    </row>
    <row r="109" spans="1:3" x14ac:dyDescent="0.35">
      <c r="A109" s="8" t="s">
        <v>69</v>
      </c>
      <c r="B109" s="11">
        <v>20</v>
      </c>
      <c r="C109" s="11">
        <v>3</v>
      </c>
    </row>
    <row r="110" spans="1:3" x14ac:dyDescent="0.35">
      <c r="A110" s="8" t="s">
        <v>11</v>
      </c>
      <c r="B110" s="11">
        <v>20</v>
      </c>
      <c r="C110" s="11">
        <v>5</v>
      </c>
    </row>
    <row r="111" spans="1:3" x14ac:dyDescent="0.35">
      <c r="A111" s="8" t="s">
        <v>70</v>
      </c>
      <c r="B111" s="11">
        <v>20</v>
      </c>
      <c r="C111" s="11">
        <v>5</v>
      </c>
    </row>
    <row r="112" spans="1:3" x14ac:dyDescent="0.35">
      <c r="A112" s="8" t="s">
        <v>71</v>
      </c>
      <c r="B112" s="11">
        <v>20</v>
      </c>
      <c r="C112" s="11">
        <v>5</v>
      </c>
    </row>
    <row r="113" spans="1:3" x14ac:dyDescent="0.35">
      <c r="A113" s="8" t="s">
        <v>72</v>
      </c>
      <c r="B113" s="11">
        <v>20</v>
      </c>
      <c r="C113" s="11">
        <v>1</v>
      </c>
    </row>
    <row r="114" spans="1:3" x14ac:dyDescent="0.35">
      <c r="A114" s="8" t="s">
        <v>73</v>
      </c>
      <c r="B114" s="11">
        <v>20</v>
      </c>
      <c r="C114" s="11">
        <v>1</v>
      </c>
    </row>
    <row r="115" spans="1:3" x14ac:dyDescent="0.35">
      <c r="A115" s="8" t="s">
        <v>74</v>
      </c>
      <c r="B115" s="11">
        <v>10</v>
      </c>
      <c r="C115" s="11">
        <v>1</v>
      </c>
    </row>
    <row r="116" spans="1:3" x14ac:dyDescent="0.35">
      <c r="A116" s="8" t="s">
        <v>75</v>
      </c>
      <c r="B116" s="11">
        <v>10</v>
      </c>
      <c r="C116" s="12">
        <v>1</v>
      </c>
    </row>
    <row r="117" spans="1:3" x14ac:dyDescent="0.35">
      <c r="A117" s="8" t="s">
        <v>77</v>
      </c>
      <c r="B117" s="11">
        <v>12</v>
      </c>
      <c r="C117" s="10" t="s">
        <v>209</v>
      </c>
    </row>
    <row r="118" spans="1:3" x14ac:dyDescent="0.35">
      <c r="A118" s="8" t="s">
        <v>76</v>
      </c>
      <c r="B118" s="11">
        <v>12</v>
      </c>
    </row>
  </sheetData>
  <autoFilter ref="A1:C118" xr:uid="{73A5B374-9C0D-4881-9C3E-6A05EDE6942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C7EA-B911-4FE3-8C83-0C4D9C3B37B7}">
  <dimension ref="A1:B178"/>
  <sheetViews>
    <sheetView workbookViewId="0">
      <selection activeCell="C2" sqref="C2"/>
    </sheetView>
  </sheetViews>
  <sheetFormatPr defaultRowHeight="18" x14ac:dyDescent="0.35"/>
  <sheetData>
    <row r="1" spans="1:2" x14ac:dyDescent="0.35">
      <c r="A1" s="3" t="s">
        <v>178</v>
      </c>
      <c r="B1" s="3" t="s">
        <v>179</v>
      </c>
    </row>
    <row r="2" spans="1:2" x14ac:dyDescent="0.35">
      <c r="A2" s="4" t="s">
        <v>157</v>
      </c>
      <c r="B2" s="4">
        <v>1.44</v>
      </c>
    </row>
    <row r="3" spans="1:2" x14ac:dyDescent="0.35">
      <c r="A3" s="4" t="s">
        <v>121</v>
      </c>
      <c r="B3" s="4">
        <v>1.44</v>
      </c>
    </row>
    <row r="4" spans="1:2" x14ac:dyDescent="0.35">
      <c r="A4" s="4" t="s">
        <v>122</v>
      </c>
      <c r="B4" s="4">
        <v>1.44</v>
      </c>
    </row>
    <row r="5" spans="1:2" x14ac:dyDescent="0.35">
      <c r="A5" s="4" t="s">
        <v>132</v>
      </c>
      <c r="B5" s="4">
        <v>1.32</v>
      </c>
    </row>
    <row r="6" spans="1:2" x14ac:dyDescent="0.35">
      <c r="A6" s="4" t="s">
        <v>78</v>
      </c>
      <c r="B6" s="4">
        <v>4.92</v>
      </c>
    </row>
    <row r="7" spans="1:2" x14ac:dyDescent="0.35">
      <c r="A7" s="4" t="s">
        <v>79</v>
      </c>
      <c r="B7" s="4">
        <v>8.0500000000000007</v>
      </c>
    </row>
    <row r="8" spans="1:2" x14ac:dyDescent="0.35">
      <c r="A8" s="4" t="s">
        <v>80</v>
      </c>
      <c r="B8" s="4">
        <v>8.98</v>
      </c>
    </row>
    <row r="9" spans="1:2" x14ac:dyDescent="0.35">
      <c r="A9" s="4" t="s">
        <v>81</v>
      </c>
      <c r="B9" s="4">
        <v>9.83</v>
      </c>
    </row>
    <row r="10" spans="1:2" x14ac:dyDescent="0.35">
      <c r="A10" s="4" t="s">
        <v>82</v>
      </c>
      <c r="B10" s="4">
        <v>11.15</v>
      </c>
    </row>
    <row r="11" spans="1:2" x14ac:dyDescent="0.35">
      <c r="A11" s="4" t="s">
        <v>83</v>
      </c>
      <c r="B11" s="4">
        <v>11.39</v>
      </c>
    </row>
    <row r="12" spans="1:2" x14ac:dyDescent="0.35">
      <c r="A12" s="4" t="s">
        <v>84</v>
      </c>
      <c r="B12" s="4">
        <v>13.79</v>
      </c>
    </row>
    <row r="13" spans="1:2" x14ac:dyDescent="0.35">
      <c r="A13" s="4" t="s">
        <v>85</v>
      </c>
      <c r="B13" s="4">
        <v>16.190000000000001</v>
      </c>
    </row>
    <row r="14" spans="1:2" x14ac:dyDescent="0.35">
      <c r="A14" s="4" t="s">
        <v>86</v>
      </c>
      <c r="B14" s="4">
        <v>18.59</v>
      </c>
    </row>
    <row r="15" spans="1:2" x14ac:dyDescent="0.35">
      <c r="A15" s="4" t="s">
        <v>87</v>
      </c>
      <c r="B15" s="4">
        <v>20.98</v>
      </c>
    </row>
    <row r="16" spans="1:2" x14ac:dyDescent="0.35">
      <c r="A16" s="4" t="s">
        <v>88</v>
      </c>
      <c r="B16" s="4">
        <v>23.38</v>
      </c>
    </row>
    <row r="17" spans="1:2" x14ac:dyDescent="0.35">
      <c r="A17" s="4" t="s">
        <v>14</v>
      </c>
      <c r="B17" s="4">
        <v>6.7</v>
      </c>
    </row>
    <row r="18" spans="1:2" x14ac:dyDescent="0.35">
      <c r="A18" s="4" t="s">
        <v>12</v>
      </c>
      <c r="B18" s="4">
        <v>7.32</v>
      </c>
    </row>
    <row r="19" spans="1:2" x14ac:dyDescent="0.35">
      <c r="A19" s="4" t="s">
        <v>13</v>
      </c>
      <c r="B19" s="4">
        <v>7.64</v>
      </c>
    </row>
    <row r="20" spans="1:2" x14ac:dyDescent="0.35">
      <c r="A20" s="4" t="s">
        <v>15</v>
      </c>
      <c r="B20" s="4">
        <v>7.95</v>
      </c>
    </row>
    <row r="21" spans="1:2" x14ac:dyDescent="0.35">
      <c r="A21" s="4" t="s">
        <v>16</v>
      </c>
      <c r="B21" s="4">
        <v>8.57</v>
      </c>
    </row>
    <row r="22" spans="1:2" x14ac:dyDescent="0.35">
      <c r="A22" s="4" t="s">
        <v>17</v>
      </c>
      <c r="B22" s="4">
        <v>9.19</v>
      </c>
    </row>
    <row r="23" spans="1:2" x14ac:dyDescent="0.35">
      <c r="A23" s="4" t="s">
        <v>18</v>
      </c>
      <c r="B23" s="4">
        <v>7.56</v>
      </c>
    </row>
    <row r="24" spans="1:2" x14ac:dyDescent="0.35">
      <c r="A24" s="4" t="s">
        <v>19</v>
      </c>
      <c r="B24" s="4">
        <v>8.4499999999999993</v>
      </c>
    </row>
    <row r="25" spans="1:2" x14ac:dyDescent="0.35">
      <c r="A25" s="4" t="s">
        <v>47</v>
      </c>
      <c r="B25" s="4">
        <v>12.86</v>
      </c>
    </row>
    <row r="26" spans="1:2" x14ac:dyDescent="0.35">
      <c r="A26" s="4" t="s">
        <v>49</v>
      </c>
      <c r="B26" s="4">
        <v>14.28</v>
      </c>
    </row>
    <row r="27" spans="1:2" x14ac:dyDescent="0.35">
      <c r="A27" s="4" t="s">
        <v>42</v>
      </c>
      <c r="B27" s="4">
        <v>12.77</v>
      </c>
    </row>
    <row r="28" spans="1:2" x14ac:dyDescent="0.35">
      <c r="A28" s="4" t="s">
        <v>46</v>
      </c>
      <c r="B28" s="4">
        <v>13.82</v>
      </c>
    </row>
    <row r="29" spans="1:2" x14ac:dyDescent="0.35">
      <c r="A29" s="4" t="s">
        <v>50</v>
      </c>
      <c r="B29" s="4">
        <v>13.82</v>
      </c>
    </row>
    <row r="30" spans="1:2" x14ac:dyDescent="0.35">
      <c r="A30" s="4" t="s">
        <v>43</v>
      </c>
      <c r="B30" s="4">
        <v>14.2</v>
      </c>
    </row>
    <row r="31" spans="1:2" x14ac:dyDescent="0.35">
      <c r="A31" s="4" t="s">
        <v>48</v>
      </c>
      <c r="B31" s="4">
        <v>15.35</v>
      </c>
    </row>
    <row r="32" spans="1:2" x14ac:dyDescent="0.35">
      <c r="A32" s="4" t="s">
        <v>51</v>
      </c>
      <c r="B32" s="4">
        <v>15.6</v>
      </c>
    </row>
    <row r="33" spans="1:2" x14ac:dyDescent="0.35">
      <c r="A33" s="4" t="s">
        <v>21</v>
      </c>
      <c r="B33" s="4">
        <v>11.6</v>
      </c>
    </row>
    <row r="34" spans="1:2" x14ac:dyDescent="0.35">
      <c r="A34" s="4" t="s">
        <v>20</v>
      </c>
      <c r="B34" s="4">
        <v>13.42</v>
      </c>
    </row>
    <row r="35" spans="1:2" x14ac:dyDescent="0.35">
      <c r="A35" s="4" t="s">
        <v>22</v>
      </c>
      <c r="B35" s="4">
        <v>15.24</v>
      </c>
    </row>
    <row r="36" spans="1:2" x14ac:dyDescent="0.35">
      <c r="A36" s="4" t="s">
        <v>23</v>
      </c>
      <c r="B36" s="4">
        <v>17.13</v>
      </c>
    </row>
    <row r="37" spans="1:2" x14ac:dyDescent="0.35">
      <c r="A37" s="4" t="s">
        <v>24</v>
      </c>
      <c r="B37" s="4">
        <v>18.95</v>
      </c>
    </row>
    <row r="38" spans="1:2" x14ac:dyDescent="0.35">
      <c r="A38" s="4" t="s">
        <v>25</v>
      </c>
      <c r="B38" s="4">
        <v>20.77</v>
      </c>
    </row>
    <row r="39" spans="1:2" x14ac:dyDescent="0.35">
      <c r="A39" s="4" t="s">
        <v>26</v>
      </c>
      <c r="B39" s="4">
        <v>22.59</v>
      </c>
    </row>
    <row r="40" spans="1:2" x14ac:dyDescent="0.35">
      <c r="A40" s="4" t="s">
        <v>27</v>
      </c>
      <c r="B40" s="4">
        <v>24.41</v>
      </c>
    </row>
    <row r="41" spans="1:2" x14ac:dyDescent="0.35">
      <c r="A41" s="4" t="s">
        <v>28</v>
      </c>
      <c r="B41" s="4">
        <v>28.05</v>
      </c>
    </row>
    <row r="42" spans="1:2" x14ac:dyDescent="0.35">
      <c r="A42" s="4" t="s">
        <v>29</v>
      </c>
      <c r="B42" s="4">
        <v>33.299999999999997</v>
      </c>
    </row>
    <row r="43" spans="1:2" x14ac:dyDescent="0.35">
      <c r="A43" s="4" t="s">
        <v>54</v>
      </c>
      <c r="B43" s="4">
        <v>16.579999999999998</v>
      </c>
    </row>
    <row r="44" spans="1:2" x14ac:dyDescent="0.35">
      <c r="A44" s="4" t="s">
        <v>61</v>
      </c>
      <c r="B44" s="4">
        <v>16.52</v>
      </c>
    </row>
    <row r="45" spans="1:2" x14ac:dyDescent="0.35">
      <c r="A45" s="4" t="s">
        <v>53</v>
      </c>
      <c r="B45" s="4">
        <v>18.41</v>
      </c>
    </row>
    <row r="46" spans="1:2" x14ac:dyDescent="0.35">
      <c r="A46" s="4" t="s">
        <v>60</v>
      </c>
      <c r="B46" s="4">
        <v>18.71</v>
      </c>
    </row>
    <row r="47" spans="1:2" x14ac:dyDescent="0.35">
      <c r="A47" s="4" t="s">
        <v>180</v>
      </c>
      <c r="B47" s="4">
        <v>15.69</v>
      </c>
    </row>
    <row r="48" spans="1:2" x14ac:dyDescent="0.35">
      <c r="A48" s="4" t="s">
        <v>52</v>
      </c>
      <c r="B48" s="4">
        <v>19.28</v>
      </c>
    </row>
    <row r="49" spans="1:2" x14ac:dyDescent="0.35">
      <c r="A49" s="4" t="s">
        <v>55</v>
      </c>
      <c r="B49" s="4">
        <v>20.23</v>
      </c>
    </row>
    <row r="50" spans="1:2" x14ac:dyDescent="0.35">
      <c r="A50" s="4" t="s">
        <v>62</v>
      </c>
      <c r="B50" s="4">
        <v>20.54</v>
      </c>
    </row>
    <row r="51" spans="1:2" x14ac:dyDescent="0.35">
      <c r="A51" s="4" t="s">
        <v>56</v>
      </c>
      <c r="B51" s="4">
        <v>22.06</v>
      </c>
    </row>
    <row r="52" spans="1:2" x14ac:dyDescent="0.35">
      <c r="A52" s="4" t="s">
        <v>45</v>
      </c>
      <c r="B52" s="4">
        <v>21.23</v>
      </c>
    </row>
    <row r="53" spans="1:2" x14ac:dyDescent="0.35">
      <c r="A53" s="4" t="s">
        <v>63</v>
      </c>
      <c r="B53" s="4">
        <v>22.37</v>
      </c>
    </row>
    <row r="54" spans="1:2" x14ac:dyDescent="0.35">
      <c r="A54" s="4" t="s">
        <v>181</v>
      </c>
      <c r="B54" s="4">
        <v>24.19</v>
      </c>
    </row>
    <row r="55" spans="1:2" x14ac:dyDescent="0.35">
      <c r="A55" s="4" t="s">
        <v>1</v>
      </c>
      <c r="B55" s="4">
        <v>19.600000000000001</v>
      </c>
    </row>
    <row r="56" spans="1:2" x14ac:dyDescent="0.35">
      <c r="A56" s="4" t="s">
        <v>57</v>
      </c>
      <c r="B56" s="4">
        <v>28.85</v>
      </c>
    </row>
    <row r="57" spans="1:2" x14ac:dyDescent="0.35">
      <c r="A57" s="4" t="s">
        <v>64</v>
      </c>
      <c r="B57" s="4">
        <v>29.19</v>
      </c>
    </row>
    <row r="58" spans="1:2" x14ac:dyDescent="0.35">
      <c r="A58" s="4" t="s">
        <v>182</v>
      </c>
      <c r="B58" s="4">
        <v>31.25</v>
      </c>
    </row>
    <row r="59" spans="1:2" x14ac:dyDescent="0.35">
      <c r="A59" s="4" t="s">
        <v>58</v>
      </c>
      <c r="B59" s="4">
        <v>32.96</v>
      </c>
    </row>
    <row r="60" spans="1:2" x14ac:dyDescent="0.35">
      <c r="A60" s="4" t="s">
        <v>65</v>
      </c>
      <c r="B60" s="4">
        <v>33.299999999999997</v>
      </c>
    </row>
    <row r="61" spans="1:2" x14ac:dyDescent="0.35">
      <c r="A61" s="4" t="s">
        <v>59</v>
      </c>
      <c r="B61" s="4">
        <v>37.11</v>
      </c>
    </row>
    <row r="62" spans="1:2" x14ac:dyDescent="0.35">
      <c r="A62" s="4" t="s">
        <v>66</v>
      </c>
      <c r="B62" s="4">
        <v>37.450000000000003</v>
      </c>
    </row>
    <row r="63" spans="1:2" x14ac:dyDescent="0.35">
      <c r="A63" s="4" t="s">
        <v>2</v>
      </c>
      <c r="B63" s="4">
        <v>12.09</v>
      </c>
    </row>
    <row r="64" spans="1:2" x14ac:dyDescent="0.35">
      <c r="A64" s="4" t="s">
        <v>4</v>
      </c>
      <c r="B64" s="4">
        <v>12.09</v>
      </c>
    </row>
    <row r="65" spans="1:2" x14ac:dyDescent="0.35">
      <c r="A65" s="4" t="s">
        <v>3</v>
      </c>
      <c r="B65" s="4">
        <v>13.63</v>
      </c>
    </row>
    <row r="66" spans="1:2" x14ac:dyDescent="0.35">
      <c r="A66" s="4" t="s">
        <v>5</v>
      </c>
      <c r="B66" s="4">
        <v>13.63</v>
      </c>
    </row>
    <row r="67" spans="1:2" x14ac:dyDescent="0.35">
      <c r="A67" s="4" t="s">
        <v>6</v>
      </c>
      <c r="B67" s="4">
        <v>16.16</v>
      </c>
    </row>
    <row r="68" spans="1:2" x14ac:dyDescent="0.35">
      <c r="A68" s="4" t="s">
        <v>7</v>
      </c>
      <c r="B68" s="4">
        <v>17.55</v>
      </c>
    </row>
    <row r="69" spans="1:2" x14ac:dyDescent="0.35">
      <c r="A69" s="4" t="s">
        <v>8</v>
      </c>
      <c r="B69" s="4">
        <v>28.9</v>
      </c>
    </row>
    <row r="70" spans="1:2" x14ac:dyDescent="0.35">
      <c r="A70" s="4" t="s">
        <v>9</v>
      </c>
      <c r="B70" s="4">
        <v>33.1</v>
      </c>
    </row>
    <row r="71" spans="1:2" x14ac:dyDescent="0.35">
      <c r="A71" s="4" t="s">
        <v>10</v>
      </c>
      <c r="B71" s="4">
        <v>37.299999999999997</v>
      </c>
    </row>
    <row r="72" spans="1:2" x14ac:dyDescent="0.35">
      <c r="A72" s="4">
        <v>514</v>
      </c>
      <c r="B72" s="4">
        <v>19.190000000000001</v>
      </c>
    </row>
    <row r="73" spans="1:2" x14ac:dyDescent="0.35">
      <c r="A73" s="4" t="s">
        <v>91</v>
      </c>
      <c r="B73" s="4">
        <v>33.220999999999997</v>
      </c>
    </row>
    <row r="74" spans="1:2" x14ac:dyDescent="0.35">
      <c r="A74" s="4" t="s">
        <v>92</v>
      </c>
      <c r="B74" s="4">
        <v>38.698</v>
      </c>
    </row>
    <row r="75" spans="1:2" x14ac:dyDescent="0.35">
      <c r="A75" s="4" t="s">
        <v>169</v>
      </c>
      <c r="B75" s="4">
        <v>41.96</v>
      </c>
    </row>
    <row r="76" spans="1:2" x14ac:dyDescent="0.35">
      <c r="A76" s="4" t="s">
        <v>93</v>
      </c>
      <c r="B76" s="4">
        <v>44.447000000000003</v>
      </c>
    </row>
    <row r="77" spans="1:2" x14ac:dyDescent="0.35">
      <c r="A77" s="4" t="s">
        <v>167</v>
      </c>
      <c r="B77" s="4">
        <v>46.756</v>
      </c>
    </row>
    <row r="78" spans="1:2" x14ac:dyDescent="0.35">
      <c r="A78" s="4" t="s">
        <v>94</v>
      </c>
      <c r="B78" s="4">
        <v>49.006</v>
      </c>
    </row>
    <row r="79" spans="1:2" x14ac:dyDescent="0.35">
      <c r="A79" s="4" t="s">
        <v>166</v>
      </c>
      <c r="B79" s="4">
        <v>51.551000000000002</v>
      </c>
    </row>
    <row r="80" spans="1:2" x14ac:dyDescent="0.35">
      <c r="A80" s="4" t="s">
        <v>95</v>
      </c>
      <c r="B80" s="4">
        <v>53.564</v>
      </c>
    </row>
    <row r="81" spans="1:2" x14ac:dyDescent="0.35">
      <c r="A81" s="4" t="s">
        <v>162</v>
      </c>
      <c r="B81" s="4">
        <v>60.728000000000002</v>
      </c>
    </row>
    <row r="82" spans="1:2" x14ac:dyDescent="0.35">
      <c r="A82" s="4" t="s">
        <v>96</v>
      </c>
      <c r="B82" s="4">
        <v>58.122999999999998</v>
      </c>
    </row>
    <row r="83" spans="1:2" x14ac:dyDescent="0.35">
      <c r="A83" s="4" t="s">
        <v>147</v>
      </c>
      <c r="B83" s="4">
        <v>61.362000000000002</v>
      </c>
    </row>
    <row r="84" spans="1:2" x14ac:dyDescent="0.35">
      <c r="A84" s="4" t="s">
        <v>97</v>
      </c>
      <c r="B84" s="4">
        <v>62.682000000000002</v>
      </c>
    </row>
    <row r="85" spans="1:2" x14ac:dyDescent="0.35">
      <c r="A85" s="4" t="s">
        <v>161</v>
      </c>
      <c r="B85" s="4">
        <v>65.938000000000002</v>
      </c>
    </row>
    <row r="86" spans="1:2" x14ac:dyDescent="0.35">
      <c r="A86" s="4" t="s">
        <v>98</v>
      </c>
      <c r="B86" s="4">
        <v>67.239999999999995</v>
      </c>
    </row>
    <row r="87" spans="1:2" x14ac:dyDescent="0.35">
      <c r="A87" s="4" t="s">
        <v>114</v>
      </c>
      <c r="B87" s="4">
        <v>72.257999999999996</v>
      </c>
    </row>
    <row r="88" spans="1:2" x14ac:dyDescent="0.35">
      <c r="A88" s="4" t="s">
        <v>165</v>
      </c>
      <c r="B88" s="4">
        <v>77.156999999999996</v>
      </c>
    </row>
    <row r="89" spans="1:2" x14ac:dyDescent="0.35">
      <c r="A89" s="4" t="s">
        <v>177</v>
      </c>
      <c r="B89" s="4">
        <v>75.225999999999999</v>
      </c>
    </row>
    <row r="90" spans="1:2" x14ac:dyDescent="0.35">
      <c r="A90" s="4" t="s">
        <v>112</v>
      </c>
      <c r="B90" s="4">
        <v>81.334999999999994</v>
      </c>
    </row>
    <row r="91" spans="1:2" x14ac:dyDescent="0.35">
      <c r="A91" s="4" t="s">
        <v>170</v>
      </c>
      <c r="B91" s="4">
        <v>86.954999999999998</v>
      </c>
    </row>
    <row r="92" spans="1:2" x14ac:dyDescent="0.35">
      <c r="A92" s="4" t="s">
        <v>133</v>
      </c>
      <c r="B92" s="4">
        <v>90.864999999999995</v>
      </c>
    </row>
    <row r="93" spans="1:2" x14ac:dyDescent="0.35">
      <c r="A93" s="4" t="s">
        <v>183</v>
      </c>
      <c r="B93" s="4">
        <v>101.652</v>
      </c>
    </row>
    <row r="94" spans="1:2" x14ac:dyDescent="0.35">
      <c r="A94" s="4" t="s">
        <v>176</v>
      </c>
      <c r="B94" s="4">
        <v>101.651</v>
      </c>
    </row>
    <row r="95" spans="1:2" x14ac:dyDescent="0.35">
      <c r="A95" s="4">
        <v>116</v>
      </c>
      <c r="B95" s="4">
        <v>1.28</v>
      </c>
    </row>
    <row r="96" spans="1:2" x14ac:dyDescent="0.35">
      <c r="A96" s="4" t="s">
        <v>30</v>
      </c>
      <c r="B96" s="4">
        <v>28.8</v>
      </c>
    </row>
    <row r="97" spans="1:2" x14ac:dyDescent="0.35">
      <c r="A97" s="4" t="s">
        <v>31</v>
      </c>
      <c r="B97" s="4">
        <v>36.5</v>
      </c>
    </row>
    <row r="98" spans="1:2" x14ac:dyDescent="0.35">
      <c r="A98" s="4" t="s">
        <v>32</v>
      </c>
      <c r="B98" s="4">
        <v>44.2</v>
      </c>
    </row>
    <row r="99" spans="1:2" x14ac:dyDescent="0.35">
      <c r="A99" s="4" t="s">
        <v>33</v>
      </c>
      <c r="B99" s="4">
        <v>48.1</v>
      </c>
    </row>
    <row r="100" spans="1:2" x14ac:dyDescent="0.35">
      <c r="A100" s="4" t="s">
        <v>34</v>
      </c>
      <c r="B100" s="4">
        <v>51.89</v>
      </c>
    </row>
    <row r="101" spans="1:2" x14ac:dyDescent="0.35">
      <c r="A101" s="4" t="s">
        <v>35</v>
      </c>
      <c r="B101" s="4">
        <v>55.78</v>
      </c>
    </row>
    <row r="102" spans="1:2" x14ac:dyDescent="0.35">
      <c r="A102" s="4" t="s">
        <v>36</v>
      </c>
      <c r="B102" s="4">
        <v>59.59</v>
      </c>
    </row>
    <row r="103" spans="1:2" x14ac:dyDescent="0.35">
      <c r="A103" s="4" t="s">
        <v>37</v>
      </c>
      <c r="B103" s="4">
        <v>63.57</v>
      </c>
    </row>
    <row r="104" spans="1:2" x14ac:dyDescent="0.35">
      <c r="A104" s="4" t="s">
        <v>38</v>
      </c>
      <c r="B104" s="4">
        <v>67.290000000000006</v>
      </c>
    </row>
    <row r="105" spans="1:2" x14ac:dyDescent="0.35">
      <c r="A105" s="4" t="s">
        <v>39</v>
      </c>
      <c r="B105" s="4">
        <v>75.05</v>
      </c>
    </row>
    <row r="106" spans="1:2" x14ac:dyDescent="0.35">
      <c r="A106" s="4" t="s">
        <v>40</v>
      </c>
      <c r="B106" s="4">
        <v>90.68</v>
      </c>
    </row>
    <row r="107" spans="1:2" x14ac:dyDescent="0.35">
      <c r="A107" s="4" t="s">
        <v>41</v>
      </c>
      <c r="B107" s="4">
        <v>106.2</v>
      </c>
    </row>
    <row r="108" spans="1:2" x14ac:dyDescent="0.35">
      <c r="A108" s="4" t="s">
        <v>67</v>
      </c>
      <c r="B108" s="4">
        <v>38.26</v>
      </c>
    </row>
    <row r="109" spans="1:2" x14ac:dyDescent="0.35">
      <c r="A109" s="4" t="s">
        <v>68</v>
      </c>
      <c r="B109" s="4">
        <v>45.96</v>
      </c>
    </row>
    <row r="110" spans="1:2" x14ac:dyDescent="0.35">
      <c r="A110" s="4" t="s">
        <v>69</v>
      </c>
      <c r="B110" s="4">
        <v>53.66</v>
      </c>
    </row>
    <row r="111" spans="1:2" x14ac:dyDescent="0.35">
      <c r="A111" s="4" t="s">
        <v>11</v>
      </c>
      <c r="B111" s="4">
        <v>83.281999999999996</v>
      </c>
    </row>
    <row r="112" spans="1:2" x14ac:dyDescent="0.35">
      <c r="A112" s="4" t="s">
        <v>70</v>
      </c>
      <c r="B112" s="4">
        <v>61.37</v>
      </c>
    </row>
    <row r="113" spans="1:2" x14ac:dyDescent="0.35">
      <c r="A113" s="4" t="s">
        <v>71</v>
      </c>
      <c r="B113" s="4">
        <v>69.069999999999993</v>
      </c>
    </row>
    <row r="114" spans="1:2" x14ac:dyDescent="0.35">
      <c r="A114" s="4" t="s">
        <v>72</v>
      </c>
      <c r="B114" s="4">
        <v>76.78</v>
      </c>
    </row>
    <row r="115" spans="1:2" x14ac:dyDescent="0.35">
      <c r="A115" s="4" t="s">
        <v>73</v>
      </c>
      <c r="B115" s="4">
        <v>84.66</v>
      </c>
    </row>
    <row r="116" spans="1:2" x14ac:dyDescent="0.35">
      <c r="A116" s="4" t="s">
        <v>74</v>
      </c>
      <c r="B116" s="4">
        <v>99.26</v>
      </c>
    </row>
    <row r="117" spans="1:2" x14ac:dyDescent="0.35">
      <c r="A117" s="4" t="s">
        <v>75</v>
      </c>
      <c r="B117" s="4">
        <v>114.83</v>
      </c>
    </row>
    <row r="118" spans="1:2" x14ac:dyDescent="0.35">
      <c r="A118" s="4" t="s">
        <v>184</v>
      </c>
      <c r="B118" s="4">
        <v>0.247</v>
      </c>
    </row>
    <row r="119" spans="1:2" x14ac:dyDescent="0.35">
      <c r="A119" s="4" t="s">
        <v>124</v>
      </c>
      <c r="B119" s="4">
        <v>0.33300000000000002</v>
      </c>
    </row>
    <row r="120" spans="1:2" x14ac:dyDescent="0.35">
      <c r="A120" s="4">
        <v>302</v>
      </c>
      <c r="B120" s="4">
        <v>0.33300000000000002</v>
      </c>
    </row>
    <row r="121" spans="1:2" x14ac:dyDescent="0.35">
      <c r="A121" s="4">
        <v>303</v>
      </c>
      <c r="B121" s="4">
        <v>0.437</v>
      </c>
    </row>
    <row r="122" spans="1:2" x14ac:dyDescent="0.35">
      <c r="A122" s="4">
        <v>300</v>
      </c>
      <c r="B122" s="4">
        <v>0.247</v>
      </c>
    </row>
    <row r="123" spans="1:2" x14ac:dyDescent="0.35">
      <c r="A123" s="4">
        <v>422</v>
      </c>
      <c r="B123" s="4">
        <v>0.61</v>
      </c>
    </row>
    <row r="124" spans="1:2" x14ac:dyDescent="0.35">
      <c r="A124" s="4">
        <v>423</v>
      </c>
      <c r="B124" s="4">
        <v>0.71</v>
      </c>
    </row>
    <row r="125" spans="1:2" x14ac:dyDescent="0.35">
      <c r="A125" s="4">
        <v>424</v>
      </c>
      <c r="B125" s="4">
        <v>0.73</v>
      </c>
    </row>
    <row r="126" spans="1:2" x14ac:dyDescent="0.35">
      <c r="A126" s="4">
        <v>425</v>
      </c>
      <c r="B126" s="4">
        <v>0.74</v>
      </c>
    </row>
    <row r="127" spans="1:2" x14ac:dyDescent="0.35">
      <c r="A127" s="4">
        <v>426</v>
      </c>
      <c r="B127" s="4">
        <v>0.78</v>
      </c>
    </row>
    <row r="128" spans="1:2" x14ac:dyDescent="0.35">
      <c r="A128" s="4">
        <v>427</v>
      </c>
      <c r="B128" s="4">
        <v>0.81</v>
      </c>
    </row>
    <row r="129" spans="1:2" x14ac:dyDescent="0.35">
      <c r="A129" s="4">
        <v>428</v>
      </c>
      <c r="B129" s="4">
        <v>0.87</v>
      </c>
    </row>
    <row r="130" spans="1:2" x14ac:dyDescent="0.35">
      <c r="A130" s="4">
        <v>429</v>
      </c>
      <c r="B130" s="4">
        <v>0.87</v>
      </c>
    </row>
    <row r="131" spans="1:2" x14ac:dyDescent="0.35">
      <c r="A131" s="4">
        <v>430</v>
      </c>
      <c r="B131" s="4">
        <v>0.89</v>
      </c>
    </row>
    <row r="132" spans="1:2" x14ac:dyDescent="0.35">
      <c r="A132" s="4">
        <v>431</v>
      </c>
      <c r="B132" s="4">
        <v>0.93</v>
      </c>
    </row>
    <row r="133" spans="1:2" x14ac:dyDescent="0.35">
      <c r="A133" s="4">
        <v>408</v>
      </c>
      <c r="B133" s="4">
        <v>0.42</v>
      </c>
    </row>
    <row r="134" spans="1:2" x14ac:dyDescent="0.35">
      <c r="A134" s="4">
        <v>409</v>
      </c>
      <c r="B134" s="4">
        <v>0.5</v>
      </c>
    </row>
    <row r="135" spans="1:2" x14ac:dyDescent="0.35">
      <c r="A135" s="4">
        <v>410</v>
      </c>
      <c r="B135" s="4">
        <v>0.55000000000000004</v>
      </c>
    </row>
    <row r="136" spans="1:2" x14ac:dyDescent="0.35">
      <c r="A136" s="4">
        <v>411</v>
      </c>
      <c r="B136" s="4">
        <v>0.54</v>
      </c>
    </row>
    <row r="137" spans="1:2" x14ac:dyDescent="0.35">
      <c r="A137" s="4" t="s">
        <v>159</v>
      </c>
      <c r="B137" s="4">
        <v>0.6</v>
      </c>
    </row>
    <row r="138" spans="1:2" x14ac:dyDescent="0.35">
      <c r="A138" s="4">
        <v>600</v>
      </c>
      <c r="B138" s="4">
        <v>3.5999999999999997E-2</v>
      </c>
    </row>
    <row r="139" spans="1:2" x14ac:dyDescent="0.35">
      <c r="A139" s="4" t="s">
        <v>140</v>
      </c>
      <c r="B139" s="4">
        <v>0.73499999999999999</v>
      </c>
    </row>
    <row r="140" spans="1:2" x14ac:dyDescent="0.35">
      <c r="A140" s="4" t="s">
        <v>145</v>
      </c>
      <c r="B140" s="4">
        <v>1.194</v>
      </c>
    </row>
    <row r="141" spans="1:2" x14ac:dyDescent="0.35">
      <c r="A141" s="4" t="s">
        <v>146</v>
      </c>
      <c r="B141" s="4">
        <v>1.194</v>
      </c>
    </row>
    <row r="142" spans="1:2" x14ac:dyDescent="0.35">
      <c r="A142" s="4" t="s">
        <v>127</v>
      </c>
      <c r="B142" s="4">
        <v>3.968</v>
      </c>
    </row>
    <row r="143" spans="1:2" x14ac:dyDescent="0.35">
      <c r="A143" s="4" t="s">
        <v>152</v>
      </c>
      <c r="B143" s="4">
        <v>3.8580000000000001</v>
      </c>
    </row>
    <row r="144" spans="1:2" x14ac:dyDescent="0.35">
      <c r="A144" s="4" t="s">
        <v>185</v>
      </c>
      <c r="B144" s="4">
        <v>0.30299999999999999</v>
      </c>
    </row>
    <row r="145" spans="1:2" x14ac:dyDescent="0.35">
      <c r="A145" s="4" t="s">
        <v>186</v>
      </c>
      <c r="B145" s="4">
        <v>7.0000000000000007E-2</v>
      </c>
    </row>
    <row r="146" spans="1:2" x14ac:dyDescent="0.35">
      <c r="A146" s="4" t="s">
        <v>0</v>
      </c>
      <c r="B146" s="4">
        <v>0.68700000000000006</v>
      </c>
    </row>
    <row r="147" spans="1:2" x14ac:dyDescent="0.35">
      <c r="A147" s="4" t="s">
        <v>187</v>
      </c>
      <c r="B147" s="4">
        <v>0.14000000000000001</v>
      </c>
    </row>
    <row r="148" spans="1:2" x14ac:dyDescent="0.35">
      <c r="A148" s="4" t="s">
        <v>188</v>
      </c>
      <c r="B148" s="4">
        <v>5.8999999999999997E-2</v>
      </c>
    </row>
    <row r="149" spans="1:2" x14ac:dyDescent="0.35">
      <c r="A149" s="4" t="s">
        <v>120</v>
      </c>
      <c r="B149" s="4">
        <v>14.11</v>
      </c>
    </row>
    <row r="150" spans="1:2" x14ac:dyDescent="0.35">
      <c r="A150" s="4" t="s">
        <v>116</v>
      </c>
      <c r="B150" s="4">
        <v>16.754999999999999</v>
      </c>
    </row>
    <row r="151" spans="1:2" x14ac:dyDescent="0.35">
      <c r="A151" s="4" t="s">
        <v>119</v>
      </c>
      <c r="B151" s="4">
        <v>19.268999999999998</v>
      </c>
    </row>
    <row r="152" spans="1:2" x14ac:dyDescent="0.35">
      <c r="A152" s="4" t="s">
        <v>113</v>
      </c>
      <c r="B152" s="4">
        <v>21.826000000000001</v>
      </c>
    </row>
    <row r="153" spans="1:2" x14ac:dyDescent="0.35">
      <c r="A153" s="4" t="s">
        <v>118</v>
      </c>
      <c r="B153" s="4">
        <v>24.382999999999999</v>
      </c>
    </row>
    <row r="154" spans="1:2" x14ac:dyDescent="0.35">
      <c r="A154" s="4" t="s">
        <v>115</v>
      </c>
      <c r="B154" s="4">
        <v>26.984999999999999</v>
      </c>
    </row>
    <row r="155" spans="1:2" x14ac:dyDescent="0.35">
      <c r="A155" s="4" t="s">
        <v>134</v>
      </c>
      <c r="B155" s="4">
        <v>29.542000000000002</v>
      </c>
    </row>
    <row r="156" spans="1:2" x14ac:dyDescent="0.35">
      <c r="A156" s="4" t="s">
        <v>117</v>
      </c>
      <c r="B156" s="4">
        <v>32.098999999999997</v>
      </c>
    </row>
    <row r="157" spans="1:2" x14ac:dyDescent="0.35">
      <c r="A157" s="4" t="s">
        <v>149</v>
      </c>
      <c r="B157" s="4">
        <v>34.613</v>
      </c>
    </row>
    <row r="158" spans="1:2" x14ac:dyDescent="0.35">
      <c r="A158" s="4" t="s">
        <v>171</v>
      </c>
      <c r="B158" s="4">
        <v>38.756999999999998</v>
      </c>
    </row>
    <row r="159" spans="1:2" x14ac:dyDescent="0.35">
      <c r="A159" s="4" t="s">
        <v>143</v>
      </c>
      <c r="B159" s="4">
        <v>38.055</v>
      </c>
    </row>
    <row r="160" spans="1:2" x14ac:dyDescent="0.35">
      <c r="A160" s="4" t="s">
        <v>135</v>
      </c>
      <c r="B160" s="4">
        <v>54.41</v>
      </c>
    </row>
    <row r="161" spans="1:2" x14ac:dyDescent="0.35">
      <c r="A161" s="4" t="s">
        <v>128</v>
      </c>
      <c r="B161" s="4">
        <v>62.523000000000003</v>
      </c>
    </row>
    <row r="162" spans="1:2" x14ac:dyDescent="0.35">
      <c r="A162" s="4" t="s">
        <v>163</v>
      </c>
      <c r="B162" s="4">
        <v>74.108000000000004</v>
      </c>
    </row>
    <row r="163" spans="1:2" x14ac:dyDescent="0.35">
      <c r="A163" s="4" t="s">
        <v>77</v>
      </c>
      <c r="B163" s="4">
        <v>8.58</v>
      </c>
    </row>
    <row r="164" spans="1:2" x14ac:dyDescent="0.35">
      <c r="A164" s="4" t="s">
        <v>76</v>
      </c>
      <c r="B164" s="4">
        <v>6.92</v>
      </c>
    </row>
    <row r="165" spans="1:2" x14ac:dyDescent="0.35">
      <c r="A165" s="4" t="s">
        <v>126</v>
      </c>
      <c r="B165" s="4">
        <v>37.744999999999997</v>
      </c>
    </row>
    <row r="166" spans="1:2" x14ac:dyDescent="0.35">
      <c r="A166" s="4" t="s">
        <v>142</v>
      </c>
      <c r="B166" s="4">
        <v>41.534999999999997</v>
      </c>
    </row>
    <row r="167" spans="1:2" x14ac:dyDescent="0.35">
      <c r="A167" s="4" t="s">
        <v>123</v>
      </c>
      <c r="B167" s="4">
        <v>45.325000000000003</v>
      </c>
    </row>
    <row r="168" spans="1:2" x14ac:dyDescent="0.35">
      <c r="A168" s="4" t="s">
        <v>131</v>
      </c>
      <c r="B168" s="4">
        <v>49.115000000000002</v>
      </c>
    </row>
    <row r="169" spans="1:2" x14ac:dyDescent="0.35">
      <c r="A169" s="4" t="s">
        <v>129</v>
      </c>
      <c r="B169" s="4">
        <v>52.905999999999999</v>
      </c>
    </row>
    <row r="170" spans="1:2" x14ac:dyDescent="0.35">
      <c r="A170" s="4" t="s">
        <v>125</v>
      </c>
      <c r="B170" s="4">
        <v>56.695999999999998</v>
      </c>
    </row>
    <row r="171" spans="1:2" x14ac:dyDescent="0.35">
      <c r="A171" s="4" t="s">
        <v>150</v>
      </c>
      <c r="B171" s="4">
        <v>60.485999999999997</v>
      </c>
    </row>
    <row r="172" spans="1:2" x14ac:dyDescent="0.35">
      <c r="A172" s="4" t="s">
        <v>174</v>
      </c>
      <c r="B172" s="4">
        <v>64.275999999999996</v>
      </c>
    </row>
    <row r="173" spans="1:2" x14ac:dyDescent="0.35">
      <c r="A173" s="4" t="s">
        <v>175</v>
      </c>
      <c r="B173" s="4">
        <v>68.066999999999993</v>
      </c>
    </row>
    <row r="174" spans="1:2" x14ac:dyDescent="0.35">
      <c r="A174" s="4" t="s">
        <v>144</v>
      </c>
      <c r="B174" s="4">
        <v>75.647000000000006</v>
      </c>
    </row>
    <row r="175" spans="1:2" x14ac:dyDescent="0.35">
      <c r="A175" s="4">
        <v>1603</v>
      </c>
      <c r="B175" s="4">
        <v>7.4999999999999997E-2</v>
      </c>
    </row>
    <row r="176" spans="1:2" x14ac:dyDescent="0.35">
      <c r="A176" s="4">
        <v>119</v>
      </c>
      <c r="B176" s="4">
        <v>7.1449999999999996</v>
      </c>
    </row>
    <row r="177" spans="1:2" x14ac:dyDescent="0.35">
      <c r="A177" s="4">
        <v>120</v>
      </c>
      <c r="B177" s="4">
        <v>19.474</v>
      </c>
    </row>
    <row r="178" spans="1:2" x14ac:dyDescent="0.35">
      <c r="A178" s="4" t="s">
        <v>153</v>
      </c>
      <c r="B178" s="4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3C63-768F-4744-9B83-6DC7BDDB875D}">
  <dimension ref="A1:B177"/>
  <sheetViews>
    <sheetView workbookViewId="0">
      <selection activeCell="D5" sqref="D5"/>
    </sheetView>
  </sheetViews>
  <sheetFormatPr defaultRowHeight="18" x14ac:dyDescent="0.35"/>
  <cols>
    <col min="1" max="1" width="10.58203125" customWidth="1"/>
    <col min="2" max="2" width="11.1640625" customWidth="1"/>
  </cols>
  <sheetData>
    <row r="1" spans="1:2" x14ac:dyDescent="0.35">
      <c r="A1" s="2" t="s">
        <v>110</v>
      </c>
      <c r="B1" s="2" t="s">
        <v>111</v>
      </c>
    </row>
    <row r="2" spans="1:2" x14ac:dyDescent="0.35">
      <c r="A2" s="1">
        <v>119</v>
      </c>
      <c r="B2" s="1">
        <v>2</v>
      </c>
    </row>
    <row r="3" spans="1:2" x14ac:dyDescent="0.35">
      <c r="A3" s="1">
        <v>120</v>
      </c>
      <c r="B3" s="1">
        <v>2</v>
      </c>
    </row>
    <row r="4" spans="1:2" x14ac:dyDescent="0.35">
      <c r="A4" s="1">
        <v>300</v>
      </c>
      <c r="B4" s="1">
        <v>1</v>
      </c>
    </row>
    <row r="5" spans="1:2" x14ac:dyDescent="0.35">
      <c r="A5" s="1">
        <v>302</v>
      </c>
      <c r="B5" s="1">
        <v>15</v>
      </c>
    </row>
    <row r="6" spans="1:2" x14ac:dyDescent="0.35">
      <c r="A6" s="1">
        <v>303</v>
      </c>
      <c r="B6" s="1">
        <v>3</v>
      </c>
    </row>
    <row r="7" spans="1:2" x14ac:dyDescent="0.35">
      <c r="A7" s="7">
        <v>408</v>
      </c>
      <c r="B7" s="1">
        <v>33</v>
      </c>
    </row>
    <row r="8" spans="1:2" x14ac:dyDescent="0.35">
      <c r="A8" s="1">
        <v>409</v>
      </c>
      <c r="B8" s="1">
        <v>8</v>
      </c>
    </row>
    <row r="9" spans="1:2" x14ac:dyDescent="0.35">
      <c r="A9" s="1">
        <v>410</v>
      </c>
      <c r="B9" s="1">
        <v>9</v>
      </c>
    </row>
    <row r="10" spans="1:2" x14ac:dyDescent="0.35">
      <c r="A10" s="1">
        <v>411</v>
      </c>
      <c r="B10" s="1">
        <v>4</v>
      </c>
    </row>
    <row r="11" spans="1:2" x14ac:dyDescent="0.35">
      <c r="A11" s="1">
        <v>422</v>
      </c>
      <c r="B11" s="1">
        <v>10</v>
      </c>
    </row>
    <row r="12" spans="1:2" x14ac:dyDescent="0.35">
      <c r="A12" s="1">
        <v>423</v>
      </c>
      <c r="B12" s="1">
        <v>5</v>
      </c>
    </row>
    <row r="13" spans="1:2" x14ac:dyDescent="0.35">
      <c r="A13" s="1">
        <v>424</v>
      </c>
      <c r="B13" s="1">
        <v>6</v>
      </c>
    </row>
    <row r="14" spans="1:2" x14ac:dyDescent="0.35">
      <c r="A14" s="1">
        <v>425</v>
      </c>
      <c r="B14" s="1">
        <v>6</v>
      </c>
    </row>
    <row r="15" spans="1:2" x14ac:dyDescent="0.35">
      <c r="A15" s="1">
        <v>426</v>
      </c>
      <c r="B15" s="1">
        <v>6</v>
      </c>
    </row>
    <row r="16" spans="1:2" x14ac:dyDescent="0.35">
      <c r="A16" s="1">
        <v>427</v>
      </c>
      <c r="B16" s="1">
        <v>7</v>
      </c>
    </row>
    <row r="17" spans="1:2" x14ac:dyDescent="0.35">
      <c r="A17" s="1">
        <v>428</v>
      </c>
      <c r="B17" s="1">
        <v>4</v>
      </c>
    </row>
    <row r="18" spans="1:2" x14ac:dyDescent="0.35">
      <c r="A18" s="1">
        <v>429</v>
      </c>
      <c r="B18" s="1">
        <v>4</v>
      </c>
    </row>
    <row r="19" spans="1:2" x14ac:dyDescent="0.35">
      <c r="A19" s="1">
        <v>430</v>
      </c>
      <c r="B19" s="1">
        <v>1</v>
      </c>
    </row>
    <row r="20" spans="1:2" x14ac:dyDescent="0.35">
      <c r="A20" s="1">
        <v>514</v>
      </c>
      <c r="B20" s="1">
        <v>9</v>
      </c>
    </row>
    <row r="21" spans="1:2" x14ac:dyDescent="0.35">
      <c r="A21" s="1">
        <v>600</v>
      </c>
      <c r="B21" s="1">
        <v>8</v>
      </c>
    </row>
    <row r="22" spans="1:2" x14ac:dyDescent="0.35">
      <c r="A22" s="1" t="s">
        <v>127</v>
      </c>
      <c r="B22" s="1">
        <v>11</v>
      </c>
    </row>
    <row r="23" spans="1:2" x14ac:dyDescent="0.35">
      <c r="A23" s="1" t="s">
        <v>152</v>
      </c>
      <c r="B23" s="1">
        <v>4</v>
      </c>
    </row>
    <row r="24" spans="1:2" x14ac:dyDescent="0.35">
      <c r="A24" s="1" t="s">
        <v>120</v>
      </c>
      <c r="B24" s="1">
        <v>16</v>
      </c>
    </row>
    <row r="25" spans="1:2" x14ac:dyDescent="0.35">
      <c r="A25" s="1" t="s">
        <v>116</v>
      </c>
      <c r="B25" s="1">
        <v>18</v>
      </c>
    </row>
    <row r="26" spans="1:2" x14ac:dyDescent="0.35">
      <c r="A26" s="1" t="s">
        <v>119</v>
      </c>
      <c r="B26" s="1">
        <v>17</v>
      </c>
    </row>
    <row r="27" spans="1:2" x14ac:dyDescent="0.35">
      <c r="A27" s="1" t="s">
        <v>113</v>
      </c>
      <c r="B27" s="1">
        <v>22</v>
      </c>
    </row>
    <row r="28" spans="1:2" x14ac:dyDescent="0.35">
      <c r="A28" s="1" t="s">
        <v>118</v>
      </c>
      <c r="B28" s="1">
        <v>17</v>
      </c>
    </row>
    <row r="29" spans="1:2" x14ac:dyDescent="0.35">
      <c r="A29" s="1" t="s">
        <v>115</v>
      </c>
      <c r="B29" s="1">
        <v>19</v>
      </c>
    </row>
    <row r="30" spans="1:2" x14ac:dyDescent="0.35">
      <c r="A30" s="1" t="s">
        <v>134</v>
      </c>
      <c r="B30" s="1">
        <v>9</v>
      </c>
    </row>
    <row r="31" spans="1:2" x14ac:dyDescent="0.35">
      <c r="A31" s="1" t="s">
        <v>117</v>
      </c>
      <c r="B31" s="1">
        <v>17</v>
      </c>
    </row>
    <row r="32" spans="1:2" x14ac:dyDescent="0.35">
      <c r="A32" s="1" t="s">
        <v>149</v>
      </c>
      <c r="B32" s="1">
        <v>5</v>
      </c>
    </row>
    <row r="33" spans="1:2" x14ac:dyDescent="0.35">
      <c r="A33" s="1" t="s">
        <v>171</v>
      </c>
      <c r="B33" s="1">
        <v>1</v>
      </c>
    </row>
    <row r="34" spans="1:2" x14ac:dyDescent="0.35">
      <c r="A34" s="1" t="s">
        <v>172</v>
      </c>
      <c r="B34" s="1">
        <v>1</v>
      </c>
    </row>
    <row r="35" spans="1:2" x14ac:dyDescent="0.35">
      <c r="A35" s="1" t="s">
        <v>143</v>
      </c>
      <c r="B35" s="1">
        <v>6</v>
      </c>
    </row>
    <row r="36" spans="1:2" x14ac:dyDescent="0.35">
      <c r="A36" s="1" t="s">
        <v>135</v>
      </c>
      <c r="B36" s="1">
        <v>9</v>
      </c>
    </row>
    <row r="37" spans="1:2" x14ac:dyDescent="0.35">
      <c r="A37" s="1" t="s">
        <v>128</v>
      </c>
      <c r="B37" s="1">
        <v>11</v>
      </c>
    </row>
    <row r="38" spans="1:2" x14ac:dyDescent="0.35">
      <c r="A38" s="1" t="s">
        <v>163</v>
      </c>
      <c r="B38" s="1">
        <v>2</v>
      </c>
    </row>
    <row r="39" spans="1:2" x14ac:dyDescent="0.35">
      <c r="A39" s="1" t="s">
        <v>155</v>
      </c>
      <c r="B39" s="1">
        <v>3</v>
      </c>
    </row>
    <row r="40" spans="1:2" x14ac:dyDescent="0.35">
      <c r="A40" s="1" t="s">
        <v>140</v>
      </c>
      <c r="B40" s="1">
        <v>7</v>
      </c>
    </row>
    <row r="41" spans="1:2" x14ac:dyDescent="0.35">
      <c r="A41" s="1" t="s">
        <v>145</v>
      </c>
      <c r="B41" s="1">
        <v>5</v>
      </c>
    </row>
    <row r="42" spans="1:2" x14ac:dyDescent="0.35">
      <c r="A42" s="1" t="s">
        <v>146</v>
      </c>
      <c r="B42" s="1">
        <v>5</v>
      </c>
    </row>
    <row r="43" spans="1:2" x14ac:dyDescent="0.35">
      <c r="A43" s="1" t="s">
        <v>126</v>
      </c>
      <c r="B43" s="1">
        <v>12</v>
      </c>
    </row>
    <row r="44" spans="1:2" x14ac:dyDescent="0.35">
      <c r="A44" s="1" t="s">
        <v>142</v>
      </c>
      <c r="B44" s="1">
        <v>7</v>
      </c>
    </row>
    <row r="45" spans="1:2" x14ac:dyDescent="0.35">
      <c r="A45" s="1" t="s">
        <v>123</v>
      </c>
      <c r="B45" s="1">
        <v>14</v>
      </c>
    </row>
    <row r="46" spans="1:2" x14ac:dyDescent="0.35">
      <c r="A46" s="1" t="s">
        <v>131</v>
      </c>
      <c r="B46" s="1">
        <v>10</v>
      </c>
    </row>
    <row r="47" spans="1:2" x14ac:dyDescent="0.35">
      <c r="A47" s="1" t="s">
        <v>129</v>
      </c>
      <c r="B47" s="1">
        <v>11</v>
      </c>
    </row>
    <row r="48" spans="1:2" x14ac:dyDescent="0.35">
      <c r="A48" s="1" t="s">
        <v>125</v>
      </c>
      <c r="B48" s="1">
        <v>12</v>
      </c>
    </row>
    <row r="49" spans="1:2" x14ac:dyDescent="0.35">
      <c r="A49" s="1" t="s">
        <v>150</v>
      </c>
      <c r="B49" s="1">
        <v>4</v>
      </c>
    </row>
    <row r="50" spans="1:2" x14ac:dyDescent="0.35">
      <c r="A50" s="1" t="s">
        <v>174</v>
      </c>
      <c r="B50" s="1">
        <v>1</v>
      </c>
    </row>
    <row r="51" spans="1:2" x14ac:dyDescent="0.35">
      <c r="A51" s="1" t="s">
        <v>175</v>
      </c>
      <c r="B51" s="1">
        <v>1</v>
      </c>
    </row>
    <row r="52" spans="1:2" x14ac:dyDescent="0.35">
      <c r="A52" s="1" t="s">
        <v>144</v>
      </c>
      <c r="B52" s="1">
        <v>5</v>
      </c>
    </row>
    <row r="53" spans="1:2" x14ac:dyDescent="0.35">
      <c r="A53" s="1" t="s">
        <v>1</v>
      </c>
      <c r="B53" s="1">
        <v>9</v>
      </c>
    </row>
    <row r="54" spans="1:2" x14ac:dyDescent="0.35">
      <c r="A54" s="1" t="s">
        <v>124</v>
      </c>
      <c r="B54" s="1">
        <v>12</v>
      </c>
    </row>
    <row r="55" spans="1:2" x14ac:dyDescent="0.35">
      <c r="A55" s="1" t="s">
        <v>2</v>
      </c>
      <c r="B55" s="1">
        <v>4</v>
      </c>
    </row>
    <row r="56" spans="1:2" x14ac:dyDescent="0.35">
      <c r="A56" s="1" t="s">
        <v>3</v>
      </c>
      <c r="B56" s="1">
        <v>2</v>
      </c>
    </row>
    <row r="57" spans="1:2" x14ac:dyDescent="0.35">
      <c r="A57" s="1" t="s">
        <v>4</v>
      </c>
      <c r="B57" s="1">
        <v>10</v>
      </c>
    </row>
    <row r="58" spans="1:2" x14ac:dyDescent="0.35">
      <c r="A58" s="1" t="s">
        <v>5</v>
      </c>
      <c r="B58" s="1">
        <v>12</v>
      </c>
    </row>
    <row r="59" spans="1:2" x14ac:dyDescent="0.35">
      <c r="A59" s="1" t="s">
        <v>6</v>
      </c>
      <c r="B59" s="1">
        <v>7</v>
      </c>
    </row>
    <row r="60" spans="1:2" x14ac:dyDescent="0.35">
      <c r="A60" s="1" t="s">
        <v>7</v>
      </c>
      <c r="B60" s="1">
        <v>4</v>
      </c>
    </row>
    <row r="61" spans="1:2" x14ac:dyDescent="0.35">
      <c r="A61" s="1" t="s">
        <v>8</v>
      </c>
      <c r="B61" s="1">
        <v>6</v>
      </c>
    </row>
    <row r="62" spans="1:2" x14ac:dyDescent="0.35">
      <c r="A62" s="1" t="s">
        <v>9</v>
      </c>
      <c r="B62" s="1">
        <v>5</v>
      </c>
    </row>
    <row r="63" spans="1:2" x14ac:dyDescent="0.35">
      <c r="A63" s="1" t="s">
        <v>11</v>
      </c>
      <c r="B63" s="1">
        <v>6</v>
      </c>
    </row>
    <row r="64" spans="1:2" x14ac:dyDescent="0.35">
      <c r="A64" s="1" t="s">
        <v>12</v>
      </c>
      <c r="B64" s="1">
        <v>12</v>
      </c>
    </row>
    <row r="65" spans="1:2" x14ac:dyDescent="0.35">
      <c r="A65" s="1" t="s">
        <v>13</v>
      </c>
      <c r="B65" s="1">
        <v>3</v>
      </c>
    </row>
    <row r="66" spans="1:2" x14ac:dyDescent="0.35">
      <c r="A66" s="1" t="s">
        <v>14</v>
      </c>
      <c r="B66" s="1">
        <v>2</v>
      </c>
    </row>
    <row r="67" spans="1:2" x14ac:dyDescent="0.35">
      <c r="A67" s="1" t="s">
        <v>15</v>
      </c>
      <c r="B67" s="1">
        <v>15</v>
      </c>
    </row>
    <row r="68" spans="1:2" x14ac:dyDescent="0.35">
      <c r="A68" s="1" t="s">
        <v>16</v>
      </c>
      <c r="B68" s="1">
        <v>11</v>
      </c>
    </row>
    <row r="69" spans="1:2" x14ac:dyDescent="0.35">
      <c r="A69" s="1" t="s">
        <v>17</v>
      </c>
      <c r="B69" s="1">
        <v>16</v>
      </c>
    </row>
    <row r="70" spans="1:2" x14ac:dyDescent="0.35">
      <c r="A70" s="1" t="s">
        <v>18</v>
      </c>
      <c r="B70" s="1">
        <v>7</v>
      </c>
    </row>
    <row r="71" spans="1:2" x14ac:dyDescent="0.35">
      <c r="A71" s="1" t="s">
        <v>19</v>
      </c>
      <c r="B71" s="1">
        <v>1</v>
      </c>
    </row>
    <row r="72" spans="1:2" x14ac:dyDescent="0.35">
      <c r="A72" s="1" t="s">
        <v>20</v>
      </c>
      <c r="B72" s="1">
        <v>21</v>
      </c>
    </row>
    <row r="73" spans="1:2" x14ac:dyDescent="0.35">
      <c r="A73" s="1" t="s">
        <v>21</v>
      </c>
      <c r="B73" s="1">
        <v>2</v>
      </c>
    </row>
    <row r="74" spans="1:2" x14ac:dyDescent="0.35">
      <c r="A74" s="1" t="s">
        <v>22</v>
      </c>
      <c r="B74" s="1">
        <v>24</v>
      </c>
    </row>
    <row r="75" spans="1:2" x14ac:dyDescent="0.35">
      <c r="A75" s="1" t="s">
        <v>23</v>
      </c>
      <c r="B75" s="1">
        <v>36</v>
      </c>
    </row>
    <row r="76" spans="1:2" x14ac:dyDescent="0.35">
      <c r="A76" s="1" t="s">
        <v>24</v>
      </c>
      <c r="B76" s="1">
        <v>15</v>
      </c>
    </row>
    <row r="77" spans="1:2" x14ac:dyDescent="0.35">
      <c r="A77" s="1" t="s">
        <v>25</v>
      </c>
      <c r="B77" s="1">
        <v>34</v>
      </c>
    </row>
    <row r="78" spans="1:2" x14ac:dyDescent="0.35">
      <c r="A78" s="1" t="s">
        <v>26</v>
      </c>
      <c r="B78" s="1">
        <v>11</v>
      </c>
    </row>
    <row r="79" spans="1:2" x14ac:dyDescent="0.35">
      <c r="A79" s="1" t="s">
        <v>27</v>
      </c>
      <c r="B79" s="1">
        <v>34</v>
      </c>
    </row>
    <row r="80" spans="1:2" x14ac:dyDescent="0.35">
      <c r="A80" s="1" t="s">
        <v>28</v>
      </c>
      <c r="B80" s="1">
        <v>7</v>
      </c>
    </row>
    <row r="81" spans="1:2" x14ac:dyDescent="0.35">
      <c r="A81" s="1" t="s">
        <v>30</v>
      </c>
      <c r="B81" s="1">
        <v>2</v>
      </c>
    </row>
    <row r="82" spans="1:2" x14ac:dyDescent="0.35">
      <c r="A82" s="1" t="s">
        <v>31</v>
      </c>
      <c r="B82" s="1">
        <v>7</v>
      </c>
    </row>
    <row r="83" spans="1:2" x14ac:dyDescent="0.35">
      <c r="A83" s="1" t="s">
        <v>32</v>
      </c>
      <c r="B83" s="1">
        <v>11</v>
      </c>
    </row>
    <row r="84" spans="1:2" x14ac:dyDescent="0.35">
      <c r="A84" s="1" t="s">
        <v>33</v>
      </c>
      <c r="B84" s="1">
        <v>4</v>
      </c>
    </row>
    <row r="85" spans="1:2" x14ac:dyDescent="0.35">
      <c r="A85" s="1" t="s">
        <v>34</v>
      </c>
      <c r="B85" s="1">
        <v>24</v>
      </c>
    </row>
    <row r="86" spans="1:2" x14ac:dyDescent="0.35">
      <c r="A86" s="1" t="s">
        <v>35</v>
      </c>
      <c r="B86" s="1">
        <v>5</v>
      </c>
    </row>
    <row r="87" spans="1:2" x14ac:dyDescent="0.35">
      <c r="A87" s="1" t="s">
        <v>36</v>
      </c>
      <c r="B87" s="1">
        <v>28</v>
      </c>
    </row>
    <row r="88" spans="1:2" x14ac:dyDescent="0.35">
      <c r="A88" s="1" t="s">
        <v>37</v>
      </c>
      <c r="B88" s="1">
        <v>4</v>
      </c>
    </row>
    <row r="89" spans="1:2" x14ac:dyDescent="0.35">
      <c r="A89" s="1" t="s">
        <v>38</v>
      </c>
      <c r="B89" s="1">
        <v>16</v>
      </c>
    </row>
    <row r="90" spans="1:2" x14ac:dyDescent="0.35">
      <c r="A90" s="1" t="s">
        <v>39</v>
      </c>
      <c r="B90" s="1">
        <v>2</v>
      </c>
    </row>
    <row r="91" spans="1:2" x14ac:dyDescent="0.35">
      <c r="A91" s="1" t="s">
        <v>40</v>
      </c>
      <c r="B91" s="1">
        <v>4</v>
      </c>
    </row>
    <row r="92" spans="1:2" x14ac:dyDescent="0.35">
      <c r="A92" s="1" t="s">
        <v>42</v>
      </c>
      <c r="B92" s="1">
        <v>8</v>
      </c>
    </row>
    <row r="93" spans="1:2" x14ac:dyDescent="0.35">
      <c r="A93" s="1" t="s">
        <v>43</v>
      </c>
      <c r="B93" s="1">
        <v>9</v>
      </c>
    </row>
    <row r="94" spans="1:2" x14ac:dyDescent="0.35">
      <c r="A94" s="1" t="s">
        <v>44</v>
      </c>
      <c r="B94" s="1">
        <v>1</v>
      </c>
    </row>
    <row r="95" spans="1:2" x14ac:dyDescent="0.35">
      <c r="A95" s="1" t="s">
        <v>45</v>
      </c>
      <c r="B95" s="1">
        <v>5</v>
      </c>
    </row>
    <row r="96" spans="1:2" x14ac:dyDescent="0.35">
      <c r="A96" s="1" t="s">
        <v>46</v>
      </c>
      <c r="B96" s="1">
        <v>18</v>
      </c>
    </row>
    <row r="97" spans="1:2" x14ac:dyDescent="0.35">
      <c r="A97" s="1" t="s">
        <v>47</v>
      </c>
      <c r="B97" s="1">
        <v>5</v>
      </c>
    </row>
    <row r="98" spans="1:2" x14ac:dyDescent="0.35">
      <c r="A98" s="1" t="s">
        <v>48</v>
      </c>
      <c r="B98" s="1">
        <v>13</v>
      </c>
    </row>
    <row r="99" spans="1:2" x14ac:dyDescent="0.35">
      <c r="A99" s="1" t="s">
        <v>49</v>
      </c>
      <c r="B99" s="1">
        <v>2</v>
      </c>
    </row>
    <row r="100" spans="1:2" x14ac:dyDescent="0.35">
      <c r="A100" s="1" t="s">
        <v>50</v>
      </c>
      <c r="B100" s="1">
        <v>15</v>
      </c>
    </row>
    <row r="101" spans="1:2" x14ac:dyDescent="0.35">
      <c r="A101" s="1" t="s">
        <v>51</v>
      </c>
      <c r="B101" s="1">
        <v>19</v>
      </c>
    </row>
    <row r="102" spans="1:2" x14ac:dyDescent="0.35">
      <c r="A102" s="1" t="s">
        <v>52</v>
      </c>
      <c r="B102" s="1">
        <v>3</v>
      </c>
    </row>
    <row r="103" spans="1:2" x14ac:dyDescent="0.35">
      <c r="A103" s="1" t="s">
        <v>53</v>
      </c>
      <c r="B103" s="1">
        <v>11</v>
      </c>
    </row>
    <row r="104" spans="1:2" x14ac:dyDescent="0.35">
      <c r="A104" s="1" t="s">
        <v>54</v>
      </c>
      <c r="B104" s="1">
        <v>5</v>
      </c>
    </row>
    <row r="105" spans="1:2" x14ac:dyDescent="0.35">
      <c r="A105" s="1" t="s">
        <v>55</v>
      </c>
      <c r="B105" s="1">
        <v>9</v>
      </c>
    </row>
    <row r="106" spans="1:2" x14ac:dyDescent="0.35">
      <c r="A106" s="1" t="s">
        <v>56</v>
      </c>
      <c r="B106" s="1">
        <v>9</v>
      </c>
    </row>
    <row r="107" spans="1:2" x14ac:dyDescent="0.35">
      <c r="A107" s="1" t="s">
        <v>57</v>
      </c>
      <c r="B107" s="1">
        <v>9</v>
      </c>
    </row>
    <row r="108" spans="1:2" x14ac:dyDescent="0.35">
      <c r="A108" s="1" t="s">
        <v>58</v>
      </c>
      <c r="B108" s="1">
        <v>3</v>
      </c>
    </row>
    <row r="109" spans="1:2" x14ac:dyDescent="0.35">
      <c r="A109" s="1" t="s">
        <v>60</v>
      </c>
      <c r="B109" s="1">
        <v>17</v>
      </c>
    </row>
    <row r="110" spans="1:2" x14ac:dyDescent="0.35">
      <c r="A110" s="1" t="s">
        <v>61</v>
      </c>
      <c r="B110" s="1">
        <v>4</v>
      </c>
    </row>
    <row r="111" spans="1:2" x14ac:dyDescent="0.35">
      <c r="A111" s="1" t="s">
        <v>62</v>
      </c>
      <c r="B111" s="1">
        <v>13</v>
      </c>
    </row>
    <row r="112" spans="1:2" x14ac:dyDescent="0.35">
      <c r="A112" s="1" t="s">
        <v>63</v>
      </c>
      <c r="B112" s="1">
        <v>32</v>
      </c>
    </row>
    <row r="113" spans="1:2" x14ac:dyDescent="0.35">
      <c r="A113" s="1" t="s">
        <v>64</v>
      </c>
      <c r="B113" s="1">
        <v>33</v>
      </c>
    </row>
    <row r="114" spans="1:2" x14ac:dyDescent="0.35">
      <c r="A114" s="1" t="s">
        <v>65</v>
      </c>
      <c r="B114" s="1">
        <v>37</v>
      </c>
    </row>
    <row r="115" spans="1:2" x14ac:dyDescent="0.35">
      <c r="A115" s="1" t="s">
        <v>66</v>
      </c>
      <c r="B115" s="1">
        <v>4</v>
      </c>
    </row>
    <row r="116" spans="1:2" x14ac:dyDescent="0.35">
      <c r="A116" s="1" t="s">
        <v>67</v>
      </c>
      <c r="B116" s="1">
        <v>3</v>
      </c>
    </row>
    <row r="117" spans="1:2" x14ac:dyDescent="0.35">
      <c r="A117" s="1" t="s">
        <v>68</v>
      </c>
      <c r="B117" s="1">
        <v>4</v>
      </c>
    </row>
    <row r="118" spans="1:2" x14ac:dyDescent="0.35">
      <c r="A118" s="1" t="s">
        <v>69</v>
      </c>
      <c r="B118" s="1">
        <v>8</v>
      </c>
    </row>
    <row r="119" spans="1:2" x14ac:dyDescent="0.35">
      <c r="A119" s="1" t="s">
        <v>70</v>
      </c>
      <c r="B119" s="1">
        <v>24</v>
      </c>
    </row>
    <row r="120" spans="1:2" x14ac:dyDescent="0.35">
      <c r="A120" s="1" t="s">
        <v>71</v>
      </c>
      <c r="B120" s="1">
        <v>30</v>
      </c>
    </row>
    <row r="121" spans="1:2" x14ac:dyDescent="0.35">
      <c r="A121" s="1" t="s">
        <v>72</v>
      </c>
      <c r="B121" s="1">
        <v>20</v>
      </c>
    </row>
    <row r="122" spans="1:2" x14ac:dyDescent="0.35">
      <c r="A122" s="1" t="s">
        <v>73</v>
      </c>
      <c r="B122" s="1">
        <v>2</v>
      </c>
    </row>
    <row r="123" spans="1:2" x14ac:dyDescent="0.35">
      <c r="A123" s="1" t="s">
        <v>74</v>
      </c>
      <c r="B123" s="1">
        <v>2</v>
      </c>
    </row>
    <row r="124" spans="1:2" x14ac:dyDescent="0.35">
      <c r="A124" s="1" t="s">
        <v>121</v>
      </c>
      <c r="B124" s="1">
        <v>15</v>
      </c>
    </row>
    <row r="125" spans="1:2" x14ac:dyDescent="0.35">
      <c r="A125" s="1" t="s">
        <v>122</v>
      </c>
      <c r="B125" s="1">
        <v>14</v>
      </c>
    </row>
    <row r="126" spans="1:2" x14ac:dyDescent="0.35">
      <c r="A126" s="1" t="s">
        <v>160</v>
      </c>
      <c r="B126" s="1">
        <v>3</v>
      </c>
    </row>
    <row r="127" spans="1:2" x14ac:dyDescent="0.35">
      <c r="A127" s="1" t="s">
        <v>157</v>
      </c>
      <c r="B127" s="1">
        <v>3</v>
      </c>
    </row>
    <row r="128" spans="1:2" x14ac:dyDescent="0.35">
      <c r="A128" s="1" t="s">
        <v>76</v>
      </c>
      <c r="B128" s="1">
        <v>7</v>
      </c>
    </row>
    <row r="129" spans="1:2" x14ac:dyDescent="0.35">
      <c r="A129" s="1" t="s">
        <v>77</v>
      </c>
      <c r="B129" s="1">
        <v>2</v>
      </c>
    </row>
    <row r="130" spans="1:2" x14ac:dyDescent="0.35">
      <c r="A130" s="1" t="s">
        <v>156</v>
      </c>
      <c r="B130" s="1">
        <v>3</v>
      </c>
    </row>
    <row r="131" spans="1:2" x14ac:dyDescent="0.35">
      <c r="A131" s="1" t="s">
        <v>132</v>
      </c>
      <c r="B131" s="1">
        <v>10</v>
      </c>
    </row>
    <row r="132" spans="1:2" x14ac:dyDescent="0.35">
      <c r="A132" s="1" t="s">
        <v>168</v>
      </c>
      <c r="B132" s="1">
        <v>2</v>
      </c>
    </row>
    <row r="133" spans="1:2" x14ac:dyDescent="0.35">
      <c r="A133" s="1" t="s">
        <v>78</v>
      </c>
      <c r="B133" s="1">
        <v>15</v>
      </c>
    </row>
    <row r="134" spans="1:2" x14ac:dyDescent="0.35">
      <c r="A134" s="1" t="s">
        <v>137</v>
      </c>
      <c r="B134" s="1">
        <v>8</v>
      </c>
    </row>
    <row r="135" spans="1:2" x14ac:dyDescent="0.35">
      <c r="A135" s="1" t="s">
        <v>79</v>
      </c>
      <c r="B135" s="1">
        <v>22</v>
      </c>
    </row>
    <row r="136" spans="1:2" x14ac:dyDescent="0.35">
      <c r="A136" s="1" t="s">
        <v>80</v>
      </c>
      <c r="B136" s="1">
        <v>7</v>
      </c>
    </row>
    <row r="137" spans="1:2" x14ac:dyDescent="0.35">
      <c r="A137" s="1" t="s">
        <v>139</v>
      </c>
      <c r="B137" s="1">
        <v>7</v>
      </c>
    </row>
    <row r="138" spans="1:2" x14ac:dyDescent="0.35">
      <c r="A138" s="1" t="s">
        <v>81</v>
      </c>
      <c r="B138" s="1">
        <v>18</v>
      </c>
    </row>
    <row r="139" spans="1:2" x14ac:dyDescent="0.35">
      <c r="A139" s="1" t="s">
        <v>148</v>
      </c>
      <c r="B139" s="1">
        <v>5</v>
      </c>
    </row>
    <row r="140" spans="1:2" x14ac:dyDescent="0.35">
      <c r="A140" s="1" t="s">
        <v>82</v>
      </c>
      <c r="B140" s="1">
        <v>15</v>
      </c>
    </row>
    <row r="141" spans="1:2" x14ac:dyDescent="0.35">
      <c r="A141" s="1" t="s">
        <v>151</v>
      </c>
      <c r="B141" s="1">
        <v>4</v>
      </c>
    </row>
    <row r="142" spans="1:2" x14ac:dyDescent="0.35">
      <c r="A142" s="1" t="s">
        <v>154</v>
      </c>
      <c r="B142" s="1">
        <v>3</v>
      </c>
    </row>
    <row r="143" spans="1:2" x14ac:dyDescent="0.35">
      <c r="A143" s="1" t="s">
        <v>83</v>
      </c>
      <c r="B143" s="1">
        <v>5</v>
      </c>
    </row>
    <row r="144" spans="1:2" x14ac:dyDescent="0.35">
      <c r="A144" s="1" t="s">
        <v>84</v>
      </c>
      <c r="B144" s="1">
        <v>10</v>
      </c>
    </row>
    <row r="145" spans="1:2" x14ac:dyDescent="0.35">
      <c r="A145" s="1" t="s">
        <v>138</v>
      </c>
      <c r="B145" s="1">
        <v>8</v>
      </c>
    </row>
    <row r="146" spans="1:2" x14ac:dyDescent="0.35">
      <c r="A146" s="1" t="s">
        <v>85</v>
      </c>
      <c r="B146" s="1">
        <v>15</v>
      </c>
    </row>
    <row r="147" spans="1:2" x14ac:dyDescent="0.35">
      <c r="A147" s="1" t="s">
        <v>130</v>
      </c>
      <c r="B147" s="1">
        <v>10</v>
      </c>
    </row>
    <row r="148" spans="1:2" x14ac:dyDescent="0.35">
      <c r="A148" s="1" t="s">
        <v>86</v>
      </c>
      <c r="B148" s="1">
        <v>25</v>
      </c>
    </row>
    <row r="149" spans="1:2" x14ac:dyDescent="0.35">
      <c r="A149" s="1" t="s">
        <v>141</v>
      </c>
      <c r="B149" s="1">
        <v>7</v>
      </c>
    </row>
    <row r="150" spans="1:2" x14ac:dyDescent="0.35">
      <c r="A150" s="1" t="s">
        <v>87</v>
      </c>
      <c r="B150" s="1">
        <v>16</v>
      </c>
    </row>
    <row r="151" spans="1:2" x14ac:dyDescent="0.35">
      <c r="A151" s="1" t="s">
        <v>158</v>
      </c>
      <c r="B151" s="1">
        <v>3</v>
      </c>
    </row>
    <row r="152" spans="1:2" x14ac:dyDescent="0.35">
      <c r="A152" s="1" t="s">
        <v>88</v>
      </c>
      <c r="B152" s="1">
        <v>4</v>
      </c>
    </row>
    <row r="153" spans="1:2" x14ac:dyDescent="0.35">
      <c r="A153" s="1" t="s">
        <v>91</v>
      </c>
      <c r="B153" s="1">
        <v>3</v>
      </c>
    </row>
    <row r="154" spans="1:2" x14ac:dyDescent="0.35">
      <c r="A154" s="1" t="s">
        <v>92</v>
      </c>
      <c r="B154" s="1">
        <v>16</v>
      </c>
    </row>
    <row r="155" spans="1:2" x14ac:dyDescent="0.35">
      <c r="A155" s="1" t="s">
        <v>93</v>
      </c>
      <c r="B155" s="1">
        <v>7</v>
      </c>
    </row>
    <row r="156" spans="1:2" x14ac:dyDescent="0.35">
      <c r="A156" s="1" t="s">
        <v>94</v>
      </c>
      <c r="B156" s="1">
        <v>16</v>
      </c>
    </row>
    <row r="157" spans="1:2" x14ac:dyDescent="0.35">
      <c r="A157" s="1" t="s">
        <v>95</v>
      </c>
      <c r="B157" s="1">
        <v>1</v>
      </c>
    </row>
    <row r="158" spans="1:2" x14ac:dyDescent="0.35">
      <c r="A158" s="1" t="s">
        <v>96</v>
      </c>
      <c r="B158" s="1">
        <v>17</v>
      </c>
    </row>
    <row r="159" spans="1:2" x14ac:dyDescent="0.35">
      <c r="A159" s="1" t="s">
        <v>97</v>
      </c>
      <c r="B159" s="1">
        <v>2</v>
      </c>
    </row>
    <row r="160" spans="1:2" x14ac:dyDescent="0.35">
      <c r="A160" s="1" t="s">
        <v>98</v>
      </c>
      <c r="B160" s="1">
        <v>22</v>
      </c>
    </row>
    <row r="161" spans="1:2" x14ac:dyDescent="0.35">
      <c r="A161" s="1" t="s">
        <v>173</v>
      </c>
      <c r="B161" s="1">
        <v>1</v>
      </c>
    </row>
    <row r="162" spans="1:2" x14ac:dyDescent="0.35">
      <c r="A162" s="1" t="s">
        <v>177</v>
      </c>
      <c r="B162" s="1">
        <v>1</v>
      </c>
    </row>
    <row r="163" spans="1:2" x14ac:dyDescent="0.35">
      <c r="A163" s="1" t="s">
        <v>169</v>
      </c>
      <c r="B163" s="1">
        <v>2</v>
      </c>
    </row>
    <row r="164" spans="1:2" x14ac:dyDescent="0.35">
      <c r="A164" s="1" t="s">
        <v>167</v>
      </c>
      <c r="B164" s="1">
        <v>2</v>
      </c>
    </row>
    <row r="165" spans="1:2" x14ac:dyDescent="0.35">
      <c r="A165" s="1" t="s">
        <v>166</v>
      </c>
      <c r="B165" s="1">
        <v>2</v>
      </c>
    </row>
    <row r="166" spans="1:2" x14ac:dyDescent="0.35">
      <c r="A166" s="1" t="s">
        <v>162</v>
      </c>
      <c r="B166" s="1">
        <v>2</v>
      </c>
    </row>
    <row r="167" spans="1:2" x14ac:dyDescent="0.35">
      <c r="A167" s="1" t="s">
        <v>147</v>
      </c>
      <c r="B167" s="1">
        <v>5</v>
      </c>
    </row>
    <row r="168" spans="1:2" x14ac:dyDescent="0.35">
      <c r="A168" s="1" t="s">
        <v>161</v>
      </c>
      <c r="B168" s="1">
        <v>2</v>
      </c>
    </row>
    <row r="169" spans="1:2" x14ac:dyDescent="0.35">
      <c r="A169" s="1" t="s">
        <v>114</v>
      </c>
      <c r="B169" s="1">
        <v>19</v>
      </c>
    </row>
    <row r="170" spans="1:2" x14ac:dyDescent="0.35">
      <c r="A170" s="1" t="s">
        <v>165</v>
      </c>
      <c r="B170" s="1">
        <v>2</v>
      </c>
    </row>
    <row r="171" spans="1:2" x14ac:dyDescent="0.35">
      <c r="A171" s="1" t="s">
        <v>112</v>
      </c>
      <c r="B171" s="1">
        <v>25</v>
      </c>
    </row>
    <row r="172" spans="1:2" x14ac:dyDescent="0.35">
      <c r="A172" s="1" t="s">
        <v>170</v>
      </c>
      <c r="B172" s="1">
        <v>1</v>
      </c>
    </row>
    <row r="173" spans="1:2" x14ac:dyDescent="0.35">
      <c r="A173" s="1" t="s">
        <v>133</v>
      </c>
      <c r="B173" s="1">
        <v>10</v>
      </c>
    </row>
    <row r="174" spans="1:2" x14ac:dyDescent="0.35">
      <c r="A174" s="1" t="s">
        <v>176</v>
      </c>
      <c r="B174" s="1">
        <v>1</v>
      </c>
    </row>
    <row r="175" spans="1:2" x14ac:dyDescent="0.35">
      <c r="A175" s="1" t="s">
        <v>159</v>
      </c>
      <c r="B175" s="1">
        <v>3</v>
      </c>
    </row>
    <row r="176" spans="1:2" x14ac:dyDescent="0.35">
      <c r="A176" s="1" t="s">
        <v>164</v>
      </c>
      <c r="B176" s="1">
        <v>2</v>
      </c>
    </row>
    <row r="177" spans="1:2" x14ac:dyDescent="0.35">
      <c r="A177" s="1" t="s">
        <v>153</v>
      </c>
      <c r="B177" s="1">
        <v>4</v>
      </c>
    </row>
  </sheetData>
  <autoFilter ref="A1:B178" xr:uid="{F8BF3C63-768F-4744-9B83-6DC7BDDB875D}">
    <sortState xmlns:xlrd2="http://schemas.microsoft.com/office/spreadsheetml/2017/richdata2" ref="A2:B178">
      <sortCondition ref="A1:A178"/>
    </sortState>
  </autoFilter>
  <sortState xmlns:xlrd2="http://schemas.microsoft.com/office/spreadsheetml/2017/richdata2" ref="A2:B177">
    <sortCondition descending="1" ref="B2:B1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OVERVIEW</vt:lpstr>
      <vt:lpstr>BUNDLE_QUANTITIES</vt:lpstr>
      <vt:lpstr>WEIGHT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Lamar Wells</dc:creator>
  <cp:lastModifiedBy>Lamar Wells</cp:lastModifiedBy>
  <dcterms:created xsi:type="dcterms:W3CDTF">2025-07-30T14:43:18Z</dcterms:created>
  <dcterms:modified xsi:type="dcterms:W3CDTF">2025-08-05T20:47:16Z</dcterms:modified>
</cp:coreProperties>
</file>