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marw\DemandForecasting\"/>
    </mc:Choice>
  </mc:AlternateContent>
  <xr:revisionPtr revIDLastSave="0" documentId="13_ncr:1_{000CDD54-88CA-4B75-A707-7F53EFBB506B}" xr6:coauthVersionLast="47" xr6:coauthVersionMax="47" xr10:uidLastSave="{00000000-0000-0000-0000-000000000000}"/>
  <bookViews>
    <workbookView xWindow="28680" yWindow="-120" windowWidth="29040" windowHeight="15720" xr2:uid="{0A9ED777-C5FF-4610-A485-FC02FDC39B55}"/>
  </bookViews>
  <sheets>
    <sheet name="Sheet1" sheetId="9" r:id="rId1"/>
    <sheet name="OVERVIEW" sheetId="1" r:id="rId2"/>
    <sheet name="BUNDLE_QUANTITIES" sheetId="6" r:id="rId3"/>
    <sheet name="WEIGHT" sheetId="3" r:id="rId4"/>
    <sheet name="FREQUENCY" sheetId="2" r:id="rId5"/>
  </sheets>
  <definedNames>
    <definedName name="_xlnm._FilterDatabase" localSheetId="2" hidden="1">BUNDLE_QUANTITIES!$A$1:$C$118</definedName>
    <definedName name="_xlnm._FilterDatabase" localSheetId="4" hidden="1">FREQUENCY!$A$1:$B$178</definedName>
    <definedName name="_xlnm._FilterDatabase" localSheetId="1" hidden="1">OVERVIEW!$A$1:$AL$117</definedName>
    <definedName name="_xlcn.WorksheetConnection_OVERVIEWA1AO1391" hidden="1">OVERVIEW!$A$1:$AO$117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OVERVIEW!$A$1:$AO$13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J2" i="1"/>
  <c r="AG2" i="1" s="1"/>
  <c r="J3" i="1"/>
  <c r="AG3" i="1" s="1"/>
  <c r="J4" i="1"/>
  <c r="AG4" i="1" s="1"/>
  <c r="J5" i="1"/>
  <c r="S5" i="1" s="1"/>
  <c r="J6" i="1"/>
  <c r="V6" i="1" s="1"/>
  <c r="J7" i="1"/>
  <c r="J8" i="1"/>
  <c r="V8" i="1" s="1"/>
  <c r="J9" i="1"/>
  <c r="J10" i="1"/>
  <c r="AG10" i="1" s="1"/>
  <c r="J11" i="1"/>
  <c r="S11" i="1" s="1"/>
  <c r="J12" i="1"/>
  <c r="V12" i="1" s="1"/>
  <c r="J13" i="1"/>
  <c r="V13" i="1" s="1"/>
  <c r="J14" i="1"/>
  <c r="S14" i="1" s="1"/>
  <c r="J15" i="1"/>
  <c r="S15" i="1" s="1"/>
  <c r="J16" i="1"/>
  <c r="S16" i="1" s="1"/>
  <c r="J17" i="1"/>
  <c r="AG17" i="1" s="1"/>
  <c r="J18" i="1"/>
  <c r="AG18" i="1" s="1"/>
  <c r="J19" i="1"/>
  <c r="AG19" i="1" s="1"/>
  <c r="J20" i="1"/>
  <c r="S20" i="1" s="1"/>
  <c r="J21" i="1"/>
  <c r="S21" i="1" s="1"/>
  <c r="J22" i="1"/>
  <c r="S22" i="1" s="1"/>
  <c r="J23" i="1"/>
  <c r="S23" i="1" s="1"/>
  <c r="J24" i="1"/>
  <c r="V24" i="1" s="1"/>
  <c r="J25" i="1"/>
  <c r="V25" i="1" s="1"/>
  <c r="J26" i="1"/>
  <c r="V26" i="1" s="1"/>
  <c r="J27" i="1"/>
  <c r="V27" i="1" s="1"/>
  <c r="J28" i="1"/>
  <c r="V28" i="1" s="1"/>
  <c r="J29" i="1"/>
  <c r="J30" i="1"/>
  <c r="V30" i="1" s="1"/>
  <c r="J31" i="1"/>
  <c r="V31" i="1" s="1"/>
  <c r="J32" i="1"/>
  <c r="J33" i="1"/>
  <c r="S33" i="1" s="1"/>
  <c r="J34" i="1"/>
  <c r="S34" i="1" s="1"/>
  <c r="J35" i="1"/>
  <c r="S35" i="1" s="1"/>
  <c r="J36" i="1"/>
  <c r="S36" i="1" s="1"/>
  <c r="J37" i="1"/>
  <c r="AG37" i="1" s="1"/>
  <c r="J38" i="1"/>
  <c r="AG38" i="1" s="1"/>
  <c r="J39" i="1"/>
  <c r="AG39" i="1" s="1"/>
  <c r="J40" i="1"/>
  <c r="S40" i="1" s="1"/>
  <c r="J41" i="1"/>
  <c r="S41" i="1" s="1"/>
  <c r="J42" i="1"/>
  <c r="AG42" i="1" s="1"/>
  <c r="J43" i="1"/>
  <c r="AG43" i="1" s="1"/>
  <c r="J44" i="1"/>
  <c r="AG44" i="1" s="1"/>
  <c r="J45" i="1"/>
  <c r="AG45" i="1" s="1"/>
  <c r="J46" i="1"/>
  <c r="J47" i="1"/>
  <c r="S47" i="1" s="1"/>
  <c r="J48" i="1"/>
  <c r="V48" i="1" s="1"/>
  <c r="J49" i="1"/>
  <c r="S49" i="1" s="1"/>
  <c r="J50" i="1"/>
  <c r="S50" i="1" s="1"/>
  <c r="J51" i="1"/>
  <c r="AG51" i="1" s="1"/>
  <c r="J52" i="1"/>
  <c r="S52" i="1" s="1"/>
  <c r="J53" i="1"/>
  <c r="V53" i="1" s="1"/>
  <c r="J54" i="1"/>
  <c r="S54" i="1" s="1"/>
  <c r="J55" i="1"/>
  <c r="S55" i="1" s="1"/>
  <c r="J56" i="1"/>
  <c r="S56" i="1" s="1"/>
  <c r="J57" i="1"/>
  <c r="AG57" i="1" s="1"/>
  <c r="J58" i="1"/>
  <c r="AG58" i="1" s="1"/>
  <c r="J59" i="1"/>
  <c r="M59" i="1" s="1"/>
  <c r="L59" i="1" s="1"/>
  <c r="J60" i="1"/>
  <c r="S60" i="1" s="1"/>
  <c r="J61" i="1"/>
  <c r="S61" i="1" s="1"/>
  <c r="J62" i="1"/>
  <c r="S62" i="1" s="1"/>
  <c r="J63" i="1"/>
  <c r="S63" i="1" s="1"/>
  <c r="J64" i="1"/>
  <c r="AG64" i="1" s="1"/>
  <c r="J65" i="1"/>
  <c r="AG65" i="1" s="1"/>
  <c r="J66" i="1"/>
  <c r="V66" i="1" s="1"/>
  <c r="J67" i="1"/>
  <c r="V67" i="1" s="1"/>
  <c r="J68" i="1"/>
  <c r="V68" i="1" s="1"/>
  <c r="J69" i="1"/>
  <c r="V69" i="1" s="1"/>
  <c r="J70" i="1"/>
  <c r="V70" i="1" s="1"/>
  <c r="J71" i="1"/>
  <c r="AG71" i="1" s="1"/>
  <c r="J72" i="1"/>
  <c r="V72" i="1" s="1"/>
  <c r="J73" i="1"/>
  <c r="V73" i="1" s="1"/>
  <c r="J74" i="1"/>
  <c r="S74" i="1" s="1"/>
  <c r="J75" i="1"/>
  <c r="S75" i="1" s="1"/>
  <c r="J76" i="1"/>
  <c r="S76" i="1" s="1"/>
  <c r="J77" i="1"/>
  <c r="AG77" i="1" s="1"/>
  <c r="J78" i="1"/>
  <c r="AG78" i="1" s="1"/>
  <c r="J79" i="1"/>
  <c r="AG79" i="1" s="1"/>
  <c r="J80" i="1"/>
  <c r="S80" i="1" s="1"/>
  <c r="J81" i="1"/>
  <c r="AG81" i="1" s="1"/>
  <c r="J82" i="1"/>
  <c r="S82" i="1" s="1"/>
  <c r="J83" i="1"/>
  <c r="S83" i="1" s="1"/>
  <c r="J84" i="1"/>
  <c r="AG84" i="1" s="1"/>
  <c r="J85" i="1"/>
  <c r="AG85" i="1" s="1"/>
  <c r="J86" i="1"/>
  <c r="AG86" i="1" s="1"/>
  <c r="J87" i="1"/>
  <c r="S87" i="1" s="1"/>
  <c r="J88" i="1"/>
  <c r="V88" i="1" s="1"/>
  <c r="J89" i="1"/>
  <c r="V89" i="1" s="1"/>
  <c r="J90" i="1"/>
  <c r="V90" i="1" s="1"/>
  <c r="J91" i="1"/>
  <c r="V91" i="1" s="1"/>
  <c r="J92" i="1"/>
  <c r="AG92" i="1" s="1"/>
  <c r="J93" i="1"/>
  <c r="S93" i="1" s="1"/>
  <c r="J94" i="1"/>
  <c r="S94" i="1" s="1"/>
  <c r="J95" i="1"/>
  <c r="S95" i="1" s="1"/>
  <c r="J96" i="1"/>
  <c r="S96" i="1" s="1"/>
  <c r="J97" i="1"/>
  <c r="AG97" i="1" s="1"/>
  <c r="J98" i="1"/>
  <c r="AG98" i="1" s="1"/>
  <c r="J99" i="1"/>
  <c r="AG99" i="1" s="1"/>
  <c r="J100" i="1"/>
  <c r="AG100" i="1" s="1"/>
  <c r="J101" i="1"/>
  <c r="S101" i="1" s="1"/>
  <c r="J102" i="1"/>
  <c r="S102" i="1" s="1"/>
  <c r="J103" i="1"/>
  <c r="AG103" i="1" s="1"/>
  <c r="J104" i="1"/>
  <c r="V104" i="1" s="1"/>
  <c r="J105" i="1"/>
  <c r="S105" i="1" s="1"/>
  <c r="J106" i="1"/>
  <c r="V106" i="1" s="1"/>
  <c r="J107" i="1"/>
  <c r="S107" i="1" s="1"/>
  <c r="J108" i="1"/>
  <c r="V108" i="1" s="1"/>
  <c r="J109" i="1"/>
  <c r="V109" i="1" s="1"/>
  <c r="J110" i="1"/>
  <c r="S110" i="1" s="1"/>
  <c r="J111" i="1"/>
  <c r="V111" i="1" s="1"/>
  <c r="J112" i="1"/>
  <c r="V112" i="1" s="1"/>
  <c r="J113" i="1"/>
  <c r="V113" i="1" s="1"/>
  <c r="J114" i="1"/>
  <c r="S114" i="1" s="1"/>
  <c r="J115" i="1"/>
  <c r="S115" i="1" s="1"/>
  <c r="J116" i="1"/>
  <c r="M116" i="1" s="1"/>
  <c r="L116" i="1" s="1"/>
  <c r="J117" i="1"/>
  <c r="M117" i="1" s="1"/>
  <c r="L117" i="1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V7" i="1"/>
  <c r="V9" i="1"/>
  <c r="V11" i="1"/>
  <c r="V29" i="1"/>
  <c r="V32" i="1"/>
  <c r="V33" i="1"/>
  <c r="V47" i="1"/>
  <c r="V49" i="1"/>
  <c r="V52" i="1"/>
  <c r="V71" i="1"/>
  <c r="V87" i="1"/>
  <c r="V110" i="1"/>
  <c r="S3" i="1"/>
  <c r="S7" i="1"/>
  <c r="S9" i="1"/>
  <c r="S27" i="1"/>
  <c r="S29" i="1"/>
  <c r="S89" i="1"/>
  <c r="S113" i="1"/>
  <c r="S10" i="1"/>
  <c r="AG12" i="1"/>
  <c r="S30" i="1"/>
  <c r="S31" i="1"/>
  <c r="AG32" i="1"/>
  <c r="S42" i="1"/>
  <c r="S70" i="1"/>
  <c r="S90" i="1"/>
  <c r="S108" i="1"/>
  <c r="S111" i="1"/>
  <c r="AD117" i="1"/>
  <c r="R117" i="1"/>
  <c r="Q117" i="1"/>
  <c r="P117" i="1"/>
  <c r="X117" i="1" s="1"/>
  <c r="AD116" i="1"/>
  <c r="R116" i="1"/>
  <c r="Q116" i="1"/>
  <c r="P116" i="1"/>
  <c r="X116" i="1" s="1"/>
  <c r="P3" i="1"/>
  <c r="Y3" i="1" s="1"/>
  <c r="P4" i="1"/>
  <c r="Y4" i="1" s="1"/>
  <c r="P5" i="1"/>
  <c r="Y5" i="1" s="1"/>
  <c r="P6" i="1"/>
  <c r="X6" i="1" s="1"/>
  <c r="P7" i="1"/>
  <c r="X7" i="1" s="1"/>
  <c r="P8" i="1"/>
  <c r="X8" i="1" s="1"/>
  <c r="P9" i="1"/>
  <c r="X9" i="1" s="1"/>
  <c r="P10" i="1"/>
  <c r="X10" i="1" s="1"/>
  <c r="P11" i="1"/>
  <c r="X11" i="1" s="1"/>
  <c r="P12" i="1"/>
  <c r="X12" i="1" s="1"/>
  <c r="P13" i="1"/>
  <c r="X13" i="1" s="1"/>
  <c r="P14" i="1"/>
  <c r="X14" i="1" s="1"/>
  <c r="P15" i="1"/>
  <c r="X15" i="1" s="1"/>
  <c r="P16" i="1"/>
  <c r="X16" i="1" s="1"/>
  <c r="P17" i="1"/>
  <c r="X17" i="1" s="1"/>
  <c r="P18" i="1"/>
  <c r="Y18" i="1" s="1"/>
  <c r="P19" i="1"/>
  <c r="X19" i="1" s="1"/>
  <c r="P20" i="1"/>
  <c r="Y20" i="1" s="1"/>
  <c r="P21" i="1"/>
  <c r="Y21" i="1" s="1"/>
  <c r="P22" i="1"/>
  <c r="Y22" i="1" s="1"/>
  <c r="P23" i="1"/>
  <c r="Y23" i="1" s="1"/>
  <c r="P24" i="1"/>
  <c r="Y24" i="1" s="1"/>
  <c r="P25" i="1"/>
  <c r="Y25" i="1" s="1"/>
  <c r="P26" i="1"/>
  <c r="X26" i="1" s="1"/>
  <c r="P27" i="1"/>
  <c r="X27" i="1" s="1"/>
  <c r="P28" i="1"/>
  <c r="X28" i="1" s="1"/>
  <c r="P29" i="1"/>
  <c r="X29" i="1" s="1"/>
  <c r="P30" i="1"/>
  <c r="X30" i="1" s="1"/>
  <c r="P31" i="1"/>
  <c r="X31" i="1" s="1"/>
  <c r="P32" i="1"/>
  <c r="X32" i="1" s="1"/>
  <c r="P33" i="1"/>
  <c r="X33" i="1" s="1"/>
  <c r="P34" i="1"/>
  <c r="X34" i="1" s="1"/>
  <c r="P35" i="1"/>
  <c r="X35" i="1" s="1"/>
  <c r="P36" i="1"/>
  <c r="X36" i="1" s="1"/>
  <c r="P37" i="1"/>
  <c r="X37" i="1" s="1"/>
  <c r="P38" i="1"/>
  <c r="Y38" i="1" s="1"/>
  <c r="P39" i="1"/>
  <c r="Y39" i="1" s="1"/>
  <c r="P40" i="1"/>
  <c r="Y40" i="1" s="1"/>
  <c r="P41" i="1"/>
  <c r="X41" i="1" s="1"/>
  <c r="P42" i="1"/>
  <c r="Y42" i="1" s="1"/>
  <c r="P43" i="1"/>
  <c r="Y43" i="1" s="1"/>
  <c r="P44" i="1"/>
  <c r="Y44" i="1" s="1"/>
  <c r="P45" i="1"/>
  <c r="Y45" i="1" s="1"/>
  <c r="P46" i="1"/>
  <c r="X46" i="1" s="1"/>
  <c r="P47" i="1"/>
  <c r="X47" i="1" s="1"/>
  <c r="P48" i="1"/>
  <c r="X48" i="1" s="1"/>
  <c r="P49" i="1"/>
  <c r="X49" i="1" s="1"/>
  <c r="P50" i="1"/>
  <c r="X50" i="1" s="1"/>
  <c r="P51" i="1"/>
  <c r="X51" i="1" s="1"/>
  <c r="P52" i="1"/>
  <c r="X52" i="1" s="1"/>
  <c r="P53" i="1"/>
  <c r="X53" i="1" s="1"/>
  <c r="P54" i="1"/>
  <c r="X54" i="1" s="1"/>
  <c r="P55" i="1"/>
  <c r="X55" i="1" s="1"/>
  <c r="P56" i="1"/>
  <c r="X56" i="1" s="1"/>
  <c r="P57" i="1"/>
  <c r="X57" i="1" s="1"/>
  <c r="P58" i="1"/>
  <c r="X58" i="1" s="1"/>
  <c r="P59" i="1"/>
  <c r="X59" i="1" s="1"/>
  <c r="P60" i="1"/>
  <c r="Y60" i="1" s="1"/>
  <c r="P61" i="1"/>
  <c r="Y61" i="1" s="1"/>
  <c r="P62" i="1"/>
  <c r="Y62" i="1" s="1"/>
  <c r="P63" i="1"/>
  <c r="Y63" i="1" s="1"/>
  <c r="P64" i="1"/>
  <c r="Y64" i="1" s="1"/>
  <c r="P65" i="1"/>
  <c r="Y65" i="1" s="1"/>
  <c r="P66" i="1"/>
  <c r="X66" i="1" s="1"/>
  <c r="P67" i="1"/>
  <c r="X67" i="1" s="1"/>
  <c r="P68" i="1"/>
  <c r="X68" i="1" s="1"/>
  <c r="P69" i="1"/>
  <c r="X69" i="1" s="1"/>
  <c r="P70" i="1"/>
  <c r="X70" i="1" s="1"/>
  <c r="P71" i="1"/>
  <c r="X71" i="1" s="1"/>
  <c r="P72" i="1"/>
  <c r="X72" i="1" s="1"/>
  <c r="P73" i="1"/>
  <c r="X73" i="1" s="1"/>
  <c r="P74" i="1"/>
  <c r="X74" i="1" s="1"/>
  <c r="P75" i="1"/>
  <c r="X75" i="1" s="1"/>
  <c r="P76" i="1"/>
  <c r="X76" i="1" s="1"/>
  <c r="P77" i="1"/>
  <c r="X77" i="1" s="1"/>
  <c r="P78" i="1"/>
  <c r="Y78" i="1" s="1"/>
  <c r="P79" i="1"/>
  <c r="Y79" i="1" s="1"/>
  <c r="P80" i="1"/>
  <c r="Y80" i="1" s="1"/>
  <c r="P81" i="1"/>
  <c r="X81" i="1" s="1"/>
  <c r="P82" i="1"/>
  <c r="Y82" i="1" s="1"/>
  <c r="P83" i="1"/>
  <c r="Y83" i="1" s="1"/>
  <c r="P84" i="1"/>
  <c r="Y84" i="1" s="1"/>
  <c r="P85" i="1"/>
  <c r="Y85" i="1" s="1"/>
  <c r="P86" i="1"/>
  <c r="X86" i="1" s="1"/>
  <c r="P87" i="1"/>
  <c r="X87" i="1" s="1"/>
  <c r="P88" i="1"/>
  <c r="X88" i="1" s="1"/>
  <c r="P89" i="1"/>
  <c r="X89" i="1" s="1"/>
  <c r="P90" i="1"/>
  <c r="X90" i="1" s="1"/>
  <c r="P91" i="1"/>
  <c r="X91" i="1" s="1"/>
  <c r="P92" i="1"/>
  <c r="X92" i="1" s="1"/>
  <c r="P93" i="1"/>
  <c r="X93" i="1" s="1"/>
  <c r="P94" i="1"/>
  <c r="X94" i="1" s="1"/>
  <c r="P95" i="1"/>
  <c r="X95" i="1" s="1"/>
  <c r="P96" i="1"/>
  <c r="X96" i="1" s="1"/>
  <c r="P97" i="1"/>
  <c r="X97" i="1" s="1"/>
  <c r="P98" i="1"/>
  <c r="Y98" i="1" s="1"/>
  <c r="P99" i="1"/>
  <c r="Y99" i="1" s="1"/>
  <c r="P100" i="1"/>
  <c r="Y100" i="1" s="1"/>
  <c r="P101" i="1"/>
  <c r="X101" i="1" s="1"/>
  <c r="P102" i="1"/>
  <c r="Y102" i="1" s="1"/>
  <c r="P103" i="1"/>
  <c r="Y103" i="1" s="1"/>
  <c r="P104" i="1"/>
  <c r="Y104" i="1" s="1"/>
  <c r="P105" i="1"/>
  <c r="Y105" i="1" s="1"/>
  <c r="P106" i="1"/>
  <c r="X106" i="1" s="1"/>
  <c r="P107" i="1"/>
  <c r="X107" i="1" s="1"/>
  <c r="P108" i="1"/>
  <c r="X108" i="1" s="1"/>
  <c r="P109" i="1"/>
  <c r="X109" i="1" s="1"/>
  <c r="P110" i="1"/>
  <c r="X110" i="1" s="1"/>
  <c r="P111" i="1"/>
  <c r="X111" i="1" s="1"/>
  <c r="P112" i="1"/>
  <c r="X112" i="1" s="1"/>
  <c r="P113" i="1"/>
  <c r="X113" i="1" s="1"/>
  <c r="P114" i="1"/>
  <c r="X114" i="1" s="1"/>
  <c r="P115" i="1"/>
  <c r="X115" i="1" s="1"/>
  <c r="P2" i="1"/>
  <c r="Y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2" i="1"/>
  <c r="AC2" i="1"/>
  <c r="AG7" i="1"/>
  <c r="AG8" i="1"/>
  <c r="AG9" i="1"/>
  <c r="AG11" i="1"/>
  <c r="K21" i="1"/>
  <c r="T21" i="1" s="1"/>
  <c r="AO21" i="1" s="1"/>
  <c r="AG22" i="1"/>
  <c r="AG27" i="1"/>
  <c r="AG28" i="1"/>
  <c r="AG29" i="1"/>
  <c r="AG30" i="1"/>
  <c r="AG31" i="1"/>
  <c r="AG33" i="1"/>
  <c r="AG40" i="1"/>
  <c r="AG41" i="1"/>
  <c r="AG47" i="1"/>
  <c r="AG48" i="1"/>
  <c r="AG49" i="1"/>
  <c r="AG52" i="1"/>
  <c r="AG53" i="1"/>
  <c r="AG62" i="1"/>
  <c r="AG67" i="1"/>
  <c r="AG69" i="1"/>
  <c r="AG70" i="1"/>
  <c r="AG80" i="1"/>
  <c r="AG82" i="1"/>
  <c r="AG87" i="1"/>
  <c r="AG88" i="1"/>
  <c r="AG89" i="1"/>
  <c r="AG90" i="1"/>
  <c r="AG91" i="1"/>
  <c r="AG93" i="1"/>
  <c r="K108" i="1"/>
  <c r="T108" i="1" s="1"/>
  <c r="AO108" i="1" s="1"/>
  <c r="AG109" i="1"/>
  <c r="R112" i="1"/>
  <c r="R111" i="1"/>
  <c r="R107" i="1"/>
  <c r="R83" i="1"/>
  <c r="R113" i="1"/>
  <c r="R68" i="1"/>
  <c r="R110" i="1"/>
  <c r="R25" i="1"/>
  <c r="R99" i="1"/>
  <c r="R21" i="1"/>
  <c r="R102" i="1"/>
  <c r="R59" i="1"/>
  <c r="R94" i="1"/>
  <c r="R101" i="1"/>
  <c r="R108" i="1"/>
  <c r="R74" i="1"/>
  <c r="V93" i="1" l="1"/>
  <c r="V92" i="1"/>
  <c r="S73" i="1"/>
  <c r="S112" i="1"/>
  <c r="AG73" i="1"/>
  <c r="AG14" i="1"/>
  <c r="AG13" i="1"/>
  <c r="AG72" i="1"/>
  <c r="S109" i="1"/>
  <c r="S103" i="1"/>
  <c r="AG63" i="1"/>
  <c r="S69" i="1"/>
  <c r="S48" i="1"/>
  <c r="S43" i="1"/>
  <c r="AG5" i="1"/>
  <c r="V10" i="1"/>
  <c r="AM10" i="1" s="1"/>
  <c r="AG66" i="1"/>
  <c r="AG26" i="1"/>
  <c r="AH26" i="1" s="1"/>
  <c r="Z26" i="1"/>
  <c r="AB26" i="1" s="1"/>
  <c r="Z12" i="1"/>
  <c r="AB12" i="1" s="1"/>
  <c r="Z29" i="1"/>
  <c r="AB29" i="1" s="1"/>
  <c r="Z109" i="1"/>
  <c r="AB109" i="1" s="1"/>
  <c r="AG23" i="1"/>
  <c r="S53" i="1"/>
  <c r="Z32" i="1"/>
  <c r="AB32" i="1" s="1"/>
  <c r="S88" i="1"/>
  <c r="S13" i="1"/>
  <c r="Z69" i="1"/>
  <c r="AB69" i="1" s="1"/>
  <c r="Z46" i="1"/>
  <c r="AB46" i="1" s="1"/>
  <c r="S91" i="1"/>
  <c r="V4" i="1"/>
  <c r="V51" i="1"/>
  <c r="V50" i="1"/>
  <c r="X84" i="1"/>
  <c r="AG50" i="1"/>
  <c r="S8" i="1"/>
  <c r="S67" i="1"/>
  <c r="V46" i="1"/>
  <c r="X24" i="1"/>
  <c r="X44" i="1"/>
  <c r="S68" i="1"/>
  <c r="AG6" i="1"/>
  <c r="V44" i="1"/>
  <c r="AM44" i="1" s="1"/>
  <c r="K102" i="1"/>
  <c r="T102" i="1" s="1"/>
  <c r="S100" i="1"/>
  <c r="AG61" i="1"/>
  <c r="AG60" i="1"/>
  <c r="V86" i="1"/>
  <c r="Z89" i="1"/>
  <c r="AB89" i="1" s="1"/>
  <c r="V84" i="1"/>
  <c r="AM84" i="1" s="1"/>
  <c r="Y116" i="1"/>
  <c r="Z49" i="1"/>
  <c r="AB49" i="1" s="1"/>
  <c r="S85" i="1"/>
  <c r="S81" i="1"/>
  <c r="AG46" i="1"/>
  <c r="Z9" i="1"/>
  <c r="AB9" i="1" s="1"/>
  <c r="Z112" i="1"/>
  <c r="AB112" i="1" s="1"/>
  <c r="Z92" i="1"/>
  <c r="AB92" i="1" s="1"/>
  <c r="Z74" i="1"/>
  <c r="AB74" i="1" s="1"/>
  <c r="AG106" i="1"/>
  <c r="S45" i="1"/>
  <c r="V85" i="1"/>
  <c r="V45" i="1"/>
  <c r="V5" i="1"/>
  <c r="AG105" i="1"/>
  <c r="S25" i="1"/>
  <c r="Y81" i="1"/>
  <c r="AG104" i="1"/>
  <c r="S28" i="1"/>
  <c r="Y41" i="1"/>
  <c r="Z27" i="1"/>
  <c r="AB27" i="1" s="1"/>
  <c r="V107" i="1"/>
  <c r="AM107" i="1" s="1"/>
  <c r="X64" i="1"/>
  <c r="Y19" i="1"/>
  <c r="X61" i="1"/>
  <c r="AG24" i="1"/>
  <c r="V105" i="1"/>
  <c r="V65" i="1"/>
  <c r="V64" i="1"/>
  <c r="X40" i="1"/>
  <c r="S65" i="1"/>
  <c r="X25" i="1"/>
  <c r="X23" i="1"/>
  <c r="X20" i="1"/>
  <c r="X5" i="1"/>
  <c r="X3" i="1"/>
  <c r="Z55" i="1"/>
  <c r="AB55" i="1" s="1"/>
  <c r="X99" i="1"/>
  <c r="X43" i="1"/>
  <c r="Z53" i="1"/>
  <c r="Z75" i="1"/>
  <c r="AB75" i="1" s="1"/>
  <c r="X98" i="1"/>
  <c r="X42" i="1"/>
  <c r="Y59" i="1"/>
  <c r="Z52" i="1"/>
  <c r="AH52" i="1" s="1"/>
  <c r="Z95" i="1"/>
  <c r="AB95" i="1" s="1"/>
  <c r="X85" i="1"/>
  <c r="Y58" i="1"/>
  <c r="Z115" i="1"/>
  <c r="AB115" i="1" s="1"/>
  <c r="Y57" i="1"/>
  <c r="Z45" i="1"/>
  <c r="AB45" i="1" s="1"/>
  <c r="X83" i="1"/>
  <c r="X39" i="1"/>
  <c r="Y56" i="1"/>
  <c r="Z114" i="1"/>
  <c r="Z34" i="1"/>
  <c r="Z7" i="1"/>
  <c r="AB7" i="1" s="1"/>
  <c r="X82" i="1"/>
  <c r="X38" i="1"/>
  <c r="Y117" i="1"/>
  <c r="Y55" i="1"/>
  <c r="Z113" i="1"/>
  <c r="Z33" i="1"/>
  <c r="Z47" i="1"/>
  <c r="AB47" i="1" s="1"/>
  <c r="X80" i="1"/>
  <c r="Y115" i="1"/>
  <c r="Z106" i="1"/>
  <c r="AB106" i="1" s="1"/>
  <c r="Z67" i="1"/>
  <c r="AB67" i="1" s="1"/>
  <c r="X79" i="1"/>
  <c r="Y101" i="1"/>
  <c r="Z105" i="1"/>
  <c r="AB105" i="1" s="1"/>
  <c r="Z25" i="1"/>
  <c r="Z87" i="1"/>
  <c r="AB87" i="1" s="1"/>
  <c r="X78" i="1"/>
  <c r="X22" i="1"/>
  <c r="Y37" i="1"/>
  <c r="Z94" i="1"/>
  <c r="Z14" i="1"/>
  <c r="AH14" i="1" s="1"/>
  <c r="Z107" i="1"/>
  <c r="AB107" i="1" s="1"/>
  <c r="X65" i="1"/>
  <c r="X21" i="1"/>
  <c r="Y36" i="1"/>
  <c r="Z93" i="1"/>
  <c r="Z13" i="1"/>
  <c r="X63" i="1"/>
  <c r="Y96" i="1"/>
  <c r="Z86" i="1"/>
  <c r="AB86" i="1" s="1"/>
  <c r="Z6" i="1"/>
  <c r="AB6" i="1" s="1"/>
  <c r="Y97" i="1"/>
  <c r="Y35" i="1"/>
  <c r="Z83" i="1"/>
  <c r="X62" i="1"/>
  <c r="X18" i="1"/>
  <c r="Y95" i="1"/>
  <c r="Z85" i="1"/>
  <c r="AB85" i="1" s="1"/>
  <c r="Z5" i="1"/>
  <c r="AB5" i="1" s="1"/>
  <c r="X105" i="1"/>
  <c r="X104" i="1"/>
  <c r="X60" i="1"/>
  <c r="X4" i="1"/>
  <c r="Z73" i="1"/>
  <c r="AH73" i="1" s="1"/>
  <c r="X103" i="1"/>
  <c r="Y17" i="1"/>
  <c r="Z72" i="1"/>
  <c r="X102" i="1"/>
  <c r="Y77" i="1"/>
  <c r="Y16" i="1"/>
  <c r="Z66" i="1"/>
  <c r="AB66" i="1" s="1"/>
  <c r="Z15" i="1"/>
  <c r="AB15" i="1" s="1"/>
  <c r="X45" i="1"/>
  <c r="Y76" i="1"/>
  <c r="Y15" i="1"/>
  <c r="Z65" i="1"/>
  <c r="AB65" i="1" s="1"/>
  <c r="Z35" i="1"/>
  <c r="AB35" i="1" s="1"/>
  <c r="X100" i="1"/>
  <c r="Y75" i="1"/>
  <c r="Z54" i="1"/>
  <c r="U108" i="1"/>
  <c r="U21" i="1"/>
  <c r="AG35" i="1"/>
  <c r="S92" i="1"/>
  <c r="S72" i="1"/>
  <c r="S32" i="1"/>
  <c r="S12" i="1"/>
  <c r="V103" i="1"/>
  <c r="V83" i="1"/>
  <c r="AM83" i="1" s="1"/>
  <c r="V63" i="1"/>
  <c r="AM63" i="1" s="1"/>
  <c r="V43" i="1"/>
  <c r="AM43" i="1" s="1"/>
  <c r="V23" i="1"/>
  <c r="V3" i="1"/>
  <c r="Y114" i="1"/>
  <c r="Y94" i="1"/>
  <c r="Y74" i="1"/>
  <c r="Y54" i="1"/>
  <c r="Y34" i="1"/>
  <c r="Y14" i="1"/>
  <c r="Z111" i="1"/>
  <c r="Z91" i="1"/>
  <c r="Z71" i="1"/>
  <c r="Z51" i="1"/>
  <c r="Z31" i="1"/>
  <c r="AH31" i="1" s="1"/>
  <c r="Z11" i="1"/>
  <c r="AH11" i="1" s="1"/>
  <c r="AG115" i="1"/>
  <c r="AG34" i="1"/>
  <c r="S71" i="1"/>
  <c r="S51" i="1"/>
  <c r="V102" i="1"/>
  <c r="AM102" i="1" s="1"/>
  <c r="V82" i="1"/>
  <c r="V62" i="1"/>
  <c r="V42" i="1"/>
  <c r="V22" i="1"/>
  <c r="Y113" i="1"/>
  <c r="Y93" i="1"/>
  <c r="Y73" i="1"/>
  <c r="Y53" i="1"/>
  <c r="Y33" i="1"/>
  <c r="Y13" i="1"/>
  <c r="Z110" i="1"/>
  <c r="Z90" i="1"/>
  <c r="AH90" i="1" s="1"/>
  <c r="Z70" i="1"/>
  <c r="Z50" i="1"/>
  <c r="Z30" i="1"/>
  <c r="Z10" i="1"/>
  <c r="AA27" i="1"/>
  <c r="AG114" i="1"/>
  <c r="V101" i="1"/>
  <c r="AM101" i="1" s="1"/>
  <c r="V81" i="1"/>
  <c r="V61" i="1"/>
  <c r="V41" i="1"/>
  <c r="V21" i="1"/>
  <c r="AM21" i="1" s="1"/>
  <c r="Y112" i="1"/>
  <c r="Y92" i="1"/>
  <c r="Y72" i="1"/>
  <c r="Y52" i="1"/>
  <c r="Y32" i="1"/>
  <c r="Y12" i="1"/>
  <c r="AG76" i="1"/>
  <c r="AG116" i="1"/>
  <c r="V100" i="1"/>
  <c r="V80" i="1"/>
  <c r="V60" i="1"/>
  <c r="V40" i="1"/>
  <c r="V20" i="1"/>
  <c r="Y111" i="1"/>
  <c r="Y91" i="1"/>
  <c r="Y71" i="1"/>
  <c r="Y51" i="1"/>
  <c r="Y31" i="1"/>
  <c r="Y11" i="1"/>
  <c r="Z108" i="1"/>
  <c r="AB108" i="1" s="1"/>
  <c r="Z88" i="1"/>
  <c r="AB88" i="1" s="1"/>
  <c r="Z68" i="1"/>
  <c r="AB68" i="1" s="1"/>
  <c r="Z48" i="1"/>
  <c r="AB48" i="1" s="1"/>
  <c r="Z28" i="1"/>
  <c r="AB28" i="1" s="1"/>
  <c r="Z8" i="1"/>
  <c r="AB8" i="1" s="1"/>
  <c r="K116" i="1"/>
  <c r="T116" i="1" s="1"/>
  <c r="AO116" i="1" s="1"/>
  <c r="V99" i="1"/>
  <c r="AM99" i="1" s="1"/>
  <c r="V79" i="1"/>
  <c r="V59" i="1"/>
  <c r="AM59" i="1" s="1"/>
  <c r="V39" i="1"/>
  <c r="V19" i="1"/>
  <c r="Y110" i="1"/>
  <c r="Y90" i="1"/>
  <c r="Y70" i="1"/>
  <c r="Y50" i="1"/>
  <c r="Y30" i="1"/>
  <c r="Y10" i="1"/>
  <c r="V98" i="1"/>
  <c r="V78" i="1"/>
  <c r="V58" i="1"/>
  <c r="AM58" i="1" s="1"/>
  <c r="V38" i="1"/>
  <c r="V18" i="1"/>
  <c r="Y109" i="1"/>
  <c r="Y89" i="1"/>
  <c r="Y69" i="1"/>
  <c r="Y49" i="1"/>
  <c r="Y29" i="1"/>
  <c r="Y9" i="1"/>
  <c r="AE117" i="1"/>
  <c r="S106" i="1"/>
  <c r="S86" i="1"/>
  <c r="S66" i="1"/>
  <c r="S46" i="1"/>
  <c r="S26" i="1"/>
  <c r="S6" i="1"/>
  <c r="V117" i="1"/>
  <c r="V97" i="1"/>
  <c r="V77" i="1"/>
  <c r="V57" i="1"/>
  <c r="V37" i="1"/>
  <c r="V17" i="1"/>
  <c r="Y108" i="1"/>
  <c r="Y88" i="1"/>
  <c r="Y68" i="1"/>
  <c r="Y48" i="1"/>
  <c r="Y28" i="1"/>
  <c r="Y8" i="1"/>
  <c r="AG96" i="1"/>
  <c r="V116" i="1"/>
  <c r="V96" i="1"/>
  <c r="V76" i="1"/>
  <c r="V56" i="1"/>
  <c r="V36" i="1"/>
  <c r="V16" i="1"/>
  <c r="Y107" i="1"/>
  <c r="Y87" i="1"/>
  <c r="Y67" i="1"/>
  <c r="Y47" i="1"/>
  <c r="Y27" i="1"/>
  <c r="Y7" i="1"/>
  <c r="Z104" i="1"/>
  <c r="AB104" i="1" s="1"/>
  <c r="Z84" i="1"/>
  <c r="AB84" i="1" s="1"/>
  <c r="Z64" i="1"/>
  <c r="AB64" i="1" s="1"/>
  <c r="Z44" i="1"/>
  <c r="AB44" i="1" s="1"/>
  <c r="Z24" i="1"/>
  <c r="AB24" i="1" s="1"/>
  <c r="Z4" i="1"/>
  <c r="AB4" i="1" s="1"/>
  <c r="AG95" i="1"/>
  <c r="AG55" i="1"/>
  <c r="S104" i="1"/>
  <c r="S84" i="1"/>
  <c r="S64" i="1"/>
  <c r="S44" i="1"/>
  <c r="S24" i="1"/>
  <c r="S4" i="1"/>
  <c r="V115" i="1"/>
  <c r="V95" i="1"/>
  <c r="V75" i="1"/>
  <c r="V55" i="1"/>
  <c r="V35" i="1"/>
  <c r="V15" i="1"/>
  <c r="Y106" i="1"/>
  <c r="Y86" i="1"/>
  <c r="Y66" i="1"/>
  <c r="Y46" i="1"/>
  <c r="Y26" i="1"/>
  <c r="Y6" i="1"/>
  <c r="Z103" i="1"/>
  <c r="AH103" i="1" s="1"/>
  <c r="Z63" i="1"/>
  <c r="Z43" i="1"/>
  <c r="Z23" i="1"/>
  <c r="Z3" i="1"/>
  <c r="AH3" i="1" s="1"/>
  <c r="AG56" i="1"/>
  <c r="AG54" i="1"/>
  <c r="V114" i="1"/>
  <c r="V94" i="1"/>
  <c r="AM94" i="1" s="1"/>
  <c r="V74" i="1"/>
  <c r="AM74" i="1" s="1"/>
  <c r="V54" i="1"/>
  <c r="V34" i="1"/>
  <c r="AM34" i="1" s="1"/>
  <c r="V14" i="1"/>
  <c r="Z102" i="1"/>
  <c r="AB102" i="1" s="1"/>
  <c r="Z82" i="1"/>
  <c r="AB82" i="1" s="1"/>
  <c r="Z62" i="1"/>
  <c r="AB62" i="1" s="1"/>
  <c r="Z42" i="1"/>
  <c r="AB42" i="1" s="1"/>
  <c r="Z22" i="1"/>
  <c r="AB22" i="1" s="1"/>
  <c r="AG20" i="1"/>
  <c r="Z101" i="1"/>
  <c r="AB101" i="1" s="1"/>
  <c r="Z81" i="1"/>
  <c r="AB81" i="1" s="1"/>
  <c r="Z61" i="1"/>
  <c r="AB61" i="1" s="1"/>
  <c r="Z41" i="1"/>
  <c r="AB41" i="1" s="1"/>
  <c r="Z21" i="1"/>
  <c r="AB21" i="1" s="1"/>
  <c r="AG16" i="1"/>
  <c r="Z100" i="1"/>
  <c r="AB100" i="1" s="1"/>
  <c r="Z80" i="1"/>
  <c r="AB80" i="1" s="1"/>
  <c r="Z60" i="1"/>
  <c r="AB60" i="1" s="1"/>
  <c r="Z40" i="1"/>
  <c r="AB40" i="1" s="1"/>
  <c r="Z20" i="1"/>
  <c r="AB20" i="1" s="1"/>
  <c r="AG36" i="1"/>
  <c r="AG15" i="1"/>
  <c r="S2" i="1"/>
  <c r="Z99" i="1"/>
  <c r="AB99" i="1" s="1"/>
  <c r="Z79" i="1"/>
  <c r="AB79" i="1" s="1"/>
  <c r="Z59" i="1"/>
  <c r="AB59" i="1" s="1"/>
  <c r="Z39" i="1"/>
  <c r="AB39" i="1" s="1"/>
  <c r="Z19" i="1"/>
  <c r="AB19" i="1" s="1"/>
  <c r="AG75" i="1"/>
  <c r="S99" i="1"/>
  <c r="S79" i="1"/>
  <c r="S59" i="1"/>
  <c r="S39" i="1"/>
  <c r="S19" i="1"/>
  <c r="Z98" i="1"/>
  <c r="AB98" i="1" s="1"/>
  <c r="Z78" i="1"/>
  <c r="AB78" i="1" s="1"/>
  <c r="Z58" i="1"/>
  <c r="AB58" i="1" s="1"/>
  <c r="Z38" i="1"/>
  <c r="AB38" i="1" s="1"/>
  <c r="Z18" i="1"/>
  <c r="AB18" i="1" s="1"/>
  <c r="S98" i="1"/>
  <c r="S78" i="1"/>
  <c r="S58" i="1"/>
  <c r="S38" i="1"/>
  <c r="S18" i="1"/>
  <c r="Z117" i="1"/>
  <c r="AB117" i="1" s="1"/>
  <c r="Z97" i="1"/>
  <c r="AB97" i="1" s="1"/>
  <c r="Z77" i="1"/>
  <c r="AB77" i="1" s="1"/>
  <c r="Z57" i="1"/>
  <c r="AB57" i="1" s="1"/>
  <c r="Z37" i="1"/>
  <c r="AB37" i="1" s="1"/>
  <c r="Z17" i="1"/>
  <c r="AB17" i="1" s="1"/>
  <c r="S117" i="1"/>
  <c r="S97" i="1"/>
  <c r="S77" i="1"/>
  <c r="S57" i="1"/>
  <c r="S37" i="1"/>
  <c r="S17" i="1"/>
  <c r="Z116" i="1"/>
  <c r="AB116" i="1" s="1"/>
  <c r="Z96" i="1"/>
  <c r="AB96" i="1" s="1"/>
  <c r="Z76" i="1"/>
  <c r="AB76" i="1" s="1"/>
  <c r="Z56" i="1"/>
  <c r="AB56" i="1" s="1"/>
  <c r="Z36" i="1"/>
  <c r="AB36" i="1" s="1"/>
  <c r="Z16" i="1"/>
  <c r="AB16" i="1" s="1"/>
  <c r="S116" i="1"/>
  <c r="AM25" i="1"/>
  <c r="AE116" i="1"/>
  <c r="AG117" i="1"/>
  <c r="K117" i="1"/>
  <c r="T117" i="1" s="1"/>
  <c r="AO117" i="1" s="1"/>
  <c r="AE95" i="1"/>
  <c r="AE55" i="1"/>
  <c r="AE12" i="1"/>
  <c r="AE91" i="1"/>
  <c r="AE71" i="1"/>
  <c r="AE51" i="1"/>
  <c r="AE111" i="1"/>
  <c r="AE47" i="1"/>
  <c r="AE27" i="1"/>
  <c r="AE81" i="1"/>
  <c r="AE61" i="1"/>
  <c r="AE41" i="1"/>
  <c r="AE21" i="1"/>
  <c r="AE82" i="1"/>
  <c r="K99" i="1"/>
  <c r="T99" i="1" s="1"/>
  <c r="AO99" i="1" s="1"/>
  <c r="AE10" i="1"/>
  <c r="AE89" i="1"/>
  <c r="AG94" i="1"/>
  <c r="AG74" i="1"/>
  <c r="AE102" i="1"/>
  <c r="AE62" i="1"/>
  <c r="AE42" i="1"/>
  <c r="AE22" i="1"/>
  <c r="AE69" i="1"/>
  <c r="AE29" i="1"/>
  <c r="AE31" i="1"/>
  <c r="AG59" i="1"/>
  <c r="AG113" i="1"/>
  <c r="AG112" i="1"/>
  <c r="AE9" i="1"/>
  <c r="AG111" i="1"/>
  <c r="AE88" i="1"/>
  <c r="AE68" i="1"/>
  <c r="AE48" i="1"/>
  <c r="AE28" i="1"/>
  <c r="AE8" i="1"/>
  <c r="AG110" i="1"/>
  <c r="AE6" i="1"/>
  <c r="AG108" i="1"/>
  <c r="AG68" i="1"/>
  <c r="AE45" i="1"/>
  <c r="AE25" i="1"/>
  <c r="AG107" i="1"/>
  <c r="AG25" i="1"/>
  <c r="AE115" i="1"/>
  <c r="AE35" i="1"/>
  <c r="AE15" i="1"/>
  <c r="AG83" i="1"/>
  <c r="AG102" i="1"/>
  <c r="AE93" i="1"/>
  <c r="AE33" i="1"/>
  <c r="AE13" i="1"/>
  <c r="AG101" i="1"/>
  <c r="AG21" i="1"/>
  <c r="AE109" i="1"/>
  <c r="AE108" i="1"/>
  <c r="AE113" i="1"/>
  <c r="AE73" i="1"/>
  <c r="AE53" i="1"/>
  <c r="AE105" i="1"/>
  <c r="AE85" i="1"/>
  <c r="AE65" i="1"/>
  <c r="AE101" i="1"/>
  <c r="AE75" i="1"/>
  <c r="AE107" i="1"/>
  <c r="AE87" i="1"/>
  <c r="AE67" i="1"/>
  <c r="AE49" i="1"/>
  <c r="AE99" i="1"/>
  <c r="AE79" i="1"/>
  <c r="AE59" i="1"/>
  <c r="AE39" i="1"/>
  <c r="AE19" i="1"/>
  <c r="AE97" i="1"/>
  <c r="AE77" i="1"/>
  <c r="AE57" i="1"/>
  <c r="AE37" i="1"/>
  <c r="AE17" i="1"/>
  <c r="AE96" i="1"/>
  <c r="AE76" i="1"/>
  <c r="AE56" i="1"/>
  <c r="AE36" i="1"/>
  <c r="AE16" i="1"/>
  <c r="AE2" i="1"/>
  <c r="AE106" i="1"/>
  <c r="AE86" i="1"/>
  <c r="AE66" i="1"/>
  <c r="AE46" i="1"/>
  <c r="AE26" i="1"/>
  <c r="AE7" i="1"/>
  <c r="AE23" i="1"/>
  <c r="AE103" i="1"/>
  <c r="AE4" i="1"/>
  <c r="AE3" i="1"/>
  <c r="AE43" i="1"/>
  <c r="AE63" i="1"/>
  <c r="AE83" i="1"/>
  <c r="AE112" i="1"/>
  <c r="AE92" i="1"/>
  <c r="AE72" i="1"/>
  <c r="AE52" i="1"/>
  <c r="AE32" i="1"/>
  <c r="AE100" i="1"/>
  <c r="AE80" i="1"/>
  <c r="AE60" i="1"/>
  <c r="AE40" i="1"/>
  <c r="AE20" i="1"/>
  <c r="AE98" i="1"/>
  <c r="AE78" i="1"/>
  <c r="AE58" i="1"/>
  <c r="AE38" i="1"/>
  <c r="AE18" i="1"/>
  <c r="AE114" i="1"/>
  <c r="AE94" i="1"/>
  <c r="AE74" i="1"/>
  <c r="AE54" i="1"/>
  <c r="AE34" i="1"/>
  <c r="AE14" i="1"/>
  <c r="AE110" i="1"/>
  <c r="AE90" i="1"/>
  <c r="AE70" i="1"/>
  <c r="AE50" i="1"/>
  <c r="AE30" i="1"/>
  <c r="AE11" i="1"/>
  <c r="AE104" i="1"/>
  <c r="AE84" i="1"/>
  <c r="AE64" i="1"/>
  <c r="AE44" i="1"/>
  <c r="AE24" i="1"/>
  <c r="AE5" i="1"/>
  <c r="K68" i="1"/>
  <c r="T68" i="1" s="1"/>
  <c r="AO68" i="1" s="1"/>
  <c r="M83" i="1"/>
  <c r="L83" i="1" s="1"/>
  <c r="M101" i="1"/>
  <c r="L101" i="1" s="1"/>
  <c r="M25" i="1"/>
  <c r="L25" i="1" s="1"/>
  <c r="M110" i="1"/>
  <c r="L110" i="1" s="1"/>
  <c r="M108" i="1"/>
  <c r="L108" i="1" s="1"/>
  <c r="M68" i="1"/>
  <c r="L68" i="1" s="1"/>
  <c r="AM108" i="1"/>
  <c r="K101" i="1"/>
  <c r="T101" i="1" s="1"/>
  <c r="K94" i="1"/>
  <c r="T94" i="1" s="1"/>
  <c r="M74" i="1"/>
  <c r="L74" i="1" s="1"/>
  <c r="M102" i="1"/>
  <c r="L102" i="1" s="1"/>
  <c r="M21" i="1"/>
  <c r="L21" i="1" s="1"/>
  <c r="M113" i="1"/>
  <c r="L113" i="1" s="1"/>
  <c r="K25" i="1"/>
  <c r="T25" i="1" s="1"/>
  <c r="AO25" i="1" s="1"/>
  <c r="M111" i="1"/>
  <c r="L111" i="1" s="1"/>
  <c r="K110" i="1"/>
  <c r="T110" i="1" s="1"/>
  <c r="M112" i="1"/>
  <c r="L112" i="1" s="1"/>
  <c r="K113" i="1"/>
  <c r="T113" i="1" s="1"/>
  <c r="K83" i="1"/>
  <c r="T83" i="1" s="1"/>
  <c r="M94" i="1"/>
  <c r="L94" i="1" s="1"/>
  <c r="M99" i="1"/>
  <c r="L99" i="1" s="1"/>
  <c r="K107" i="1"/>
  <c r="T107" i="1" s="1"/>
  <c r="K112" i="1"/>
  <c r="T112" i="1" s="1"/>
  <c r="AM117" i="1"/>
  <c r="K111" i="1"/>
  <c r="T111" i="1" s="1"/>
  <c r="M107" i="1"/>
  <c r="L107" i="1" s="1"/>
  <c r="AM68" i="1"/>
  <c r="K74" i="1"/>
  <c r="T74" i="1" s="1"/>
  <c r="X2" i="1"/>
  <c r="K59" i="1"/>
  <c r="T59" i="1" s="1"/>
  <c r="AO59" i="1" s="1"/>
  <c r="AM93" i="1"/>
  <c r="AM53" i="1"/>
  <c r="AM71" i="1"/>
  <c r="AM49" i="1"/>
  <c r="AM91" i="1"/>
  <c r="AM33" i="1"/>
  <c r="AH29" i="1"/>
  <c r="AM70" i="1"/>
  <c r="AM27" i="1"/>
  <c r="AM51" i="1"/>
  <c r="AM28" i="1"/>
  <c r="W2" i="1"/>
  <c r="R4" i="1"/>
  <c r="R50" i="1"/>
  <c r="R47" i="1"/>
  <c r="R38" i="1"/>
  <c r="R88" i="1"/>
  <c r="R85" i="1"/>
  <c r="R114" i="1"/>
  <c r="R93" i="1"/>
  <c r="R7" i="1"/>
  <c r="R62" i="1"/>
  <c r="R36" i="1"/>
  <c r="R79" i="1"/>
  <c r="R65" i="1"/>
  <c r="R45" i="1"/>
  <c r="R53" i="1"/>
  <c r="R87" i="1"/>
  <c r="R64" i="1"/>
  <c r="R71" i="1"/>
  <c r="R78" i="1"/>
  <c r="R54" i="1"/>
  <c r="R40" i="1"/>
  <c r="R30" i="1"/>
  <c r="R15" i="1"/>
  <c r="R76" i="1"/>
  <c r="R73" i="1"/>
  <c r="R42" i="1"/>
  <c r="R77" i="1"/>
  <c r="R11" i="1"/>
  <c r="R24" i="1"/>
  <c r="R55" i="1"/>
  <c r="R69" i="1"/>
  <c r="R2" i="1"/>
  <c r="R18" i="1"/>
  <c r="R13" i="1"/>
  <c r="R6" i="1"/>
  <c r="R3" i="1"/>
  <c r="R5" i="1"/>
  <c r="R84" i="1"/>
  <c r="R44" i="1"/>
  <c r="R16" i="1"/>
  <c r="R12" i="1"/>
  <c r="R63" i="1"/>
  <c r="R98" i="1"/>
  <c r="R81" i="1"/>
  <c r="R49" i="1"/>
  <c r="R97" i="1"/>
  <c r="R96" i="1"/>
  <c r="R34" i="1"/>
  <c r="R100" i="1"/>
  <c r="R91" i="1"/>
  <c r="R52" i="1"/>
  <c r="R19" i="1"/>
  <c r="R86" i="1"/>
  <c r="R26" i="1"/>
  <c r="R103" i="1"/>
  <c r="R106" i="1"/>
  <c r="R105" i="1"/>
  <c r="R66" i="1"/>
  <c r="R33" i="1"/>
  <c r="R35" i="1"/>
  <c r="R61" i="1"/>
  <c r="R17" i="1"/>
  <c r="R95" i="1"/>
  <c r="R67" i="1"/>
  <c r="R75" i="1"/>
  <c r="R29" i="1"/>
  <c r="R70" i="1"/>
  <c r="R109" i="1"/>
  <c r="R31" i="1"/>
  <c r="R41" i="1"/>
  <c r="R46" i="1"/>
  <c r="R90" i="1"/>
  <c r="R9" i="1"/>
  <c r="R10" i="1"/>
  <c r="R37" i="1"/>
  <c r="R48" i="1"/>
  <c r="R92" i="1"/>
  <c r="R27" i="1"/>
  <c r="R57" i="1"/>
  <c r="R32" i="1"/>
  <c r="R82" i="1"/>
  <c r="R39" i="1"/>
  <c r="R8" i="1"/>
  <c r="R104" i="1"/>
  <c r="R23" i="1"/>
  <c r="R14" i="1"/>
  <c r="R51" i="1"/>
  <c r="R58" i="1"/>
  <c r="R56" i="1"/>
  <c r="R20" i="1"/>
  <c r="R89" i="1"/>
  <c r="R72" i="1"/>
  <c r="R80" i="1"/>
  <c r="R43" i="1"/>
  <c r="R60" i="1"/>
  <c r="R22" i="1"/>
  <c r="R115" i="1"/>
  <c r="R28" i="1"/>
  <c r="AH72" i="1" l="1"/>
  <c r="AH13" i="1"/>
  <c r="AH9" i="1"/>
  <c r="AH86" i="1"/>
  <c r="AA26" i="1"/>
  <c r="U113" i="1"/>
  <c r="AF113" i="1" s="1"/>
  <c r="AO113" i="1"/>
  <c r="U74" i="1"/>
  <c r="AO74" i="1"/>
  <c r="U94" i="1"/>
  <c r="AF94" i="1" s="1"/>
  <c r="AO94" i="1"/>
  <c r="U101" i="1"/>
  <c r="AO101" i="1"/>
  <c r="U111" i="1"/>
  <c r="AO111" i="1"/>
  <c r="U112" i="1"/>
  <c r="AF112" i="1" s="1"/>
  <c r="AO112" i="1"/>
  <c r="U107" i="1"/>
  <c r="AF107" i="1" s="1"/>
  <c r="AI107" i="1" s="1"/>
  <c r="AO107" i="1"/>
  <c r="U110" i="1"/>
  <c r="AF110" i="1" s="1"/>
  <c r="AO110" i="1"/>
  <c r="U83" i="1"/>
  <c r="AO83" i="1"/>
  <c r="U102" i="1"/>
  <c r="AO102" i="1"/>
  <c r="AA89" i="1"/>
  <c r="AA61" i="1"/>
  <c r="AA7" i="1"/>
  <c r="AA35" i="1"/>
  <c r="AA98" i="1"/>
  <c r="AA55" i="1"/>
  <c r="AA32" i="1"/>
  <c r="AH19" i="1"/>
  <c r="AH12" i="1"/>
  <c r="AH69" i="1"/>
  <c r="AH46" i="1"/>
  <c r="AH39" i="1"/>
  <c r="AA69" i="1"/>
  <c r="AA21" i="1"/>
  <c r="AH109" i="1"/>
  <c r="AA12" i="1"/>
  <c r="AA78" i="1"/>
  <c r="AA46" i="1"/>
  <c r="AA109" i="1"/>
  <c r="AA105" i="1"/>
  <c r="AH82" i="1"/>
  <c r="AA112" i="1"/>
  <c r="AA6" i="1"/>
  <c r="AH32" i="1"/>
  <c r="AA92" i="1"/>
  <c r="AA100" i="1"/>
  <c r="AA66" i="1"/>
  <c r="AA82" i="1"/>
  <c r="AH99" i="1"/>
  <c r="AA40" i="1"/>
  <c r="U25" i="1"/>
  <c r="AF25" i="1" s="1"/>
  <c r="AH100" i="1"/>
  <c r="AA41" i="1"/>
  <c r="AA29" i="1"/>
  <c r="AH92" i="1"/>
  <c r="AH24" i="1"/>
  <c r="AH97" i="1"/>
  <c r="AH95" i="1"/>
  <c r="AH5" i="1"/>
  <c r="U68" i="1"/>
  <c r="AF68" i="1" s="1"/>
  <c r="AH35" i="1"/>
  <c r="AH114" i="1"/>
  <c r="AH66" i="1"/>
  <c r="AH85" i="1"/>
  <c r="AH54" i="1"/>
  <c r="AA97" i="1"/>
  <c r="AA45" i="1"/>
  <c r="AH67" i="1"/>
  <c r="AA59" i="1"/>
  <c r="AA60" i="1"/>
  <c r="AA42" i="1"/>
  <c r="AA84" i="1"/>
  <c r="AA74" i="1"/>
  <c r="AH55" i="1"/>
  <c r="AA79" i="1"/>
  <c r="AA80" i="1"/>
  <c r="AA99" i="1"/>
  <c r="AA67" i="1"/>
  <c r="AA76" i="1"/>
  <c r="AA106" i="1"/>
  <c r="AA87" i="1"/>
  <c r="AA15" i="1"/>
  <c r="AA88" i="1"/>
  <c r="AH41" i="1"/>
  <c r="AH15" i="1"/>
  <c r="AA108" i="1"/>
  <c r="AA9" i="1"/>
  <c r="AA68" i="1"/>
  <c r="AA49" i="1"/>
  <c r="AH37" i="1"/>
  <c r="AH96" i="1"/>
  <c r="AH45" i="1"/>
  <c r="AH79" i="1"/>
  <c r="AH98" i="1"/>
  <c r="AH38" i="1"/>
  <c r="AH47" i="1"/>
  <c r="AH61" i="1"/>
  <c r="AA20" i="1"/>
  <c r="AB51" i="1"/>
  <c r="AA51" i="1"/>
  <c r="AB13" i="1"/>
  <c r="AA13" i="1"/>
  <c r="AA86" i="1"/>
  <c r="AA47" i="1"/>
  <c r="AB71" i="1"/>
  <c r="AA71" i="1"/>
  <c r="AB93" i="1"/>
  <c r="AA93" i="1"/>
  <c r="AB111" i="1"/>
  <c r="AA111" i="1"/>
  <c r="AH40" i="1"/>
  <c r="U59" i="1"/>
  <c r="AF59" i="1" s="1"/>
  <c r="AA18" i="1"/>
  <c r="AA22" i="1"/>
  <c r="AA107" i="1"/>
  <c r="AH22" i="1"/>
  <c r="U99" i="1"/>
  <c r="AF99" i="1" s="1"/>
  <c r="AA58" i="1"/>
  <c r="AB3" i="1"/>
  <c r="AA3" i="1"/>
  <c r="AA62" i="1"/>
  <c r="AB10" i="1"/>
  <c r="AA10" i="1"/>
  <c r="AB14" i="1"/>
  <c r="AA14" i="1"/>
  <c r="AB33" i="1"/>
  <c r="AA33" i="1"/>
  <c r="AB91" i="1"/>
  <c r="AA91" i="1"/>
  <c r="AA38" i="1"/>
  <c r="AH75" i="1"/>
  <c r="AA17" i="1"/>
  <c r="AB23" i="1"/>
  <c r="AA23" i="1"/>
  <c r="AA4" i="1"/>
  <c r="AB30" i="1"/>
  <c r="AA30" i="1"/>
  <c r="AB94" i="1"/>
  <c r="AA94" i="1"/>
  <c r="AB113" i="1"/>
  <c r="AA113" i="1"/>
  <c r="AA16" i="1"/>
  <c r="AA37" i="1"/>
  <c r="AB43" i="1"/>
  <c r="AA43" i="1"/>
  <c r="AA102" i="1"/>
  <c r="AA24" i="1"/>
  <c r="AB50" i="1"/>
  <c r="AA50" i="1"/>
  <c r="AA36" i="1"/>
  <c r="AA57" i="1"/>
  <c r="AB63" i="1"/>
  <c r="AA63" i="1"/>
  <c r="AA44" i="1"/>
  <c r="AB70" i="1"/>
  <c r="AA70" i="1"/>
  <c r="AA56" i="1"/>
  <c r="AA77" i="1"/>
  <c r="AB103" i="1"/>
  <c r="AA103" i="1"/>
  <c r="AA64" i="1"/>
  <c r="AA5" i="1"/>
  <c r="AB90" i="1"/>
  <c r="AA90" i="1"/>
  <c r="AB83" i="1"/>
  <c r="AA83" i="1"/>
  <c r="AH36" i="1"/>
  <c r="AB110" i="1"/>
  <c r="AA110" i="1"/>
  <c r="AH81" i="1"/>
  <c r="AA75" i="1"/>
  <c r="AA8" i="1"/>
  <c r="AB52" i="1"/>
  <c r="AA52" i="1"/>
  <c r="AH104" i="1"/>
  <c r="AH17" i="1"/>
  <c r="AH62" i="1"/>
  <c r="AA95" i="1"/>
  <c r="AA96" i="1"/>
  <c r="AA117" i="1"/>
  <c r="AA104" i="1"/>
  <c r="AA65" i="1"/>
  <c r="AA28" i="1"/>
  <c r="AH20" i="1"/>
  <c r="AH65" i="1"/>
  <c r="AH8" i="1"/>
  <c r="AA115" i="1"/>
  <c r="AA116" i="1"/>
  <c r="AA85" i="1"/>
  <c r="AA48" i="1"/>
  <c r="AB25" i="1"/>
  <c r="AA25" i="1"/>
  <c r="AB72" i="1"/>
  <c r="AA72" i="1"/>
  <c r="AB34" i="1"/>
  <c r="AA34" i="1"/>
  <c r="AB114" i="1"/>
  <c r="AA114" i="1"/>
  <c r="AB53" i="1"/>
  <c r="AA53" i="1"/>
  <c r="AB73" i="1"/>
  <c r="AA73" i="1"/>
  <c r="AH18" i="1"/>
  <c r="AA19" i="1"/>
  <c r="AA101" i="1"/>
  <c r="AB11" i="1"/>
  <c r="AA11" i="1"/>
  <c r="AH105" i="1"/>
  <c r="AA81" i="1"/>
  <c r="AB54" i="1"/>
  <c r="AA54" i="1"/>
  <c r="AH106" i="1"/>
  <c r="AH4" i="1"/>
  <c r="AH48" i="1"/>
  <c r="AA39" i="1"/>
  <c r="AB31" i="1"/>
  <c r="AA31" i="1"/>
  <c r="AH77" i="1"/>
  <c r="AH42" i="1"/>
  <c r="AH50" i="1"/>
  <c r="AH76" i="1"/>
  <c r="U117" i="1"/>
  <c r="AF117" i="1" s="1"/>
  <c r="AJ117" i="1" s="1"/>
  <c r="AN117" i="1" s="1"/>
  <c r="AH56" i="1"/>
  <c r="AH23" i="1"/>
  <c r="AH30" i="1"/>
  <c r="AH16" i="1"/>
  <c r="AH57" i="1"/>
  <c r="U116" i="1"/>
  <c r="AF116" i="1" s="1"/>
  <c r="AH60" i="1"/>
  <c r="AM116" i="1"/>
  <c r="AM110" i="1"/>
  <c r="AH116" i="1"/>
  <c r="AH117" i="1"/>
  <c r="AH74" i="1"/>
  <c r="AH25" i="1"/>
  <c r="AH108" i="1"/>
  <c r="AH112" i="1"/>
  <c r="AH68" i="1"/>
  <c r="AH110" i="1"/>
  <c r="AH21" i="1"/>
  <c r="AH83" i="1"/>
  <c r="AH111" i="1"/>
  <c r="AH107" i="1"/>
  <c r="AH102" i="1"/>
  <c r="AH59" i="1"/>
  <c r="AH113" i="1"/>
  <c r="AH101" i="1"/>
  <c r="AF74" i="1"/>
  <c r="AF111" i="1"/>
  <c r="AH94" i="1"/>
  <c r="AF83" i="1"/>
  <c r="AF101" i="1"/>
  <c r="Z2" i="1"/>
  <c r="AH2" i="1" s="1"/>
  <c r="AH43" i="1"/>
  <c r="AF108" i="1"/>
  <c r="AH10" i="1"/>
  <c r="AH63" i="1"/>
  <c r="AH87" i="1"/>
  <c r="AF102" i="1"/>
  <c r="AF21" i="1"/>
  <c r="AH28" i="1"/>
  <c r="AH93" i="1"/>
  <c r="AH80" i="1"/>
  <c r="AH7" i="1"/>
  <c r="AH91" i="1"/>
  <c r="AH34" i="1"/>
  <c r="AH84" i="1"/>
  <c r="AH33" i="1"/>
  <c r="AH49" i="1"/>
  <c r="AH88" i="1"/>
  <c r="AH27" i="1"/>
  <c r="AM89" i="1"/>
  <c r="AH89" i="1"/>
  <c r="AM78" i="1"/>
  <c r="AH78" i="1"/>
  <c r="AH64" i="1"/>
  <c r="AH51" i="1"/>
  <c r="AH58" i="1"/>
  <c r="AM6" i="1"/>
  <c r="AH6" i="1"/>
  <c r="AH70" i="1"/>
  <c r="AH53" i="1"/>
  <c r="AH71" i="1"/>
  <c r="AH44" i="1"/>
  <c r="AM92" i="1"/>
  <c r="AM66" i="1"/>
  <c r="AM60" i="1"/>
  <c r="AM37" i="1"/>
  <c r="AM106" i="1"/>
  <c r="AM87" i="1"/>
  <c r="AM103" i="1"/>
  <c r="AM3" i="1"/>
  <c r="AM80" i="1"/>
  <c r="AM9" i="1"/>
  <c r="AM26" i="1"/>
  <c r="AM13" i="1"/>
  <c r="AM45" i="1"/>
  <c r="AM65" i="1"/>
  <c r="AM22" i="1"/>
  <c r="AM46" i="1"/>
  <c r="AM19" i="1"/>
  <c r="V2" i="1"/>
  <c r="AM2" i="1" s="1"/>
  <c r="AM79" i="1"/>
  <c r="AM5" i="1"/>
  <c r="AM90" i="1"/>
  <c r="AM20" i="1"/>
  <c r="AM41" i="1"/>
  <c r="AM52" i="1"/>
  <c r="AM69" i="1"/>
  <c r="AM36" i="1"/>
  <c r="AM18" i="1"/>
  <c r="AM56" i="1"/>
  <c r="AM31" i="1"/>
  <c r="AM55" i="1"/>
  <c r="AM62" i="1"/>
  <c r="AM7" i="1"/>
  <c r="AM24" i="1"/>
  <c r="AM11" i="1"/>
  <c r="AM105" i="1"/>
  <c r="AM100" i="1"/>
  <c r="AM14" i="1"/>
  <c r="AM29" i="1"/>
  <c r="AM96" i="1"/>
  <c r="AM77" i="1"/>
  <c r="AM109" i="1"/>
  <c r="AM23" i="1"/>
  <c r="AM75" i="1"/>
  <c r="AM97" i="1"/>
  <c r="AM42" i="1"/>
  <c r="AM72" i="1"/>
  <c r="AM104" i="1"/>
  <c r="AM67" i="1"/>
  <c r="AM73" i="1"/>
  <c r="AM85" i="1"/>
  <c r="AM64" i="1"/>
  <c r="AM8" i="1"/>
  <c r="AM95" i="1"/>
  <c r="AM81" i="1"/>
  <c r="AM76" i="1"/>
  <c r="AM88" i="1"/>
  <c r="AM39" i="1"/>
  <c r="AM17" i="1"/>
  <c r="AM98" i="1"/>
  <c r="AM15" i="1"/>
  <c r="AM38" i="1"/>
  <c r="AM48" i="1"/>
  <c r="AM86" i="1"/>
  <c r="AM82" i="1"/>
  <c r="AM61" i="1"/>
  <c r="AM30" i="1"/>
  <c r="AM47" i="1"/>
  <c r="AM32" i="1"/>
  <c r="AM12" i="1"/>
  <c r="AM40" i="1"/>
  <c r="AM50" i="1"/>
  <c r="AM57" i="1"/>
  <c r="AM35" i="1"/>
  <c r="AM16" i="1"/>
  <c r="AM54" i="1"/>
  <c r="AM4" i="1"/>
  <c r="M43" i="1"/>
  <c r="L43" i="1" s="1"/>
  <c r="M10" i="1"/>
  <c r="L10" i="1" s="1"/>
  <c r="M6" i="1"/>
  <c r="L6" i="1" s="1"/>
  <c r="M53" i="1"/>
  <c r="L53" i="1" s="1"/>
  <c r="M89" i="1"/>
  <c r="L89" i="1" s="1"/>
  <c r="M91" i="1"/>
  <c r="L91" i="1" s="1"/>
  <c r="M58" i="1"/>
  <c r="L58" i="1" s="1"/>
  <c r="M51" i="1"/>
  <c r="L51" i="1" s="1"/>
  <c r="M70" i="1"/>
  <c r="L70" i="1" s="1"/>
  <c r="M34" i="1"/>
  <c r="L34" i="1" s="1"/>
  <c r="M93" i="1"/>
  <c r="L93" i="1" s="1"/>
  <c r="M49" i="1"/>
  <c r="L49" i="1" s="1"/>
  <c r="M63" i="1"/>
  <c r="L63" i="1" s="1"/>
  <c r="M28" i="1"/>
  <c r="L28" i="1" s="1"/>
  <c r="M27" i="1"/>
  <c r="L27" i="1" s="1"/>
  <c r="M33" i="1"/>
  <c r="L33" i="1" s="1"/>
  <c r="M44" i="1"/>
  <c r="L44" i="1" s="1"/>
  <c r="M78" i="1"/>
  <c r="L78" i="1" s="1"/>
  <c r="M115" i="1"/>
  <c r="L115" i="1" s="1"/>
  <c r="M84" i="1"/>
  <c r="L84" i="1" s="1"/>
  <c r="M71" i="1"/>
  <c r="L71" i="1" s="1"/>
  <c r="K80" i="1"/>
  <c r="T80" i="1" s="1"/>
  <c r="M80" i="1"/>
  <c r="L80" i="1" s="1"/>
  <c r="K9" i="1"/>
  <c r="T9" i="1" s="1"/>
  <c r="M9" i="1"/>
  <c r="L9" i="1" s="1"/>
  <c r="K26" i="1"/>
  <c r="T26" i="1" s="1"/>
  <c r="M26" i="1"/>
  <c r="L26" i="1" s="1"/>
  <c r="M13" i="1"/>
  <c r="L13" i="1" s="1"/>
  <c r="K45" i="1"/>
  <c r="T45" i="1" s="1"/>
  <c r="M45" i="1"/>
  <c r="L45" i="1" s="1"/>
  <c r="K72" i="1"/>
  <c r="T72" i="1" s="1"/>
  <c r="M72" i="1"/>
  <c r="L72" i="1" s="1"/>
  <c r="K90" i="1"/>
  <c r="T90" i="1" s="1"/>
  <c r="M90" i="1"/>
  <c r="L90" i="1" s="1"/>
  <c r="K86" i="1"/>
  <c r="T86" i="1" s="1"/>
  <c r="M86" i="1"/>
  <c r="L86" i="1" s="1"/>
  <c r="K18" i="1"/>
  <c r="T18" i="1" s="1"/>
  <c r="M18" i="1"/>
  <c r="L18" i="1" s="1"/>
  <c r="K65" i="1"/>
  <c r="T65" i="1" s="1"/>
  <c r="M65" i="1"/>
  <c r="L65" i="1" s="1"/>
  <c r="M46" i="1"/>
  <c r="L46" i="1" s="1"/>
  <c r="K19" i="1"/>
  <c r="T19" i="1" s="1"/>
  <c r="M19" i="1"/>
  <c r="L19" i="1" s="1"/>
  <c r="K2" i="1"/>
  <c r="T2" i="1" s="1"/>
  <c r="AO2" i="1" s="1"/>
  <c r="M2" i="1"/>
  <c r="L2" i="1" s="1"/>
  <c r="K79" i="1"/>
  <c r="T79" i="1" s="1"/>
  <c r="M79" i="1"/>
  <c r="L79" i="1" s="1"/>
  <c r="K3" i="1"/>
  <c r="T3" i="1" s="1"/>
  <c r="M3" i="1"/>
  <c r="L3" i="1" s="1"/>
  <c r="K20" i="1"/>
  <c r="T20" i="1" s="1"/>
  <c r="M20" i="1"/>
  <c r="L20" i="1" s="1"/>
  <c r="K41" i="1"/>
  <c r="T41" i="1" s="1"/>
  <c r="M41" i="1"/>
  <c r="L41" i="1" s="1"/>
  <c r="K52" i="1"/>
  <c r="T52" i="1" s="1"/>
  <c r="M52" i="1"/>
  <c r="L52" i="1" s="1"/>
  <c r="K69" i="1"/>
  <c r="T69" i="1" s="1"/>
  <c r="M69" i="1"/>
  <c r="L69" i="1" s="1"/>
  <c r="K36" i="1"/>
  <c r="T36" i="1" s="1"/>
  <c r="M36" i="1"/>
  <c r="L36" i="1" s="1"/>
  <c r="K56" i="1"/>
  <c r="T56" i="1" s="1"/>
  <c r="M56" i="1"/>
  <c r="L56" i="1" s="1"/>
  <c r="K31" i="1"/>
  <c r="T31" i="1" s="1"/>
  <c r="M31" i="1"/>
  <c r="L31" i="1" s="1"/>
  <c r="K55" i="1"/>
  <c r="T55" i="1" s="1"/>
  <c r="M55" i="1"/>
  <c r="L55" i="1" s="1"/>
  <c r="K62" i="1"/>
  <c r="T62" i="1" s="1"/>
  <c r="M62" i="1"/>
  <c r="L62" i="1" s="1"/>
  <c r="K5" i="1"/>
  <c r="T5" i="1" s="1"/>
  <c r="M5" i="1"/>
  <c r="L5" i="1" s="1"/>
  <c r="K109" i="1"/>
  <c r="T109" i="1" s="1"/>
  <c r="M109" i="1"/>
  <c r="L109" i="1" s="1"/>
  <c r="K100" i="1"/>
  <c r="T100" i="1" s="1"/>
  <c r="M100" i="1"/>
  <c r="L100" i="1" s="1"/>
  <c r="K24" i="1"/>
  <c r="T24" i="1" s="1"/>
  <c r="M24" i="1"/>
  <c r="L24" i="1" s="1"/>
  <c r="K7" i="1"/>
  <c r="T7" i="1" s="1"/>
  <c r="M7" i="1"/>
  <c r="L7" i="1" s="1"/>
  <c r="M11" i="1"/>
  <c r="L11" i="1" s="1"/>
  <c r="K64" i="1"/>
  <c r="T64" i="1" s="1"/>
  <c r="M64" i="1"/>
  <c r="L64" i="1" s="1"/>
  <c r="K14" i="1"/>
  <c r="T14" i="1" s="1"/>
  <c r="M14" i="1"/>
  <c r="L14" i="1" s="1"/>
  <c r="K29" i="1"/>
  <c r="T29" i="1" s="1"/>
  <c r="M29" i="1"/>
  <c r="L29" i="1" s="1"/>
  <c r="K96" i="1"/>
  <c r="T96" i="1" s="1"/>
  <c r="M96" i="1"/>
  <c r="L96" i="1" s="1"/>
  <c r="K77" i="1"/>
  <c r="T77" i="1" s="1"/>
  <c r="AO77" i="1" s="1"/>
  <c r="M77" i="1"/>
  <c r="L77" i="1" s="1"/>
  <c r="K23" i="1"/>
  <c r="T23" i="1" s="1"/>
  <c r="M23" i="1"/>
  <c r="L23" i="1" s="1"/>
  <c r="K75" i="1"/>
  <c r="T75" i="1" s="1"/>
  <c r="M75" i="1"/>
  <c r="L75" i="1" s="1"/>
  <c r="K97" i="1"/>
  <c r="T97" i="1" s="1"/>
  <c r="M97" i="1"/>
  <c r="L97" i="1" s="1"/>
  <c r="K42" i="1"/>
  <c r="T42" i="1" s="1"/>
  <c r="M42" i="1"/>
  <c r="L42" i="1" s="1"/>
  <c r="K114" i="1"/>
  <c r="T114" i="1" s="1"/>
  <c r="M114" i="1"/>
  <c r="L114" i="1" s="1"/>
  <c r="K106" i="1"/>
  <c r="T106" i="1" s="1"/>
  <c r="M106" i="1"/>
  <c r="L106" i="1" s="1"/>
  <c r="K104" i="1"/>
  <c r="T104" i="1" s="1"/>
  <c r="M104" i="1"/>
  <c r="L104" i="1" s="1"/>
  <c r="K67" i="1"/>
  <c r="T67" i="1" s="1"/>
  <c r="M67" i="1"/>
  <c r="L67" i="1" s="1"/>
  <c r="K73" i="1"/>
  <c r="T73" i="1" s="1"/>
  <c r="M73" i="1"/>
  <c r="L73" i="1" s="1"/>
  <c r="K85" i="1"/>
  <c r="T85" i="1" s="1"/>
  <c r="M85" i="1"/>
  <c r="L85" i="1" s="1"/>
  <c r="K60" i="1"/>
  <c r="T60" i="1" s="1"/>
  <c r="M60" i="1"/>
  <c r="L60" i="1" s="1"/>
  <c r="K8" i="1"/>
  <c r="T8" i="1" s="1"/>
  <c r="M8" i="1"/>
  <c r="L8" i="1" s="1"/>
  <c r="K95" i="1"/>
  <c r="T95" i="1" s="1"/>
  <c r="M95" i="1"/>
  <c r="L95" i="1" s="1"/>
  <c r="K81" i="1"/>
  <c r="T81" i="1" s="1"/>
  <c r="M81" i="1"/>
  <c r="L81" i="1" s="1"/>
  <c r="K76" i="1"/>
  <c r="T76" i="1" s="1"/>
  <c r="M76" i="1"/>
  <c r="L76" i="1" s="1"/>
  <c r="K88" i="1"/>
  <c r="T88" i="1" s="1"/>
  <c r="M88" i="1"/>
  <c r="L88" i="1" s="1"/>
  <c r="K105" i="1"/>
  <c r="T105" i="1" s="1"/>
  <c r="M105" i="1"/>
  <c r="L105" i="1" s="1"/>
  <c r="K39" i="1"/>
  <c r="T39" i="1" s="1"/>
  <c r="M39" i="1"/>
  <c r="L39" i="1" s="1"/>
  <c r="K17" i="1"/>
  <c r="T17" i="1" s="1"/>
  <c r="M17" i="1"/>
  <c r="L17" i="1" s="1"/>
  <c r="K98" i="1"/>
  <c r="T98" i="1" s="1"/>
  <c r="M98" i="1"/>
  <c r="L98" i="1" s="1"/>
  <c r="K15" i="1"/>
  <c r="T15" i="1" s="1"/>
  <c r="M15" i="1"/>
  <c r="L15" i="1" s="1"/>
  <c r="K38" i="1"/>
  <c r="T38" i="1" s="1"/>
  <c r="M38" i="1"/>
  <c r="L38" i="1" s="1"/>
  <c r="K48" i="1"/>
  <c r="T48" i="1" s="1"/>
  <c r="M48" i="1"/>
  <c r="L48" i="1" s="1"/>
  <c r="K82" i="1"/>
  <c r="T82" i="1" s="1"/>
  <c r="M82" i="1"/>
  <c r="L82" i="1" s="1"/>
  <c r="K61" i="1"/>
  <c r="T61" i="1" s="1"/>
  <c r="M61" i="1"/>
  <c r="L61" i="1" s="1"/>
  <c r="K30" i="1"/>
  <c r="T30" i="1" s="1"/>
  <c r="M30" i="1"/>
  <c r="L30" i="1" s="1"/>
  <c r="K47" i="1"/>
  <c r="T47" i="1" s="1"/>
  <c r="M47" i="1"/>
  <c r="L47" i="1" s="1"/>
  <c r="K22" i="1"/>
  <c r="T22" i="1" s="1"/>
  <c r="M22" i="1"/>
  <c r="L22" i="1" s="1"/>
  <c r="K37" i="1"/>
  <c r="T37" i="1" s="1"/>
  <c r="M37" i="1"/>
  <c r="L37" i="1" s="1"/>
  <c r="K32" i="1"/>
  <c r="T32" i="1" s="1"/>
  <c r="M32" i="1"/>
  <c r="L32" i="1" s="1"/>
  <c r="K12" i="1"/>
  <c r="T12" i="1" s="1"/>
  <c r="M12" i="1"/>
  <c r="L12" i="1" s="1"/>
  <c r="K40" i="1"/>
  <c r="T40" i="1" s="1"/>
  <c r="M40" i="1"/>
  <c r="L40" i="1" s="1"/>
  <c r="K50" i="1"/>
  <c r="T50" i="1" s="1"/>
  <c r="M50" i="1"/>
  <c r="L50" i="1" s="1"/>
  <c r="K87" i="1"/>
  <c r="T87" i="1" s="1"/>
  <c r="M87" i="1"/>
  <c r="L87" i="1" s="1"/>
  <c r="K57" i="1"/>
  <c r="T57" i="1" s="1"/>
  <c r="M57" i="1"/>
  <c r="L57" i="1" s="1"/>
  <c r="K35" i="1"/>
  <c r="T35" i="1" s="1"/>
  <c r="M35" i="1"/>
  <c r="L35" i="1" s="1"/>
  <c r="K16" i="1"/>
  <c r="T16" i="1" s="1"/>
  <c r="M16" i="1"/>
  <c r="L16" i="1" s="1"/>
  <c r="K54" i="1"/>
  <c r="T54" i="1" s="1"/>
  <c r="M54" i="1"/>
  <c r="L54" i="1" s="1"/>
  <c r="K4" i="1"/>
  <c r="T4" i="1" s="1"/>
  <c r="M4" i="1"/>
  <c r="L4" i="1" s="1"/>
  <c r="K103" i="1"/>
  <c r="T103" i="1" s="1"/>
  <c r="M103" i="1"/>
  <c r="L103" i="1" s="1"/>
  <c r="K92" i="1"/>
  <c r="T92" i="1" s="1"/>
  <c r="M92" i="1"/>
  <c r="L92" i="1" s="1"/>
  <c r="K66" i="1"/>
  <c r="T66" i="1" s="1"/>
  <c r="M66" i="1"/>
  <c r="L66" i="1" s="1"/>
  <c r="K49" i="1"/>
  <c r="T49" i="1" s="1"/>
  <c r="K63" i="1"/>
  <c r="T63" i="1" s="1"/>
  <c r="K6" i="1"/>
  <c r="T6" i="1" s="1"/>
  <c r="K43" i="1"/>
  <c r="T43" i="1" s="1"/>
  <c r="K13" i="1"/>
  <c r="T13" i="1" s="1"/>
  <c r="K58" i="1"/>
  <c r="T58" i="1" s="1"/>
  <c r="K53" i="1"/>
  <c r="T53" i="1" s="1"/>
  <c r="K10" i="1"/>
  <c r="T10" i="1" s="1"/>
  <c r="K27" i="1"/>
  <c r="T27" i="1" s="1"/>
  <c r="K33" i="1"/>
  <c r="T33" i="1" s="1"/>
  <c r="K44" i="1"/>
  <c r="T44" i="1" s="1"/>
  <c r="K78" i="1"/>
  <c r="T78" i="1" s="1"/>
  <c r="K115" i="1"/>
  <c r="T115" i="1" s="1"/>
  <c r="K84" i="1"/>
  <c r="T84" i="1" s="1"/>
  <c r="K71" i="1"/>
  <c r="T71" i="1" s="1"/>
  <c r="K89" i="1"/>
  <c r="T89" i="1" s="1"/>
  <c r="K46" i="1"/>
  <c r="T46" i="1" s="1"/>
  <c r="K91" i="1"/>
  <c r="T91" i="1" s="1"/>
  <c r="K51" i="1"/>
  <c r="T51" i="1" s="1"/>
  <c r="K70" i="1"/>
  <c r="T70" i="1" s="1"/>
  <c r="K34" i="1"/>
  <c r="T34" i="1" s="1"/>
  <c r="K11" i="1"/>
  <c r="T11" i="1" s="1"/>
  <c r="K93" i="1"/>
  <c r="T93" i="1" s="1"/>
  <c r="U77" i="1" l="1"/>
  <c r="U48" i="1"/>
  <c r="AF48" i="1" s="1"/>
  <c r="AO48" i="1"/>
  <c r="U13" i="1"/>
  <c r="AO13" i="1"/>
  <c r="U76" i="1"/>
  <c r="AF76" i="1" s="1"/>
  <c r="AO76" i="1"/>
  <c r="U18" i="1"/>
  <c r="AO18" i="1"/>
  <c r="U43" i="1"/>
  <c r="AO43" i="1"/>
  <c r="U7" i="1"/>
  <c r="AF7" i="1" s="1"/>
  <c r="AO7" i="1"/>
  <c r="U69" i="1"/>
  <c r="AF69" i="1" s="1"/>
  <c r="AO69" i="1"/>
  <c r="U50" i="1"/>
  <c r="AF50" i="1" s="1"/>
  <c r="AO50" i="1"/>
  <c r="U61" i="1"/>
  <c r="AF61" i="1" s="1"/>
  <c r="AO61" i="1"/>
  <c r="U93" i="1"/>
  <c r="AO93" i="1"/>
  <c r="U6" i="1"/>
  <c r="AF6" i="1" s="1"/>
  <c r="AO6" i="1"/>
  <c r="U87" i="1"/>
  <c r="AF87" i="1" s="1"/>
  <c r="AO87" i="1"/>
  <c r="U82" i="1"/>
  <c r="AF82" i="1" s="1"/>
  <c r="AO82" i="1"/>
  <c r="U81" i="1"/>
  <c r="AF81" i="1" s="1"/>
  <c r="AO81" i="1"/>
  <c r="U42" i="1"/>
  <c r="AO42" i="1"/>
  <c r="U86" i="1"/>
  <c r="AO86" i="1"/>
  <c r="U24" i="1"/>
  <c r="AF24" i="1" s="1"/>
  <c r="AO24" i="1"/>
  <c r="U49" i="1"/>
  <c r="AF49" i="1" s="1"/>
  <c r="AO49" i="1"/>
  <c r="U90" i="1"/>
  <c r="AF90" i="1" s="1"/>
  <c r="AO90" i="1"/>
  <c r="U70" i="1"/>
  <c r="AF70" i="1" s="1"/>
  <c r="AO70" i="1"/>
  <c r="U100" i="1"/>
  <c r="AF100" i="1" s="1"/>
  <c r="AO100" i="1"/>
  <c r="U41" i="1"/>
  <c r="AF41" i="1" s="1"/>
  <c r="AO41" i="1"/>
  <c r="U34" i="1"/>
  <c r="AO34" i="1"/>
  <c r="U97" i="1"/>
  <c r="AO97" i="1"/>
  <c r="U51" i="1"/>
  <c r="AO51" i="1"/>
  <c r="U66" i="1"/>
  <c r="AF66" i="1" s="1"/>
  <c r="AO66" i="1"/>
  <c r="U40" i="1"/>
  <c r="AF40" i="1" s="1"/>
  <c r="AO40" i="1"/>
  <c r="U38" i="1"/>
  <c r="AF38" i="1" s="1"/>
  <c r="AO38" i="1"/>
  <c r="U8" i="1"/>
  <c r="AF8" i="1" s="1"/>
  <c r="AO8" i="1"/>
  <c r="U75" i="1"/>
  <c r="AF75" i="1" s="1"/>
  <c r="AO75" i="1"/>
  <c r="U72" i="1"/>
  <c r="AF72" i="1" s="1"/>
  <c r="AO72" i="1"/>
  <c r="U15" i="1"/>
  <c r="AF15" i="1" s="1"/>
  <c r="AO15" i="1"/>
  <c r="U45" i="1"/>
  <c r="AF45" i="1" s="1"/>
  <c r="AO45" i="1"/>
  <c r="U98" i="1"/>
  <c r="AF98" i="1" s="1"/>
  <c r="AO98" i="1"/>
  <c r="U46" i="1"/>
  <c r="AO46" i="1"/>
  <c r="U89" i="1"/>
  <c r="AF89" i="1" s="1"/>
  <c r="AO89" i="1"/>
  <c r="U3" i="1"/>
  <c r="AF3" i="1" s="1"/>
  <c r="AO3" i="1"/>
  <c r="U71" i="1"/>
  <c r="AF71" i="1" s="1"/>
  <c r="AO71" i="1"/>
  <c r="U26" i="1"/>
  <c r="AF26" i="1" s="1"/>
  <c r="AO26" i="1"/>
  <c r="U5" i="1"/>
  <c r="AF5" i="1" s="1"/>
  <c r="AO5" i="1"/>
  <c r="U85" i="1"/>
  <c r="AF85" i="1" s="1"/>
  <c r="AO85" i="1"/>
  <c r="U84" i="1"/>
  <c r="AF84" i="1" s="1"/>
  <c r="AO84" i="1"/>
  <c r="U62" i="1"/>
  <c r="AF62" i="1" s="1"/>
  <c r="AO62" i="1"/>
  <c r="U115" i="1"/>
  <c r="AO115" i="1"/>
  <c r="U4" i="1"/>
  <c r="AF4" i="1" s="1"/>
  <c r="AO4" i="1"/>
  <c r="U37" i="1"/>
  <c r="AO37" i="1"/>
  <c r="U17" i="1"/>
  <c r="AF17" i="1" s="1"/>
  <c r="AO17" i="1"/>
  <c r="U73" i="1"/>
  <c r="AF73" i="1" s="1"/>
  <c r="AO73" i="1"/>
  <c r="U96" i="1"/>
  <c r="AF96" i="1" s="1"/>
  <c r="AO96" i="1"/>
  <c r="U91" i="1"/>
  <c r="AF91" i="1" s="1"/>
  <c r="AO91" i="1"/>
  <c r="U78" i="1"/>
  <c r="AF78" i="1" s="1"/>
  <c r="AO78" i="1"/>
  <c r="U55" i="1"/>
  <c r="AF55" i="1" s="1"/>
  <c r="AO55" i="1"/>
  <c r="U9" i="1"/>
  <c r="AF9" i="1" s="1"/>
  <c r="AO9" i="1"/>
  <c r="U12" i="1"/>
  <c r="AO12" i="1"/>
  <c r="U32" i="1"/>
  <c r="AO32" i="1"/>
  <c r="U79" i="1"/>
  <c r="AF79" i="1" s="1"/>
  <c r="AO79" i="1"/>
  <c r="U44" i="1"/>
  <c r="AF44" i="1" s="1"/>
  <c r="AO44" i="1"/>
  <c r="U54" i="1"/>
  <c r="AF54" i="1" s="1"/>
  <c r="AO54" i="1"/>
  <c r="U22" i="1"/>
  <c r="AF22" i="1" s="1"/>
  <c r="AO22" i="1"/>
  <c r="U39" i="1"/>
  <c r="AF39" i="1" s="1"/>
  <c r="AO39" i="1"/>
  <c r="U67" i="1"/>
  <c r="AF67" i="1" s="1"/>
  <c r="AO67" i="1"/>
  <c r="U29" i="1"/>
  <c r="AO29" i="1"/>
  <c r="U11" i="1"/>
  <c r="AF11" i="1" s="1"/>
  <c r="AO11" i="1"/>
  <c r="U23" i="1"/>
  <c r="AO23" i="1"/>
  <c r="U103" i="1"/>
  <c r="AO103" i="1"/>
  <c r="U33" i="1"/>
  <c r="AF33" i="1" s="1"/>
  <c r="AO33" i="1"/>
  <c r="U31" i="1"/>
  <c r="AF31" i="1" s="1"/>
  <c r="AO31" i="1"/>
  <c r="U19" i="1"/>
  <c r="AF19" i="1" s="1"/>
  <c r="AO19" i="1"/>
  <c r="U80" i="1"/>
  <c r="AF80" i="1" s="1"/>
  <c r="AO80" i="1"/>
  <c r="U109" i="1"/>
  <c r="AF109" i="1" s="1"/>
  <c r="AO109" i="1"/>
  <c r="U92" i="1"/>
  <c r="AF92" i="1" s="1"/>
  <c r="AO92" i="1"/>
  <c r="U60" i="1"/>
  <c r="AO60" i="1"/>
  <c r="U47" i="1"/>
  <c r="AO47" i="1"/>
  <c r="U63" i="1"/>
  <c r="AO63" i="1"/>
  <c r="U27" i="1"/>
  <c r="AF27" i="1" s="1"/>
  <c r="AO27" i="1"/>
  <c r="U14" i="1"/>
  <c r="AF14" i="1" s="1"/>
  <c r="AO14" i="1"/>
  <c r="U10" i="1"/>
  <c r="AF10" i="1" s="1"/>
  <c r="AO10" i="1"/>
  <c r="U56" i="1"/>
  <c r="AF56" i="1" s="1"/>
  <c r="AO56" i="1"/>
  <c r="U53" i="1"/>
  <c r="AF53" i="1" s="1"/>
  <c r="AO53" i="1"/>
  <c r="U35" i="1"/>
  <c r="AF35" i="1" s="1"/>
  <c r="AO35" i="1"/>
  <c r="U30" i="1"/>
  <c r="AF30" i="1" s="1"/>
  <c r="AO30" i="1"/>
  <c r="U88" i="1"/>
  <c r="AO88" i="1"/>
  <c r="U106" i="1"/>
  <c r="AF106" i="1" s="1"/>
  <c r="AO106" i="1"/>
  <c r="U64" i="1"/>
  <c r="AF64" i="1" s="1"/>
  <c r="AO64" i="1"/>
  <c r="U65" i="1"/>
  <c r="AO65" i="1"/>
  <c r="U52" i="1"/>
  <c r="AO52" i="1"/>
  <c r="U20" i="1"/>
  <c r="AF20" i="1" s="1"/>
  <c r="AO20" i="1"/>
  <c r="U16" i="1"/>
  <c r="AF16" i="1" s="1"/>
  <c r="AO16" i="1"/>
  <c r="U105" i="1"/>
  <c r="AF105" i="1" s="1"/>
  <c r="AO105" i="1"/>
  <c r="U104" i="1"/>
  <c r="AF104" i="1" s="1"/>
  <c r="AO104" i="1"/>
  <c r="U58" i="1"/>
  <c r="AF58" i="1" s="1"/>
  <c r="AO58" i="1"/>
  <c r="U36" i="1"/>
  <c r="AF36" i="1" s="1"/>
  <c r="AO36" i="1"/>
  <c r="U95" i="1"/>
  <c r="AF95" i="1" s="1"/>
  <c r="AO95" i="1"/>
  <c r="U57" i="1"/>
  <c r="AF57" i="1" s="1"/>
  <c r="AO57" i="1"/>
  <c r="U114" i="1"/>
  <c r="AF114" i="1" s="1"/>
  <c r="AO114" i="1"/>
  <c r="AI113" i="1"/>
  <c r="AI116" i="1"/>
  <c r="AK117" i="1"/>
  <c r="AI117" i="1"/>
  <c r="AJ116" i="1"/>
  <c r="AJ107" i="1"/>
  <c r="AN107" i="1" s="1"/>
  <c r="AJ113" i="1"/>
  <c r="AN113" i="1" s="1"/>
  <c r="AH115" i="1"/>
  <c r="AI101" i="1"/>
  <c r="AJ101" i="1"/>
  <c r="AI21" i="1"/>
  <c r="AJ21" i="1"/>
  <c r="AN21" i="1" s="1"/>
  <c r="AI68" i="1"/>
  <c r="AJ68" i="1"/>
  <c r="AN68" i="1" s="1"/>
  <c r="AI112" i="1"/>
  <c r="AJ112" i="1"/>
  <c r="AN112" i="1" s="1"/>
  <c r="AI83" i="1"/>
  <c r="AJ83" i="1"/>
  <c r="AN83" i="1" s="1"/>
  <c r="AI59" i="1"/>
  <c r="AJ59" i="1"/>
  <c r="AN59" i="1" s="1"/>
  <c r="AI111" i="1"/>
  <c r="AJ111" i="1"/>
  <c r="AN111" i="1" s="1"/>
  <c r="AI99" i="1"/>
  <c r="AJ99" i="1"/>
  <c r="AN99" i="1" s="1"/>
  <c r="AI102" i="1"/>
  <c r="AJ102" i="1"/>
  <c r="AN102" i="1" s="1"/>
  <c r="AI108" i="1"/>
  <c r="AJ108" i="1" s="1"/>
  <c r="AN108" i="1" s="1"/>
  <c r="AI25" i="1"/>
  <c r="AJ25" i="1"/>
  <c r="AN25" i="1" s="1"/>
  <c r="AI110" i="1"/>
  <c r="AI74" i="1"/>
  <c r="AJ74" i="1"/>
  <c r="AN74" i="1" s="1"/>
  <c r="AI94" i="1"/>
  <c r="AA2" i="1"/>
  <c r="AF77" i="1"/>
  <c r="AF51" i="1"/>
  <c r="AF86" i="1"/>
  <c r="AF52" i="1"/>
  <c r="AF60" i="1"/>
  <c r="AF13" i="1"/>
  <c r="AF88" i="1"/>
  <c r="AF12" i="1"/>
  <c r="AF65" i="1"/>
  <c r="AF18" i="1"/>
  <c r="AF47" i="1"/>
  <c r="AF46" i="1"/>
  <c r="K28" i="1"/>
  <c r="T28" i="1" s="1"/>
  <c r="AF29" i="1"/>
  <c r="AF103" i="1"/>
  <c r="U2" i="1"/>
  <c r="AF2" i="1" s="1"/>
  <c r="AF43" i="1"/>
  <c r="AF93" i="1"/>
  <c r="AF37" i="1"/>
  <c r="AF115" i="1"/>
  <c r="AF63" i="1"/>
  <c r="AF23" i="1"/>
  <c r="AF42" i="1"/>
  <c r="AF34" i="1"/>
  <c r="AF32" i="1"/>
  <c r="AF97" i="1"/>
  <c r="U28" i="1" l="1"/>
  <c r="AF28" i="1" s="1"/>
  <c r="AO28" i="1"/>
  <c r="AK113" i="1"/>
  <c r="AN116" i="1"/>
  <c r="AK116" i="1"/>
  <c r="AK107" i="1"/>
  <c r="AK101" i="1"/>
  <c r="AN101" i="1"/>
  <c r="AK111" i="1"/>
  <c r="AK102" i="1"/>
  <c r="AK112" i="1"/>
  <c r="AK68" i="1"/>
  <c r="AK74" i="1"/>
  <c r="AK25" i="1"/>
  <c r="AI103" i="1"/>
  <c r="AJ103" i="1"/>
  <c r="AN103" i="1" s="1"/>
  <c r="AI32" i="1"/>
  <c r="AJ32" i="1"/>
  <c r="AN32" i="1" s="1"/>
  <c r="AI82" i="1"/>
  <c r="AJ82" i="1" s="1"/>
  <c r="AN82" i="1" s="1"/>
  <c r="AI87" i="1"/>
  <c r="AJ87" i="1"/>
  <c r="AN87" i="1" s="1"/>
  <c r="AI35" i="1"/>
  <c r="AJ35" i="1"/>
  <c r="AN35" i="1" s="1"/>
  <c r="AI69" i="1"/>
  <c r="AJ69" i="1"/>
  <c r="AN69" i="1" s="1"/>
  <c r="AI64" i="1"/>
  <c r="AJ64" i="1" s="1"/>
  <c r="AN64" i="1" s="1"/>
  <c r="AI29" i="1"/>
  <c r="AJ29" i="1" s="1"/>
  <c r="AN29" i="1" s="1"/>
  <c r="AI40" i="1"/>
  <c r="AJ40" i="1"/>
  <c r="AN40" i="1" s="1"/>
  <c r="AI51" i="1"/>
  <c r="AJ51" i="1" s="1"/>
  <c r="AN51" i="1" s="1"/>
  <c r="AI15" i="1"/>
  <c r="AJ15" i="1"/>
  <c r="AN15" i="1" s="1"/>
  <c r="AI39" i="1"/>
  <c r="AJ39" i="1"/>
  <c r="AN39" i="1" s="1"/>
  <c r="AI58" i="1"/>
  <c r="AJ58" i="1"/>
  <c r="AN58" i="1" s="1"/>
  <c r="AI26" i="1"/>
  <c r="AJ26" i="1"/>
  <c r="AN26" i="1" s="1"/>
  <c r="AI44" i="1"/>
  <c r="AJ44" i="1"/>
  <c r="AN44" i="1" s="1"/>
  <c r="AI20" i="1"/>
  <c r="AJ20" i="1"/>
  <c r="AN20" i="1" s="1"/>
  <c r="AK83" i="1"/>
  <c r="AI81" i="1"/>
  <c r="AJ81" i="1"/>
  <c r="AN81" i="1" s="1"/>
  <c r="AI109" i="1"/>
  <c r="AJ109" i="1"/>
  <c r="AN109" i="1" s="1"/>
  <c r="AI100" i="1"/>
  <c r="AJ100" i="1"/>
  <c r="AN100" i="1" s="1"/>
  <c r="AI63" i="1"/>
  <c r="AJ63" i="1" s="1"/>
  <c r="AN63" i="1" s="1"/>
  <c r="AI55" i="1"/>
  <c r="AJ55" i="1"/>
  <c r="AN55" i="1" s="1"/>
  <c r="AI12" i="1"/>
  <c r="AJ12" i="1"/>
  <c r="AN12" i="1" s="1"/>
  <c r="AI9" i="1"/>
  <c r="AJ9" i="1"/>
  <c r="AN9" i="1" s="1"/>
  <c r="AI115" i="1"/>
  <c r="AJ115" i="1"/>
  <c r="AI16" i="1"/>
  <c r="AJ16" i="1" s="1"/>
  <c r="AN16" i="1" s="1"/>
  <c r="AI88" i="1"/>
  <c r="AJ88" i="1"/>
  <c r="AN88" i="1" s="1"/>
  <c r="AI80" i="1"/>
  <c r="AJ80" i="1" s="1"/>
  <c r="AN80" i="1" s="1"/>
  <c r="AI67" i="1"/>
  <c r="AJ67" i="1" s="1"/>
  <c r="AN67" i="1" s="1"/>
  <c r="AI98" i="1"/>
  <c r="AJ98" i="1" s="1"/>
  <c r="AN98" i="1" s="1"/>
  <c r="AI62" i="1"/>
  <c r="AJ62" i="1"/>
  <c r="AN62" i="1" s="1"/>
  <c r="AI77" i="1"/>
  <c r="AJ77" i="1"/>
  <c r="AN77" i="1" s="1"/>
  <c r="AI10" i="1"/>
  <c r="AJ10" i="1"/>
  <c r="AN10" i="1" s="1"/>
  <c r="AI114" i="1"/>
  <c r="AJ114" i="1"/>
  <c r="AI24" i="1"/>
  <c r="AJ24" i="1" s="1"/>
  <c r="AN24" i="1" s="1"/>
  <c r="AI79" i="1"/>
  <c r="AJ79" i="1" s="1"/>
  <c r="AN79" i="1" s="1"/>
  <c r="AI6" i="1"/>
  <c r="AJ6" i="1"/>
  <c r="AN6" i="1" s="1"/>
  <c r="AI90" i="1"/>
  <c r="AJ90" i="1"/>
  <c r="AN90" i="1" s="1"/>
  <c r="AI50" i="1"/>
  <c r="AJ50" i="1"/>
  <c r="AN50" i="1" s="1"/>
  <c r="AI37" i="1"/>
  <c r="AJ37" i="1"/>
  <c r="AN37" i="1" s="1"/>
  <c r="AI13" i="1"/>
  <c r="AJ13" i="1"/>
  <c r="AN13" i="1" s="1"/>
  <c r="AI38" i="1"/>
  <c r="AJ38" i="1"/>
  <c r="AN38" i="1" s="1"/>
  <c r="AI93" i="1"/>
  <c r="AJ93" i="1"/>
  <c r="AN93" i="1" s="1"/>
  <c r="AI3" i="1"/>
  <c r="AJ3" i="1" s="1"/>
  <c r="AN3" i="1" s="1"/>
  <c r="AI66" i="1"/>
  <c r="AJ66" i="1" s="1"/>
  <c r="AN66" i="1" s="1"/>
  <c r="AK99" i="1"/>
  <c r="AI49" i="1"/>
  <c r="AJ49" i="1" s="1"/>
  <c r="AN49" i="1" s="1"/>
  <c r="AI105" i="1"/>
  <c r="AJ105" i="1"/>
  <c r="AN105" i="1" s="1"/>
  <c r="AI17" i="1"/>
  <c r="AJ17" i="1"/>
  <c r="AN17" i="1" s="1"/>
  <c r="AI27" i="1"/>
  <c r="AJ27" i="1"/>
  <c r="AN27" i="1" s="1"/>
  <c r="AI89" i="1"/>
  <c r="AJ89" i="1"/>
  <c r="AN89" i="1" s="1"/>
  <c r="AI54" i="1"/>
  <c r="AJ54" i="1"/>
  <c r="AN54" i="1" s="1"/>
  <c r="AI11" i="1"/>
  <c r="AJ11" i="1"/>
  <c r="AN11" i="1" s="1"/>
  <c r="AI70" i="1"/>
  <c r="AJ70" i="1" s="1"/>
  <c r="AN70" i="1" s="1"/>
  <c r="AI45" i="1"/>
  <c r="AJ45" i="1" s="1"/>
  <c r="AN45" i="1" s="1"/>
  <c r="AI7" i="1"/>
  <c r="AJ7" i="1"/>
  <c r="AN7" i="1" s="1"/>
  <c r="AI60" i="1"/>
  <c r="AJ60" i="1" s="1"/>
  <c r="AN60" i="1" s="1"/>
  <c r="AI43" i="1"/>
  <c r="AJ43" i="1"/>
  <c r="AN43" i="1" s="1"/>
  <c r="AI95" i="1"/>
  <c r="AI106" i="1"/>
  <c r="AJ106" i="1"/>
  <c r="AN106" i="1" s="1"/>
  <c r="AI104" i="1"/>
  <c r="AJ104" i="1"/>
  <c r="AN104" i="1" s="1"/>
  <c r="AI91" i="1"/>
  <c r="AJ91" i="1"/>
  <c r="AN91" i="1" s="1"/>
  <c r="AI46" i="1"/>
  <c r="AJ46" i="1" s="1"/>
  <c r="AN46" i="1" s="1"/>
  <c r="AI96" i="1"/>
  <c r="AI19" i="1"/>
  <c r="AJ19" i="1" s="1"/>
  <c r="AN19" i="1" s="1"/>
  <c r="AI75" i="1"/>
  <c r="AJ75" i="1"/>
  <c r="AN75" i="1" s="1"/>
  <c r="AI4" i="1"/>
  <c r="AJ4" i="1"/>
  <c r="AN4" i="1" s="1"/>
  <c r="AI47" i="1"/>
  <c r="AJ47" i="1" s="1"/>
  <c r="AN47" i="1" s="1"/>
  <c r="AI52" i="1"/>
  <c r="AJ52" i="1" s="1"/>
  <c r="AN52" i="1" s="1"/>
  <c r="AI78" i="1"/>
  <c r="AJ78" i="1" s="1"/>
  <c r="AN78" i="1" s="1"/>
  <c r="AI8" i="1"/>
  <c r="AJ8" i="1"/>
  <c r="AN8" i="1" s="1"/>
  <c r="AI42" i="1"/>
  <c r="AJ42" i="1" s="1"/>
  <c r="AN42" i="1" s="1"/>
  <c r="AI57" i="1"/>
  <c r="AJ57" i="1"/>
  <c r="AN57" i="1" s="1"/>
  <c r="AI18" i="1"/>
  <c r="AJ18" i="1" s="1"/>
  <c r="AN18" i="1" s="1"/>
  <c r="AI86" i="1"/>
  <c r="AJ86" i="1" s="1"/>
  <c r="AN86" i="1" s="1"/>
  <c r="AK21" i="1"/>
  <c r="AI30" i="1"/>
  <c r="AJ30" i="1"/>
  <c r="AN30" i="1" s="1"/>
  <c r="AI28" i="1"/>
  <c r="AJ28" i="1" s="1"/>
  <c r="AN28" i="1" s="1"/>
  <c r="AI61" i="1"/>
  <c r="AJ61" i="1" s="1"/>
  <c r="AN61" i="1" s="1"/>
  <c r="AI31" i="1"/>
  <c r="AJ31" i="1"/>
  <c r="AN31" i="1" s="1"/>
  <c r="AI76" i="1"/>
  <c r="AJ76" i="1"/>
  <c r="AN76" i="1" s="1"/>
  <c r="AJ94" i="1"/>
  <c r="AI56" i="1"/>
  <c r="AJ56" i="1"/>
  <c r="AN56" i="1" s="1"/>
  <c r="AI23" i="1"/>
  <c r="AI2" i="1"/>
  <c r="AJ2" i="1"/>
  <c r="AI84" i="1"/>
  <c r="AJ84" i="1"/>
  <c r="AN84" i="1" s="1"/>
  <c r="AK59" i="1"/>
  <c r="AI97" i="1"/>
  <c r="AJ97" i="1"/>
  <c r="AN97" i="1" s="1"/>
  <c r="AI73" i="1"/>
  <c r="AJ73" i="1"/>
  <c r="AN73" i="1" s="1"/>
  <c r="AI48" i="1"/>
  <c r="AJ48" i="1" s="1"/>
  <c r="AN48" i="1" s="1"/>
  <c r="AI36" i="1"/>
  <c r="AJ36" i="1"/>
  <c r="AN36" i="1" s="1"/>
  <c r="AI41" i="1"/>
  <c r="AJ41" i="1" s="1"/>
  <c r="AN41" i="1" s="1"/>
  <c r="AJ110" i="1"/>
  <c r="AI5" i="1"/>
  <c r="AJ5" i="1"/>
  <c r="AN5" i="1" s="1"/>
  <c r="AI53" i="1"/>
  <c r="AJ53" i="1"/>
  <c r="AN53" i="1" s="1"/>
  <c r="AI14" i="1"/>
  <c r="AJ14" i="1"/>
  <c r="AN14" i="1" s="1"/>
  <c r="AI85" i="1"/>
  <c r="AI33" i="1"/>
  <c r="AJ33" i="1"/>
  <c r="AN33" i="1" s="1"/>
  <c r="AI22" i="1"/>
  <c r="AJ22" i="1"/>
  <c r="AN22" i="1" s="1"/>
  <c r="AI72" i="1"/>
  <c r="AJ72" i="1" s="1"/>
  <c r="AN72" i="1" s="1"/>
  <c r="AK108" i="1"/>
  <c r="AI65" i="1"/>
  <c r="AJ65" i="1" s="1"/>
  <c r="AN65" i="1" s="1"/>
  <c r="AI34" i="1"/>
  <c r="AJ34" i="1" s="1"/>
  <c r="AN34" i="1" s="1"/>
  <c r="AI92" i="1"/>
  <c r="AJ92" i="1" s="1"/>
  <c r="AN92" i="1" s="1"/>
  <c r="AI71" i="1"/>
  <c r="AK110" i="1" l="1"/>
  <c r="AN110" i="1"/>
  <c r="AK94" i="1"/>
  <c r="AN94" i="1"/>
  <c r="AK105" i="1"/>
  <c r="AK115" i="1"/>
  <c r="AN115" i="1"/>
  <c r="AK114" i="1"/>
  <c r="AN114" i="1"/>
  <c r="AK2" i="1"/>
  <c r="AN2" i="1"/>
  <c r="AK11" i="1"/>
  <c r="AK9" i="1"/>
  <c r="AK40" i="1"/>
  <c r="AK73" i="1"/>
  <c r="AK6" i="1"/>
  <c r="AK44" i="1"/>
  <c r="AK72" i="1"/>
  <c r="AK38" i="1"/>
  <c r="AK26" i="1"/>
  <c r="AK89" i="1"/>
  <c r="AK57" i="1"/>
  <c r="AK58" i="1"/>
  <c r="AK7" i="1"/>
  <c r="AK62" i="1"/>
  <c r="AK100" i="1"/>
  <c r="AK52" i="1"/>
  <c r="AK24" i="1"/>
  <c r="AK43" i="1"/>
  <c r="AK41" i="1"/>
  <c r="AK84" i="1"/>
  <c r="AK47" i="1"/>
  <c r="AK37" i="1"/>
  <c r="AK98" i="1"/>
  <c r="AK36" i="1"/>
  <c r="AK3" i="1"/>
  <c r="AK14" i="1"/>
  <c r="AK4" i="1"/>
  <c r="AK50" i="1"/>
  <c r="AK69" i="1"/>
  <c r="AK53" i="1"/>
  <c r="AK30" i="1"/>
  <c r="AK20" i="1"/>
  <c r="AK15" i="1"/>
  <c r="AK67" i="1"/>
  <c r="AK42" i="1"/>
  <c r="AK27" i="1"/>
  <c r="AK77" i="1"/>
  <c r="AK55" i="1"/>
  <c r="AK35" i="1"/>
  <c r="AK18" i="1"/>
  <c r="AK92" i="1"/>
  <c r="AK31" i="1"/>
  <c r="AK46" i="1"/>
  <c r="AK88" i="1"/>
  <c r="AK79" i="1"/>
  <c r="AK51" i="1"/>
  <c r="AK16" i="1"/>
  <c r="AK54" i="1"/>
  <c r="AK49" i="1"/>
  <c r="AK13" i="1"/>
  <c r="AK48" i="1"/>
  <c r="AK61" i="1"/>
  <c r="AK91" i="1"/>
  <c r="AK60" i="1"/>
  <c r="AJ71" i="1"/>
  <c r="AN71" i="1" s="1"/>
  <c r="AK65" i="1"/>
  <c r="AK63" i="1"/>
  <c r="AJ23" i="1"/>
  <c r="AK87" i="1"/>
  <c r="AK28" i="1"/>
  <c r="AK66" i="1"/>
  <c r="AK82" i="1"/>
  <c r="AK56" i="1"/>
  <c r="AK8" i="1"/>
  <c r="AK75" i="1"/>
  <c r="AK104" i="1"/>
  <c r="AK109" i="1"/>
  <c r="AK29" i="1"/>
  <c r="AK45" i="1"/>
  <c r="AK32" i="1"/>
  <c r="AK78" i="1"/>
  <c r="AK64" i="1"/>
  <c r="AK22" i="1"/>
  <c r="AK97" i="1"/>
  <c r="AK5" i="1"/>
  <c r="AK19" i="1"/>
  <c r="AK106" i="1"/>
  <c r="AK10" i="1"/>
  <c r="AK81" i="1"/>
  <c r="AK33" i="1"/>
  <c r="AK86" i="1"/>
  <c r="AJ95" i="1"/>
  <c r="AK70" i="1"/>
  <c r="AK17" i="1"/>
  <c r="AK93" i="1"/>
  <c r="AK90" i="1"/>
  <c r="AK12" i="1"/>
  <c r="AK39" i="1"/>
  <c r="AJ85" i="1"/>
  <c r="AK76" i="1"/>
  <c r="AJ96" i="1"/>
  <c r="AK80" i="1"/>
  <c r="AK103" i="1"/>
  <c r="AK34" i="1"/>
  <c r="AK71" i="1" l="1"/>
  <c r="AK23" i="1"/>
  <c r="AN23" i="1"/>
  <c r="AK96" i="1"/>
  <c r="AN96" i="1"/>
  <c r="AK95" i="1"/>
  <c r="AN95" i="1"/>
  <c r="AK85" i="1"/>
  <c r="AN85" i="1"/>
  <c r="AL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4135C1-CAA5-4B69-96AC-3222B4B82E6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5CF3AE0-9802-415F-BD94-23DAE06600B5}" name="WorksheetConnection_OVERVIEW!$A$1:$AO$13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VERVIEWA1AO1391"/>
        </x15:connection>
      </ext>
    </extLst>
  </connection>
</connections>
</file>

<file path=xl/sharedStrings.xml><?xml version="1.0" encoding="utf-8"?>
<sst xmlns="http://schemas.openxmlformats.org/spreadsheetml/2006/main" count="951" uniqueCount="269">
  <si>
    <t>1100B</t>
  </si>
  <si>
    <t>20INRAD8</t>
  </si>
  <si>
    <t>4000A</t>
  </si>
  <si>
    <t>4000B</t>
  </si>
  <si>
    <t>4000C</t>
  </si>
  <si>
    <t>4000D</t>
  </si>
  <si>
    <t>4000DA</t>
  </si>
  <si>
    <t>4000E</t>
  </si>
  <si>
    <t>4000F</t>
  </si>
  <si>
    <t>4000G</t>
  </si>
  <si>
    <t>4000H</t>
  </si>
  <si>
    <t>4000H3</t>
  </si>
  <si>
    <t>4001A</t>
  </si>
  <si>
    <t>4001AA</t>
  </si>
  <si>
    <t>4001AAA</t>
  </si>
  <si>
    <t>4001B</t>
  </si>
  <si>
    <t>4001C</t>
  </si>
  <si>
    <t>4001D</t>
  </si>
  <si>
    <t>4001F</t>
  </si>
  <si>
    <t>4001G</t>
  </si>
  <si>
    <t>4002A</t>
  </si>
  <si>
    <t>4002A7</t>
  </si>
  <si>
    <t>4002B</t>
  </si>
  <si>
    <t>4002C</t>
  </si>
  <si>
    <t>4002D</t>
  </si>
  <si>
    <t>4002E</t>
  </si>
  <si>
    <t>4002F</t>
  </si>
  <si>
    <t>4002G</t>
  </si>
  <si>
    <t>4002H</t>
  </si>
  <si>
    <t>4002I</t>
  </si>
  <si>
    <t>4003A</t>
  </si>
  <si>
    <t>4003C</t>
  </si>
  <si>
    <t>4003E</t>
  </si>
  <si>
    <t>4003F</t>
  </si>
  <si>
    <t>4003G</t>
  </si>
  <si>
    <t>4003H</t>
  </si>
  <si>
    <t>4003I</t>
  </si>
  <si>
    <t>4003IA</t>
  </si>
  <si>
    <t>4003J</t>
  </si>
  <si>
    <t>4003K</t>
  </si>
  <si>
    <t>4003N</t>
  </si>
  <si>
    <t>4003O</t>
  </si>
  <si>
    <t>4004A</t>
  </si>
  <si>
    <t>4004B</t>
  </si>
  <si>
    <t>4004BB</t>
  </si>
  <si>
    <t>4004C</t>
  </si>
  <si>
    <t>4005A</t>
  </si>
  <si>
    <t>4005AA</t>
  </si>
  <si>
    <t>4005B</t>
  </si>
  <si>
    <t>4005BA</t>
  </si>
  <si>
    <t>4006A</t>
  </si>
  <si>
    <t>4006B</t>
  </si>
  <si>
    <t>4006F</t>
  </si>
  <si>
    <t>4007A</t>
  </si>
  <si>
    <t>4007AA</t>
  </si>
  <si>
    <t>4007B</t>
  </si>
  <si>
    <t>4007C</t>
  </si>
  <si>
    <t>4007D</t>
  </si>
  <si>
    <t>4007E</t>
  </si>
  <si>
    <t>4007F</t>
  </si>
  <si>
    <t>4008A</t>
  </si>
  <si>
    <t>4008AA</t>
  </si>
  <si>
    <t>4008B</t>
  </si>
  <si>
    <t>4008C</t>
  </si>
  <si>
    <t>4008D</t>
  </si>
  <si>
    <t>4008E</t>
  </si>
  <si>
    <t>4008F</t>
  </si>
  <si>
    <t>4009A</t>
  </si>
  <si>
    <t>4009C</t>
  </si>
  <si>
    <t>4009D</t>
  </si>
  <si>
    <t>4009E</t>
  </si>
  <si>
    <t>4009F</t>
  </si>
  <si>
    <t>4009G</t>
  </si>
  <si>
    <t>4009H</t>
  </si>
  <si>
    <t>4009I</t>
  </si>
  <si>
    <t>4009K</t>
  </si>
  <si>
    <t>4010C</t>
  </si>
  <si>
    <t>4010M</t>
  </si>
  <si>
    <t>4011BEA</t>
  </si>
  <si>
    <t>4012AEA</t>
  </si>
  <si>
    <t>4012BEA</t>
  </si>
  <si>
    <t>4012CEA</t>
  </si>
  <si>
    <t>4012DEA</t>
  </si>
  <si>
    <t>4013AAEA</t>
  </si>
  <si>
    <t>4013AEA</t>
  </si>
  <si>
    <t>4013BEA</t>
  </si>
  <si>
    <t>4013CEA</t>
  </si>
  <si>
    <t>4013DEA</t>
  </si>
  <si>
    <t>4013EEA</t>
  </si>
  <si>
    <t>4013FEA</t>
  </si>
  <si>
    <t>4013GEA</t>
  </si>
  <si>
    <t>4014A</t>
  </si>
  <si>
    <t>4014B</t>
  </si>
  <si>
    <t>4014C</t>
  </si>
  <si>
    <t>4014D</t>
  </si>
  <si>
    <t>4014E</t>
  </si>
  <si>
    <t>4014F</t>
  </si>
  <si>
    <t>4014G</t>
  </si>
  <si>
    <t>4014H</t>
  </si>
  <si>
    <t>PART_NUMBER</t>
  </si>
  <si>
    <t>CURRENT_USAGE</t>
  </si>
  <si>
    <t>TOTAL_ON_HAND</t>
  </si>
  <si>
    <t>PLANNED_REQ</t>
  </si>
  <si>
    <t>PRODUCTION_REQUIRED</t>
  </si>
  <si>
    <t>SAFETY_STOCK</t>
  </si>
  <si>
    <t>PLANNED_ORDERS</t>
  </si>
  <si>
    <t>COST</t>
  </si>
  <si>
    <t>ON_ORDER</t>
  </si>
  <si>
    <t>LEAD_TIME</t>
  </si>
  <si>
    <t>LEAD_TIME_STD</t>
  </si>
  <si>
    <t>PRODUCT</t>
  </si>
  <si>
    <t>FREQUENCY</t>
  </si>
  <si>
    <t>4015J</t>
  </si>
  <si>
    <t>1401A086</t>
  </si>
  <si>
    <t>4015H</t>
  </si>
  <si>
    <t>1401A106</t>
  </si>
  <si>
    <t>1401A066</t>
  </si>
  <si>
    <t>1401A126</t>
  </si>
  <si>
    <t>1401A096</t>
  </si>
  <si>
    <t>1401A076</t>
  </si>
  <si>
    <t>1401A056</t>
  </si>
  <si>
    <t>4010AL</t>
  </si>
  <si>
    <t>4010AR</t>
  </si>
  <si>
    <t>1703B24RAW</t>
  </si>
  <si>
    <t>302B</t>
  </si>
  <si>
    <t>1703B30RAW</t>
  </si>
  <si>
    <t>1703B20RAW</t>
  </si>
  <si>
    <t>1400A</t>
  </si>
  <si>
    <t>1401B156</t>
  </si>
  <si>
    <t>1703B28RAW</t>
  </si>
  <si>
    <t>4013C</t>
  </si>
  <si>
    <t>1703B26RAW</t>
  </si>
  <si>
    <t>4011AEA</t>
  </si>
  <si>
    <t>4015K</t>
  </si>
  <si>
    <t>1401A116</t>
  </si>
  <si>
    <t>1401B136</t>
  </si>
  <si>
    <t>514</t>
  </si>
  <si>
    <t>4012A</t>
  </si>
  <si>
    <t>4013B</t>
  </si>
  <si>
    <t>4012C</t>
  </si>
  <si>
    <t>1502S</t>
  </si>
  <si>
    <t>4013D</t>
  </si>
  <si>
    <t>1703B22RAW</t>
  </si>
  <si>
    <t>1401B096</t>
  </si>
  <si>
    <t>1703B40RAW</t>
  </si>
  <si>
    <t>1502WL</t>
  </si>
  <si>
    <t>1502WR</t>
  </si>
  <si>
    <t>4015F</t>
  </si>
  <si>
    <t>4012D</t>
  </si>
  <si>
    <t>1401A136</t>
  </si>
  <si>
    <t>1703B32RAW</t>
  </si>
  <si>
    <t>4013A</t>
  </si>
  <si>
    <t>1400B</t>
  </si>
  <si>
    <t>ROPECLIP</t>
  </si>
  <si>
    <t>4013AA</t>
  </si>
  <si>
    <t>1401B206</t>
  </si>
  <si>
    <t>4011A</t>
  </si>
  <si>
    <t>4010BR</t>
  </si>
  <si>
    <t>4013E</t>
  </si>
  <si>
    <t>506A</t>
  </si>
  <si>
    <t>4010BL</t>
  </si>
  <si>
    <t>4015G</t>
  </si>
  <si>
    <t>4015E</t>
  </si>
  <si>
    <t>1401B186</t>
  </si>
  <si>
    <t>603A</t>
  </si>
  <si>
    <t>4015I</t>
  </si>
  <si>
    <t>4015D</t>
  </si>
  <si>
    <t>4015C</t>
  </si>
  <si>
    <t>4011B</t>
  </si>
  <si>
    <t>4015B</t>
  </si>
  <si>
    <t>4015JA</t>
  </si>
  <si>
    <t>1401A151</t>
  </si>
  <si>
    <t>1401A241</t>
  </si>
  <si>
    <t>4014I</t>
  </si>
  <si>
    <t>1703B34RAW</t>
  </si>
  <si>
    <t>1703B36RAW</t>
  </si>
  <si>
    <t>4015L</t>
  </si>
  <si>
    <t>4014J</t>
  </si>
  <si>
    <t>Part Number</t>
  </si>
  <si>
    <t>Weight</t>
  </si>
  <si>
    <t>NOT MIDLAND PART</t>
  </si>
  <si>
    <t>4008CC</t>
  </si>
  <si>
    <t>4008DD</t>
  </si>
  <si>
    <t>4014L</t>
  </si>
  <si>
    <t>300B</t>
  </si>
  <si>
    <t>1100A</t>
  </si>
  <si>
    <t>1102A</t>
  </si>
  <si>
    <t>1102B</t>
  </si>
  <si>
    <t>1400KZ</t>
  </si>
  <si>
    <t>PART_WEIGHT</t>
  </si>
  <si>
    <t>EFFECTIVE_STOCK</t>
  </si>
  <si>
    <t>OPTIMAL_SAFETY_STOCK</t>
  </si>
  <si>
    <t>REORDER_POINT</t>
  </si>
  <si>
    <t>DAYS_ON_HAND</t>
  </si>
  <si>
    <t>LEADTIME_DEMAND</t>
  </si>
  <si>
    <t>INVENTORY_AMOUNT_ONHAND</t>
  </si>
  <si>
    <t>4015M</t>
  </si>
  <si>
    <t>4015N</t>
  </si>
  <si>
    <t>CURRENT_MONTHLY_USAGE</t>
  </si>
  <si>
    <t>PROJECTED EOY 2025 USAGE</t>
  </si>
  <si>
    <t>CURRENT_DAILY_USAGE</t>
  </si>
  <si>
    <t>PROJECTED MONTHLY USAGE 2025</t>
  </si>
  <si>
    <t>Grand Total</t>
  </si>
  <si>
    <t>PART</t>
  </si>
  <si>
    <t>FREQUENCY_CATEGORY</t>
  </si>
  <si>
    <t>SAFETY_FACTOR</t>
  </si>
  <si>
    <t>CORRECTED_SAFETY_STOCK</t>
  </si>
  <si>
    <t>ISSUE_TYPE</t>
  </si>
  <si>
    <t>POTENTIAL_SAVINGS</t>
  </si>
  <si>
    <t/>
  </si>
  <si>
    <t>4015ML</t>
  </si>
  <si>
    <t>4015MR</t>
  </si>
  <si>
    <t>4015NL</t>
  </si>
  <si>
    <t>4015NR</t>
  </si>
  <si>
    <t>BUNDLE_QTY</t>
  </si>
  <si>
    <t>MAX_AMOUNT</t>
  </si>
  <si>
    <t>BUNDLE_QUANTITIES</t>
  </si>
  <si>
    <t>MAX_STORAGE_BUNDLES</t>
  </si>
  <si>
    <t>ORDER_NEEDED</t>
  </si>
  <si>
    <t>ENHANCED_SAFETY_STOCK</t>
  </si>
  <si>
    <t>TARGET_STOCK_LEVEL</t>
  </si>
  <si>
    <t>BASE_ORDER_QUANTITY</t>
  </si>
  <si>
    <t>BUNDLES_TO_ORDER</t>
  </si>
  <si>
    <t>ORDER_WEIGHT</t>
  </si>
  <si>
    <t>TOTAL WEIGHT</t>
  </si>
  <si>
    <t>URGENCY_LEVEL</t>
  </si>
  <si>
    <t>ORDER_VALUE</t>
  </si>
  <si>
    <t>MAX_STORAGE_AMOUNT</t>
  </si>
  <si>
    <t>SAFETYSTOCK_DIFF</t>
  </si>
  <si>
    <t>(blank)</t>
  </si>
  <si>
    <t>CURRENT SS</t>
  </si>
  <si>
    <t>PROPOSED NEW SS</t>
  </si>
  <si>
    <t>DIFF (NEW VS OLD)</t>
  </si>
  <si>
    <t>MONTHLY USAGE</t>
  </si>
  <si>
    <t>TRK01 SS EVALUATION</t>
  </si>
  <si>
    <t>10</t>
  </si>
  <si>
    <t>12</t>
  </si>
  <si>
    <t>18</t>
  </si>
  <si>
    <t>4</t>
  </si>
  <si>
    <t>8</t>
  </si>
  <si>
    <t>9</t>
  </si>
  <si>
    <t>6</t>
  </si>
  <si>
    <t>3</t>
  </si>
  <si>
    <t>5</t>
  </si>
  <si>
    <t>1</t>
  </si>
  <si>
    <t>2</t>
  </si>
  <si>
    <t>0</t>
  </si>
  <si>
    <t>2000</t>
  </si>
  <si>
    <t>600</t>
  </si>
  <si>
    <t>864</t>
  </si>
  <si>
    <t>480</t>
  </si>
  <si>
    <t>400</t>
  </si>
  <si>
    <t>192</t>
  </si>
  <si>
    <t>216</t>
  </si>
  <si>
    <t>384</t>
  </si>
  <si>
    <t>144</t>
  </si>
  <si>
    <t>288</t>
  </si>
  <si>
    <t>200</t>
  </si>
  <si>
    <t>90</t>
  </si>
  <si>
    <t>96</t>
  </si>
  <si>
    <t>100</t>
  </si>
  <si>
    <t>30</t>
  </si>
  <si>
    <t>20</t>
  </si>
  <si>
    <t>60</t>
  </si>
  <si>
    <t>48</t>
  </si>
  <si>
    <t>24</t>
  </si>
  <si>
    <t>40</t>
  </si>
  <si>
    <t>120</t>
  </si>
  <si>
    <t>#VALUE!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</si>
</sst>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6" x14ac:knownFonts="1">
    <font>
      <sz val="14"/>
      <color theme="1"/>
      <name val="Aptos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"/>
      <family val="2"/>
    </font>
    <font>
      <b/>
      <u/>
      <sz val="14"/>
      <color theme="1"/>
      <name val="Aptos"/>
      <family val="2"/>
    </font>
    <font>
      <sz val="20"/>
      <color theme="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26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pivotButton="1"/>
    <xf numFmtId="0" fontId="0" fillId="2" borderId="0" xfId="0" applyFill="1" applyAlignment="1">
      <alignment horizontal="left"/>
    </xf>
    <xf numFmtId="0" fontId="1" fillId="0" borderId="0" xfId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/>
    <xf numFmtId="0" fontId="4" fillId="3" borderId="0" xfId="2" applyFont="1" applyAlignment="1">
      <alignment horizontal="left"/>
    </xf>
    <xf numFmtId="1" fontId="4" fillId="3" borderId="0" xfId="2" applyNumberFormat="1" applyFont="1" applyAlignment="1">
      <alignment horizontal="left"/>
    </xf>
    <xf numFmtId="164" fontId="4" fillId="3" borderId="0" xfId="2" applyNumberFormat="1" applyFont="1" applyAlignment="1">
      <alignment horizontal="left"/>
    </xf>
    <xf numFmtId="0" fontId="4" fillId="3" borderId="0" xfId="2" applyFont="1" applyAlignment="1">
      <alignment horizontal="left" vertical="center" wrapText="1"/>
    </xf>
    <xf numFmtId="1" fontId="0" fillId="2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" fontId="0" fillId="4" borderId="0" xfId="0" applyNumberFormat="1" applyFill="1"/>
    <xf numFmtId="0" fontId="0" fillId="6" borderId="0" xfId="0" applyFill="1" applyAlignment="1">
      <alignment horizontal="left" indent="1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 indent="2"/>
    </xf>
    <xf numFmtId="0" fontId="5" fillId="5" borderId="0" xfId="0" applyFont="1" applyFill="1" applyAlignment="1">
      <alignment horizontal="center"/>
    </xf>
  </cellXfs>
  <cellStyles count="3">
    <cellStyle name="20% - Accent1" xfId="2" builtinId="30"/>
    <cellStyle name="Normal" xfId="0" builtinId="0"/>
    <cellStyle name="Normal 2" xfId="1" xr:uid="{038B7E92-836C-484B-858E-8CAA896C1F4D}"/>
  </cellStyles>
  <dxfs count="352">
    <dxf>
      <fill>
        <patternFill patternType="solid">
          <bgColor theme="4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1" defaultTableStyle="TableStyleMedium2" defaultPivotStyle="PivotStyleLight16">
    <tableStyle name="Invisible" pivot="0" table="0" count="0" xr9:uid="{182B3BDB-9E17-436D-B9B7-D9B092606B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mar Wells" refreshedDate="45876.282138541668" backgroundQuery="1" createdVersion="8" refreshedVersion="8" minRefreshableVersion="3" recordCount="0" supportSubquery="1" supportAdvancedDrill="1" xr:uid="{E7D7C6D8-E40B-46E5-8F53-7855C13E4446}">
  <cacheSource type="external" connectionId="1"/>
  <cacheFields count="7">
    <cacheField name="[Range].[PART_NUMBER].[PART_NUMBER]" caption="PART_NUMBER" numFmtId="0" level="1">
      <sharedItems containsBlank="1" count="117">
        <m/>
        <s v="1100B"/>
        <s v="20INRAD8"/>
        <s v="4000A"/>
        <s v="4000B"/>
        <s v="4000C"/>
        <s v="4000D"/>
        <s v="4000DA"/>
        <s v="4000E"/>
        <s v="4000F"/>
        <s v="4000G"/>
        <s v="4000H"/>
        <s v="4000H3"/>
        <s v="4001A"/>
        <s v="4001AA"/>
        <s v="4001AAA"/>
        <s v="4001B"/>
        <s v="4001C"/>
        <s v="4001D"/>
        <s v="4001F"/>
        <s v="4001G"/>
        <s v="4002A"/>
        <s v="4002A7"/>
        <s v="4002B"/>
        <s v="4002C"/>
        <s v="4002D"/>
        <s v="4002E"/>
        <s v="4002F"/>
        <s v="4002G"/>
        <s v="4002H"/>
        <s v="4002I"/>
        <s v="4003A"/>
        <s v="4003C"/>
        <s v="4003E"/>
        <s v="4003F"/>
        <s v="4003G"/>
        <s v="4003H"/>
        <s v="4003I"/>
        <s v="4003IA"/>
        <s v="4003J"/>
        <s v="4003K"/>
        <s v="4003N"/>
        <s v="4003O"/>
        <s v="4004A"/>
        <s v="4004B"/>
        <s v="4004C"/>
        <s v="4005A"/>
        <s v="4005AA"/>
        <s v="4005B"/>
        <s v="4005BA"/>
        <s v="4006A"/>
        <s v="4006B"/>
        <s v="4006F"/>
        <s v="4007A"/>
        <s v="4007AA"/>
        <s v="4007B"/>
        <s v="4007C"/>
        <s v="4007D"/>
        <s v="4007E"/>
        <s v="4007F"/>
        <s v="4008A"/>
        <s v="4008AA"/>
        <s v="4008B"/>
        <s v="4008C"/>
        <s v="4008D"/>
        <s v="4008E"/>
        <s v="4008F"/>
        <s v="4009A"/>
        <s v="4009C"/>
        <s v="4009D"/>
        <s v="4009E"/>
        <s v="4009F"/>
        <s v="4009G"/>
        <s v="4009H"/>
        <s v="4009I"/>
        <s v="4009K"/>
        <s v="4010C"/>
        <s v="4010M"/>
        <s v="4011BEA"/>
        <s v="4012AEA"/>
        <s v="4012BEA"/>
        <s v="4012CEA"/>
        <s v="4012DEA"/>
        <s v="4013AAEA"/>
        <s v="4013AEA"/>
        <s v="4013BEA"/>
        <s v="4013CEA"/>
        <s v="4013DEA"/>
        <s v="4013EEA"/>
        <s v="4013FEA"/>
        <s v="4013GEA"/>
        <s v="4014A"/>
        <s v="4014B"/>
        <s v="4014C"/>
        <s v="4014D"/>
        <s v="4014E"/>
        <s v="4014F"/>
        <s v="4014G"/>
        <s v="4014H"/>
        <s v="4014I"/>
        <s v="4014J"/>
        <s v="4014L"/>
        <s v="4015B"/>
        <s v="4015C"/>
        <s v="4015D"/>
        <s v="4015E"/>
        <s v="4015F"/>
        <s v="4015G"/>
        <s v="4015H"/>
        <s v="4015I"/>
        <s v="4015J"/>
        <s v="4015JA"/>
        <s v="4015K"/>
        <s v="4015L"/>
        <s v="4015M"/>
        <s v="4015N"/>
        <s v="514"/>
      </sharedItems>
    </cacheField>
    <cacheField name="[Measures].[Sum of SAFETY_STOCK]" caption="Sum of SAFETY_STOCK" numFmtId="0" hierarchy="43" level="32767"/>
    <cacheField name="[Measures].[Sum of OPTIMAL_SAFETY_STOCK]" caption="Sum of OPTIMAL_SAFETY_STOCK" numFmtId="0" hierarchy="44" level="32767"/>
    <cacheField name="[Measures].[Sum of SAFETYSTOCK_DIFF]" caption="Sum of SAFETYSTOCK_DIFF" numFmtId="0" hierarchy="45" level="32767"/>
    <cacheField name="[Measures].[Sum of CURRENT_MONTHLY_USAGE]" caption="Sum of CURRENT_MONTHLY_USAGE" numFmtId="0" hierarchy="47" level="32767"/>
    <cacheField name="[Range].[MAX_STORAGE_BUNDLES].[MAX_STORAGE_BUNDLES]" caption="MAX_STORAGE_BUNDLES" numFmtId="0" hierarchy="29" level="1">
      <sharedItems count="13">
        <s v="0"/>
        <s v="1"/>
        <s v="4"/>
        <s v="2"/>
        <s v="5"/>
        <s v="18"/>
        <s v="8"/>
        <s v="6"/>
        <s v="9"/>
        <s v="10"/>
        <s v="12"/>
        <s v="3"/>
        <s v=""/>
      </sharedItems>
    </cacheField>
    <cacheField name="[Range].[MAX_STORAGE_AMOUNT].[MAX_STORAGE_AMOUNT]" caption="MAX_STORAGE_AMOUNT" numFmtId="0" hierarchy="30" level="1">
      <sharedItems count="25">
        <s v="0"/>
        <s v="12"/>
        <s v="48"/>
        <s v="96"/>
        <s v="24"/>
        <s v="100"/>
        <s v="864"/>
        <s v="384"/>
        <s v="192"/>
        <s v="144"/>
        <s v="216"/>
        <s v="40"/>
        <s v="20"/>
        <s v="120"/>
        <s v="480"/>
        <s v="288"/>
        <s v="60"/>
        <s v="10"/>
        <s v="#VALUE!"/>
        <s v="2000"/>
        <s v="400"/>
        <s v="200"/>
        <s v="600"/>
        <s v="30"/>
        <s v="90"/>
      </sharedItems>
    </cacheField>
  </cacheFields>
  <cacheHierarchies count="48">
    <cacheHierarchy uniqueName="[Range].[PART_NUMBER]" caption="PART_NUMBER" attribute="1" defaultMemberUniqueName="[Range].[PART_NUMBER].[All]" allUniqueName="[Range].[PART_NUMB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T_USAGE]" caption="CURRENT_USAGE" attribute="1" defaultMemberUniqueName="[Range].[CURRENT_USAGE].[All]" allUniqueName="[Range].[CURRENT_USAGE].[All]" dimensionUniqueName="[Range]" displayFolder="" count="0" memberValueDatatype="5" unbalanced="0"/>
    <cacheHierarchy uniqueName="[Range].[TOTAL_ON_HAND]" caption="TOTAL_ON_HAND" attribute="1" defaultMemberUniqueName="[Range].[TOTAL_ON_HAND].[All]" allUniqueName="[Range].[TOTAL_ON_HAND].[All]" dimensionUniqueName="[Range]" displayFolder="" count="0" memberValueDatatype="5" unbalanced="0"/>
    <cacheHierarchy uniqueName="[Range].[PLANNED_REQ]" caption="PLANNED_REQ" attribute="1" defaultMemberUniqueName="[Range].[PLANNED_REQ].[All]" allUniqueName="[Range].[PLANNED_REQ].[All]" dimensionUniqueName="[Range]" displayFolder="" count="0" memberValueDatatype="20" unbalanced="0"/>
    <cacheHierarchy uniqueName="[Range].[PRODUCTION_REQUIRED]" caption="PRODUCTION_REQUIRED" attribute="1" defaultMemberUniqueName="[Range].[PRODUCTION_REQUIRED].[All]" allUniqueName="[Range].[PRODUCTION_REQUIRED].[All]" dimensionUniqueName="[Range]" displayFolder="" count="0" memberValueDatatype="20" unbalanced="0"/>
    <cacheHierarchy uniqueName="[Range].[SAFETY_STOCK]" caption="SAFETY_STOCK" attribute="1" defaultMemberUniqueName="[Range].[SAFETY_STOCK].[All]" allUniqueName="[Range].[SAFETY_STOCK].[All]" dimensionUniqueName="[Range]" displayFolder="" count="0" memberValueDatatype="20" unbalanced="0"/>
    <cacheHierarchy uniqueName="[Range].[PLANNED_ORDERS]" caption="PLANNED_ORDERS" attribute="1" defaultMemberUniqueName="[Range].[PLANNED_ORDERS].[All]" allUniqueName="[Range].[PLANNED_ORDERS].[All]" dimensionUniqueName="[Range]" displayFolder="" count="0" memberValueDatatype="20" unbalanced="0"/>
    <cacheHierarchy uniqueName="[Range].[COST]" caption="COST" attribute="1" defaultMemberUniqueName="[Range].[COST].[All]" allUniqueName="[Range].[COST].[All]" dimensionUniqueName="[Range]" displayFolder="" count="0" memberValueDatatype="5" unbalanced="0"/>
    <cacheHierarchy uniqueName="[Range].[ON_ORDER]" caption="ON_ORDER" attribute="1" defaultMemberUniqueName="[Range].[ON_ORDER].[All]" allUniqueName="[Range].[ON_ORDER].[All]" dimensionUniqueName="[Range]" displayFolder="" count="0" memberValueDatatype="20" unbalanced="0"/>
    <cacheHierarchy uniqueName="[Range].[CURRENT_DAILY_USAGE]" caption="CURRENT_DAILY_USAGE" attribute="1" defaultMemberUniqueName="[Range].[CURRENT_DAILY_USAGE].[All]" allUniqueName="[Range].[CURRENT_DAILY_USAGE].[All]" dimensionUniqueName="[Range]" displayFolder="" count="0" memberValueDatatype="5" unbalanced="0"/>
    <cacheHierarchy uniqueName="[Range].[CURRENT_MONTHLY_USAGE]" caption="CURRENT_MONTHLY_USAGE" attribute="1" defaultMemberUniqueName="[Range].[CURRENT_MONTHLY_USAGE].[All]" allUniqueName="[Range].[CURRENT_MONTHLY_USAGE].[All]" dimensionUniqueName="[Range]" displayFolder="" count="0" memberValueDatatype="5" unbalanced="0"/>
    <cacheHierarchy uniqueName="[Range].[PROJECTED MONTHLY USAGE 2025]" caption="PROJECTED MONTHLY USAGE 2025" attribute="1" defaultMemberUniqueName="[Range].[PROJECTED MONTHLY USAGE 2025].[All]" allUniqueName="[Range].[PROJECTED MONTHLY USAGE 2025].[All]" dimensionUniqueName="[Range]" displayFolder="" count="0" memberValueDatatype="5" unbalanced="0"/>
    <cacheHierarchy uniqueName="[Range].[PROJECTED EOY 2025 USAGE]" caption="PROJECTED EOY 2025 USAGE" attribute="1" defaultMemberUniqueName="[Range].[PROJECTED EOY 2025 USAGE].[All]" allUniqueName="[Range].[PROJECTED EOY 2025 USAGE].[All]" dimensionUniqueName="[Range]" displayFolder="" count="0" memberValueDatatype="5" unbalanced="0"/>
    <cacheHierarchy uniqueName="[Range].[LEAD_TIME]" caption="LEAD_TIME" attribute="1" defaultMemberUniqueName="[Range].[LEAD_TIME].[All]" allUniqueName="[Range].[LEAD_TIME].[All]" dimensionUniqueName="[Range]" displayFolder="" count="0" memberValueDatatype="5" unbalanced="0"/>
    <cacheHierarchy uniqueName="[Range].[LEAD_TIME_STD]" caption="LEAD_TIME_STD" attribute="1" defaultMemberUniqueName="[Range].[LEAD_TIME_STD].[All]" allUniqueName="[Range].[LEAD_TIME_STD].[All]" dimensionUniqueName="[Range]" displayFolder="" count="0" memberValueDatatype="5" unbalanced="0"/>
    <cacheHierarchy uniqueName="[Range].[FREQUENCY]" caption="FREQUENCY" attribute="1" defaultMemberUniqueName="[Range].[FREQUENCY].[All]" allUniqueName="[Range].[FREQUENCY].[All]" dimensionUniqueName="[Range]" displayFolder="" count="0" memberValueDatatype="20" unbalanced="0"/>
    <cacheHierarchy uniqueName="[Range].[PART_WEIGHT]" caption="PART_WEIGHT" attribute="1" defaultMemberUniqueName="[Range].[PART_WEIGHT].[All]" allUniqueName="[Range].[PART_WEIGHT].[All]" dimensionUniqueName="[Range]" displayFolder="" count="0" memberValueDatatype="5" unbalanced="0"/>
    <cacheHierarchy uniqueName="[Range].[EFFECTIVE_STOCK]" caption="EFFECTIVE_STOCK" attribute="1" defaultMemberUniqueName="[Range].[EFFECTIVE_STOCK].[All]" allUniqueName="[Range].[EFFECTIVE_STOCK].[All]" dimensionUniqueName="[Range]" displayFolder="" count="0" memberValueDatatype="5" unbalanced="0"/>
    <cacheHierarchy uniqueName="[Range].[LEADTIME_DEMAND]" caption="LEADTIME_DEMAND" attribute="1" defaultMemberUniqueName="[Range].[LEADTIME_DEMAND].[All]" allUniqueName="[Range].[LEADTIME_DEMAND].[All]" dimensionUniqueName="[Range]" displayFolder="" count="0" memberValueDatatype="5" unbalanced="0"/>
    <cacheHierarchy uniqueName="[Range].[OPTIMAL_SAFETY_STOCK]" caption="OPTIMAL_SAFETY_STOCK" attribute="1" defaultMemberUniqueName="[Range].[OPTIMAL_SAFETY_STOCK].[All]" allUniqueName="[Range].[OPTIMAL_SAFETY_STOCK].[All]" dimensionUniqueName="[Range]" displayFolder="" count="0" memberValueDatatype="5" unbalanced="0"/>
    <cacheHierarchy uniqueName="[Range].[REORDER_POINT]" caption="REORDER_POINT" attribute="1" defaultMemberUniqueName="[Range].[REORDER_POINT].[All]" allUniqueName="[Range].[REORDER_POINT].[All]" dimensionUniqueName="[Range]" displayFolder="" count="0" memberValueDatatype="5" unbalanced="0"/>
    <cacheHierarchy uniqueName="[Range].[DAYS_ON_HAND]" caption="DAYS_ON_HAND" attribute="1" defaultMemberUniqueName="[Range].[DAYS_ON_HAND].[All]" allUniqueName="[Range].[DAYS_ON_HAND].[All]" dimensionUniqueName="[Range]" displayFolder="" count="0" memberValueDatatype="130" unbalanced="0"/>
    <cacheHierarchy uniqueName="[Range].[INVENTORY_AMOUNT_ONHAND]" caption="INVENTORY_AMOUNT_ONHAND" attribute="1" defaultMemberUniqueName="[Range].[INVENTORY_AMOUNT_ONHAND].[All]" allUniqueName="[Range].[INVENTORY_AMOUNT_ONHAND].[All]" dimensionUniqueName="[Range]" displayFolder="" count="0" memberValueDatatype="5" unbalanced="0"/>
    <cacheHierarchy uniqueName="[Range].[FREQUENCY_CATEGORY]" caption="FREQUENCY_CATEGORY" attribute="1" defaultMemberUniqueName="[Range].[FREQUENCY_CATEGORY].[All]" allUniqueName="[Range].[FREQUENCY_CATEGORY].[All]" dimensionUniqueName="[Range]" displayFolder="" count="0" memberValueDatatype="130" unbalanced="0"/>
    <cacheHierarchy uniqueName="[Range].[SAFETY_FACTOR]" caption="SAFETY_FACTOR" attribute="1" defaultMemberUniqueName="[Range].[SAFETY_FACTOR].[All]" allUniqueName="[Range].[SAFETY_FACTOR].[All]" dimensionUniqueName="[Range]" displayFolder="" count="0" memberValueDatatype="5" unbalanced="0"/>
    <cacheHierarchy uniqueName="[Range].[CORRECTED_SAFETY_STOCK]" caption="CORRECTED_SAFETY_STOCK" attribute="1" defaultMemberUniqueName="[Range].[CORRECTED_SAFETY_STOCK].[All]" allUniqueName="[Range].[CORRECTED_SAFETY_STOCK].[All]" dimensionUniqueName="[Range]" displayFolder="" count="0" memberValueDatatype="20" unbalanced="0"/>
    <cacheHierarchy uniqueName="[Range].[ISSUE_TYPE]" caption="ISSUE_TYPE" attribute="1" defaultMemberUniqueName="[Range].[ISSUE_TYPE].[All]" allUniqueName="[Range].[ISSUE_TYPE].[All]" dimensionUniqueName="[Range]" displayFolder="" count="0" memberValueDatatype="130" unbalanced="0"/>
    <cacheHierarchy uniqueName="[Range].[POTENTIAL_SAVINGS]" caption="POTENTIAL_SAVINGS" attribute="1" defaultMemberUniqueName="[Range].[POTENTIAL_SAVINGS].[All]" allUniqueName="[Range].[POTENTIAL_SAVINGS].[All]" dimensionUniqueName="[Range]" displayFolder="" count="0" memberValueDatatype="20" unbalanced="0"/>
    <cacheHierarchy uniqueName="[Range].[BUNDLE_QUANTITIES]" caption="BUNDLE_QUANTITIES" attribute="1" defaultMemberUniqueName="[Range].[BUNDLE_QUANTITIES].[All]" allUniqueName="[Range].[BUNDLE_QUANTITIES].[All]" dimensionUniqueName="[Range]" displayFolder="" count="0" memberValueDatatype="20" unbalanced="0"/>
    <cacheHierarchy uniqueName="[Range].[MAX_STORAGE_BUNDLES]" caption="MAX_STORAGE_BUNDLES" attribute="1" defaultMemberUniqueName="[Range].[MAX_STORAGE_BUNDLES].[All]" allUniqueName="[Range].[MAX_STORAGE_BUNDLES].[All]" dimensionUniqueName="[Range]" displayFolder="" count="2" memberValueDatatype="130" unbalanced="0">
      <fieldsUsage count="2">
        <fieldUsage x="-1"/>
        <fieldUsage x="5"/>
      </fieldsUsage>
    </cacheHierarchy>
    <cacheHierarchy uniqueName="[Range].[MAX_STORAGE_AMOUNT]" caption="MAX_STORAGE_AMOUNT" attribute="1" defaultMemberUniqueName="[Range].[MAX_STORAGE_AMOUNT].[All]" allUniqueName="[Range].[MAX_STORAGE_AMOUNT].[All]" dimensionUniqueName="[Range]" displayFolder="" count="2" memberValueDatatype="130" unbalanced="0">
      <fieldsUsage count="2">
        <fieldUsage x="-1"/>
        <fieldUsage x="6"/>
      </fieldsUsage>
    </cacheHierarchy>
    <cacheHierarchy uniqueName="[Range].[ORDER_NEEDED]" caption="ORDER_NEEDED" attribute="1" defaultMemberUniqueName="[Range].[ORDER_NEEDED].[All]" allUniqueName="[Range].[ORDER_NEEDED].[All]" dimensionUniqueName="[Range]" displayFolder="" count="0" memberValueDatatype="130" unbalanced="0"/>
    <cacheHierarchy uniqueName="[Range].[ENHANCED_SAFETY_STOCK]" caption="ENHANCED_SAFETY_STOCK" attribute="1" defaultMemberUniqueName="[Range].[ENHANCED_SAFETY_STOCK].[All]" allUniqueName="[Range].[ENHANCED_SAFETY_STOCK].[All]" dimensionUniqueName="[Range]" displayFolder="" count="0" memberValueDatatype="5" unbalanced="0"/>
    <cacheHierarchy uniqueName="[Range].[TARGET_STOCK_LEVEL]" caption="TARGET_STOCK_LEVEL" attribute="1" defaultMemberUniqueName="[Range].[TARGET_STOCK_LEVEL].[All]" allUniqueName="[Range].[TARGET_STOCK_LEVEL].[All]" dimensionUniqueName="[Range]" displayFolder="" count="0" memberValueDatatype="5" unbalanced="0"/>
    <cacheHierarchy uniqueName="[Range].[BASE_ORDER_QUANTITY]" caption="BASE_ORDER_QUANTITY" attribute="1" defaultMemberUniqueName="[Range].[BASE_ORDER_QUANTITY].[All]" allUniqueName="[Range].[BASE_ORDER_QUANTITY].[All]" dimensionUniqueName="[Range]" displayFolder="" count="0" memberValueDatatype="5" unbalanced="0"/>
    <cacheHierarchy uniqueName="[Range].[BUNDLES_TO_ORDER]" caption="BUNDLES_TO_ORDER" attribute="1" defaultMemberUniqueName="[Range].[BUNDLES_TO_ORDER].[All]" allUniqueName="[Range].[BUNDLES_TO_ORDER].[All]" dimensionUniqueName="[Range]" displayFolder="" count="0" memberValueDatatype="20" unbalanced="0"/>
    <cacheHierarchy uniqueName="[Range].[ORDER_WEIGHT]" caption="ORDER_WEIGHT" attribute="1" defaultMemberUniqueName="[Range].[ORDER_WEIGHT].[All]" allUniqueName="[Range].[ORDER_WEIGHT].[All]" dimensionUniqueName="[Range]" displayFolder="" count="0" memberValueDatatype="5" unbalanced="0"/>
    <cacheHierarchy uniqueName="[Range].[TOTAL WEIGHT]" caption="TOTAL WEIGHT" attribute="1" defaultMemberUniqueName="[Range].[TOTAL WEIGHT].[All]" allUniqueName="[Range].[TOTAL WEIGHT].[All]" dimensionUniqueName="[Range]" displayFolder="" count="0" memberValueDatatype="5" unbalanced="0"/>
    <cacheHierarchy uniqueName="[Range].[URGENCY_LEVEL]" caption="URGENCY_LEVEL" attribute="1" defaultMemberUniqueName="[Range].[URGENCY_LEVEL].[All]" allUniqueName="[Range].[URGENCY_LEVEL].[All]" dimensionUniqueName="[Range]" displayFolder="" count="0" memberValueDatatype="130" unbalanced="0"/>
    <cacheHierarchy uniqueName="[Range].[ORDER_VALUE]" caption="ORDER_VALUE" attribute="1" defaultMemberUniqueName="[Range].[ORDER_VALUE].[All]" allUniqueName="[Range].[ORDER_VALUE].[All]" dimensionUniqueName="[Range]" displayFolder="" count="0" memberValueDatatype="5" unbalanced="0"/>
    <cacheHierarchy uniqueName="[Range].[SAFETYSTOCK_DIFF]" caption="SAFETYSTOCK_DIFF" attribute="1" defaultMemberUniqueName="[Range].[SAFETYSTOCK_DIFF].[All]" allUniqueName="[Range].[SAFETYSTOCK_DIFF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FETY_STOCK]" caption="Sum of SAFETY_STOCK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OPTIMAL_SAFETY_STOCK]" caption="Sum of OPTIMAL_SAFETY_STOCK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AFETYSTOCK_DIFF]" caption="Sum of SAFETYSTOCK_DIFF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CURRENT_DAILY_USAGE]" caption="Sum of CURRENT_DAILY_US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URRENT_MONTHLY_USAGE]" caption="Sum of CURRENT_MONTHLY_USAG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F57C9-012D-4230-B222-B9EE0D104C3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A3:E355" firstHeaderRow="0" firstDataRow="1" firstDataCol="1"/>
  <pivotFields count="7">
    <pivotField axis="axisRow" allDrilled="1" subtotalTop="0" showAll="0" sortType="descending" defaultSubtotal="0" defaultAttributeDrillState="1">
      <items count="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3">
    <field x="0"/>
    <field x="5"/>
    <field x="6"/>
  </rowFields>
  <rowItems count="352">
    <i>
      <x v="78"/>
    </i>
    <i r="1">
      <x v="9"/>
    </i>
    <i r="2">
      <x v="19"/>
    </i>
    <i>
      <x v="86"/>
    </i>
    <i r="1">
      <x v="10"/>
    </i>
    <i r="2">
      <x v="22"/>
    </i>
    <i>
      <x v="18"/>
    </i>
    <i r="1">
      <x v="5"/>
    </i>
    <i r="2">
      <x v="6"/>
    </i>
    <i>
      <x v="16"/>
    </i>
    <i r="1">
      <x v="5"/>
    </i>
    <i r="2">
      <x v="6"/>
    </i>
    <i>
      <x v="48"/>
    </i>
    <i r="1">
      <x v="9"/>
    </i>
    <i r="2">
      <x v="14"/>
    </i>
    <i>
      <x v="81"/>
    </i>
    <i r="1">
      <x v="2"/>
    </i>
    <i r="2">
      <x v="20"/>
    </i>
    <i>
      <x v="79"/>
    </i>
    <i r="1">
      <x v="2"/>
    </i>
    <i r="2">
      <x v="20"/>
    </i>
    <i>
      <x v="46"/>
    </i>
    <i r="1">
      <x v="9"/>
    </i>
    <i r="2">
      <x v="14"/>
    </i>
    <i>
      <x v="82"/>
    </i>
    <i r="1">
      <x v="2"/>
    </i>
    <i r="2">
      <x v="20"/>
    </i>
    <i>
      <x v="65"/>
    </i>
    <i r="1">
      <x v="6"/>
    </i>
    <i r="2">
      <x v="8"/>
    </i>
    <i>
      <x v="28"/>
    </i>
    <i r="1">
      <x v="8"/>
    </i>
    <i r="2">
      <x v="10"/>
    </i>
    <i>
      <x v="51"/>
    </i>
    <i r="1">
      <x v="6"/>
    </i>
    <i r="2">
      <x v="7"/>
    </i>
    <i>
      <x v="80"/>
    </i>
    <i r="1">
      <x v="2"/>
    </i>
    <i r="2">
      <x v="20"/>
    </i>
    <i>
      <x v="24"/>
    </i>
    <i r="1">
      <x v="7"/>
    </i>
    <i r="2">
      <x v="9"/>
    </i>
    <i>
      <x v="63"/>
    </i>
    <i r="1">
      <x v="10"/>
    </i>
    <i r="2">
      <x v="15"/>
    </i>
    <i>
      <x v="26"/>
    </i>
    <i r="1">
      <x v="8"/>
    </i>
    <i r="2">
      <x v="10"/>
    </i>
    <i>
      <x v="64"/>
    </i>
    <i r="1">
      <x v="10"/>
    </i>
    <i r="2">
      <x v="15"/>
    </i>
    <i>
      <x v="85"/>
    </i>
    <i r="1">
      <x v="2"/>
    </i>
    <i r="2">
      <x v="21"/>
    </i>
    <i>
      <x v="87"/>
    </i>
    <i r="1">
      <x v="2"/>
    </i>
    <i r="2">
      <x v="21"/>
    </i>
    <i>
      <x v="19"/>
    </i>
    <i r="1">
      <x v="6"/>
    </i>
    <i r="2">
      <x v="7"/>
    </i>
    <i>
      <x v="47"/>
    </i>
    <i r="1">
      <x v="6"/>
    </i>
    <i r="2">
      <x v="7"/>
    </i>
    <i>
      <x v="98"/>
    </i>
    <i r="1">
      <x v="11"/>
    </i>
    <i r="2">
      <x v="24"/>
    </i>
    <i>
      <x v="23"/>
    </i>
    <i r="1">
      <x v="2"/>
    </i>
    <i r="2">
      <x v="3"/>
    </i>
    <i>
      <x v="50"/>
    </i>
    <i r="1">
      <x v="7"/>
    </i>
    <i r="2">
      <x v="15"/>
    </i>
    <i>
      <x v="71"/>
    </i>
    <i r="1">
      <x v="4"/>
    </i>
    <i r="2">
      <x v="5"/>
    </i>
    <i>
      <x v="62"/>
    </i>
    <i r="1">
      <x v="7"/>
    </i>
    <i r="2">
      <x v="9"/>
    </i>
    <i>
      <x v="20"/>
    </i>
    <i r="1">
      <x v="2"/>
    </i>
    <i r="2">
      <x v="8"/>
    </i>
    <i>
      <x v="49"/>
    </i>
    <i r="1">
      <x v="2"/>
    </i>
    <i r="2">
      <x v="8"/>
    </i>
    <i>
      <x v="110"/>
    </i>
    <i r="1">
      <x v="1"/>
    </i>
    <i r="2">
      <x v="23"/>
    </i>
    <i>
      <x v="37"/>
    </i>
    <i r="1">
      <x v="1"/>
    </i>
    <i r="2">
      <x v="12"/>
    </i>
    <i>
      <x v="60"/>
    </i>
    <i r="1">
      <x v="3"/>
    </i>
    <i r="2">
      <x v="3"/>
    </i>
    <i>
      <x v="84"/>
    </i>
    <i r="1">
      <x v="2"/>
    </i>
    <i r="2">
      <x v="21"/>
    </i>
    <i>
      <x v="70"/>
    </i>
    <i r="1">
      <x v="4"/>
    </i>
    <i r="2">
      <x v="5"/>
    </i>
    <i>
      <x v="35"/>
    </i>
    <i r="1">
      <x v="1"/>
    </i>
    <i r="2">
      <x v="12"/>
    </i>
    <i>
      <x v="108"/>
    </i>
    <i r="1">
      <x v="1"/>
    </i>
    <i r="2">
      <x v="23"/>
    </i>
    <i>
      <x v="43"/>
    </i>
    <i r="1">
      <x v="2"/>
    </i>
    <i r="2">
      <x v="8"/>
    </i>
    <i>
      <x v="96"/>
    </i>
    <i r="1">
      <x v="3"/>
    </i>
    <i r="2">
      <x v="16"/>
    </i>
    <i>
      <x v="21"/>
    </i>
    <i r="1">
      <x v="3"/>
    </i>
    <i r="2">
      <x v="3"/>
    </i>
    <i>
      <x v="94"/>
    </i>
    <i r="1">
      <x v="3"/>
    </i>
    <i r="2">
      <x v="16"/>
    </i>
    <i>
      <x v="17"/>
    </i>
    <i r="1">
      <x v="3"/>
    </i>
    <i r="2">
      <x v="3"/>
    </i>
    <i>
      <x v="53"/>
    </i>
    <i r="1">
      <x v="3"/>
    </i>
    <i r="2">
      <x v="3"/>
    </i>
    <i>
      <x v="92"/>
    </i>
    <i r="1">
      <x v="3"/>
    </i>
    <i r="2">
      <x v="16"/>
    </i>
    <i>
      <x v="13"/>
    </i>
    <i r="1">
      <x v="3"/>
    </i>
    <i r="2">
      <x v="3"/>
    </i>
    <i>
      <x v="44"/>
    </i>
    <i r="1">
      <x v="2"/>
    </i>
    <i r="2">
      <x v="8"/>
    </i>
    <i>
      <x v="83"/>
    </i>
    <i r="1">
      <x v="2"/>
    </i>
    <i r="2">
      <x v="21"/>
    </i>
    <i>
      <x v="6"/>
    </i>
    <i r="1">
      <x v="2"/>
    </i>
    <i r="2">
      <x v="3"/>
    </i>
    <i>
      <x v="55"/>
    </i>
    <i r="1">
      <x v="2"/>
    </i>
    <i r="2">
      <x v="3"/>
    </i>
    <i>
      <x v="88"/>
    </i>
    <i r="1">
      <x v="3"/>
    </i>
    <i r="2">
      <x v="5"/>
    </i>
    <i>
      <x v="5"/>
    </i>
    <i r="1">
      <x v="2"/>
    </i>
    <i r="2">
      <x v="3"/>
    </i>
    <i>
      <x v="25"/>
    </i>
    <i r="1">
      <x v="2"/>
    </i>
    <i r="2">
      <x v="3"/>
    </i>
    <i>
      <x v="57"/>
    </i>
    <i r="1">
      <x v="3"/>
    </i>
    <i r="2">
      <x v="2"/>
    </i>
    <i>
      <x v="72"/>
    </i>
    <i r="1">
      <x v="1"/>
    </i>
    <i r="2">
      <x v="12"/>
    </i>
    <i>
      <x v="29"/>
    </i>
    <i r="1">
      <x v="1"/>
    </i>
    <i r="2">
      <x v="4"/>
    </i>
    <i>
      <x v="27"/>
    </i>
    <i r="1">
      <x v="2"/>
    </i>
    <i r="2">
      <x v="3"/>
    </i>
    <i>
      <x v="112"/>
    </i>
    <i r="1">
      <x v="1"/>
    </i>
    <i r="2">
      <x v="23"/>
    </i>
    <i>
      <x v="39"/>
    </i>
    <i r="1">
      <x v="1"/>
    </i>
    <i r="2">
      <x v="12"/>
    </i>
    <i>
      <x v="116"/>
    </i>
    <i r="1">
      <x/>
    </i>
    <i r="2">
      <x/>
    </i>
    <i>
      <x v="56"/>
    </i>
    <i r="1">
      <x v="2"/>
    </i>
    <i r="2">
      <x v="3"/>
    </i>
    <i>
      <x v="93"/>
    </i>
    <i r="1">
      <x v="3"/>
    </i>
    <i r="2">
      <x v="16"/>
    </i>
    <i>
      <x v="7"/>
    </i>
    <i r="1">
      <x v="3"/>
    </i>
    <i r="2">
      <x v="2"/>
    </i>
    <i>
      <x v="66"/>
    </i>
    <i r="1">
      <x v="3"/>
    </i>
    <i r="2">
      <x v="2"/>
    </i>
    <i>
      <x v="1"/>
    </i>
    <i r="1">
      <x/>
    </i>
    <i r="2">
      <x/>
    </i>
    <i>
      <x v="100"/>
    </i>
    <i r="1">
      <x v="3"/>
    </i>
    <i r="2">
      <x v="16"/>
    </i>
    <i>
      <x v="33"/>
    </i>
    <i r="1">
      <x v="1"/>
    </i>
    <i r="2">
      <x v="12"/>
    </i>
    <i>
      <x v="69"/>
    </i>
    <i r="1">
      <x v="11"/>
    </i>
    <i r="2">
      <x v="16"/>
    </i>
    <i>
      <x v="106"/>
    </i>
    <i r="1">
      <x v="1"/>
    </i>
    <i r="2">
      <x v="23"/>
    </i>
    <i>
      <x v="91"/>
    </i>
    <i r="1">
      <x v="3"/>
    </i>
    <i r="2">
      <x v="16"/>
    </i>
    <i>
      <x v="54"/>
    </i>
    <i r="1">
      <x v="3"/>
    </i>
    <i r="2">
      <x v="3"/>
    </i>
    <i>
      <x v="58"/>
    </i>
    <i r="1">
      <x v="3"/>
    </i>
    <i r="2">
      <x v="2"/>
    </i>
    <i>
      <x v="9"/>
    </i>
    <i r="1">
      <x v="3"/>
    </i>
    <i r="2">
      <x v="2"/>
    </i>
    <i>
      <x v="3"/>
    </i>
    <i r="1">
      <x v="1"/>
    </i>
    <i r="2">
      <x v="2"/>
    </i>
    <i>
      <x v="32"/>
    </i>
    <i r="1">
      <x v="3"/>
    </i>
    <i r="2">
      <x v="11"/>
    </i>
    <i>
      <x v="45"/>
    </i>
    <i r="1">
      <x v="3"/>
    </i>
    <i r="2">
      <x v="2"/>
    </i>
    <i>
      <x v="10"/>
    </i>
    <i r="1">
      <x v="3"/>
    </i>
    <i r="2">
      <x v="2"/>
    </i>
    <i>
      <x v="14"/>
    </i>
    <i r="1">
      <x v="1"/>
    </i>
    <i r="2">
      <x v="2"/>
    </i>
    <i>
      <x v="76"/>
    </i>
    <i r="1">
      <x/>
    </i>
    <i r="2">
      <x/>
    </i>
    <i>
      <x v="2"/>
    </i>
    <i r="1">
      <x v="1"/>
    </i>
    <i r="2">
      <x v="1"/>
    </i>
    <i>
      <x v="104"/>
    </i>
    <i r="1">
      <x v="1"/>
    </i>
    <i r="2">
      <x v="23"/>
    </i>
    <i>
      <x v="40"/>
    </i>
    <i r="1">
      <x v="1"/>
    </i>
    <i r="2">
      <x v="12"/>
    </i>
    <i>
      <x v="61"/>
    </i>
    <i r="1">
      <x v="3"/>
    </i>
    <i r="2">
      <x v="3"/>
    </i>
    <i>
      <x v="97"/>
    </i>
    <i r="1">
      <x v="1"/>
    </i>
    <i r="2">
      <x v="23"/>
    </i>
    <i>
      <x v="95"/>
    </i>
    <i r="1">
      <x v="1"/>
    </i>
    <i r="2">
      <x v="23"/>
    </i>
    <i>
      <x v="68"/>
    </i>
    <i r="1">
      <x v="3"/>
    </i>
    <i r="2">
      <x v="11"/>
    </i>
    <i>
      <x v="113"/>
    </i>
    <i r="1">
      <x v="1"/>
    </i>
    <i r="2">
      <x v="23"/>
    </i>
    <i>
      <x v="15"/>
    </i>
    <i r="1">
      <x v="3"/>
    </i>
    <i r="2">
      <x v="3"/>
    </i>
    <i>
      <x v="31"/>
    </i>
    <i r="1">
      <x v="3"/>
    </i>
    <i r="2">
      <x v="11"/>
    </i>
    <i>
      <x v="73"/>
    </i>
    <i r="1">
      <x v="1"/>
    </i>
    <i r="2">
      <x v="12"/>
    </i>
    <i>
      <x v="22"/>
    </i>
    <i r="1">
      <x v="1"/>
    </i>
    <i r="2">
      <x v="2"/>
    </i>
    <i>
      <x v="8"/>
    </i>
    <i r="1">
      <x v="3"/>
    </i>
    <i r="2">
      <x v="2"/>
    </i>
    <i>
      <x v="34"/>
    </i>
    <i r="1">
      <x v="7"/>
    </i>
    <i r="2">
      <x v="13"/>
    </i>
    <i>
      <x v="4"/>
    </i>
    <i r="1">
      <x v="2"/>
    </i>
    <i r="2">
      <x v="3"/>
    </i>
    <i>
      <x v="36"/>
    </i>
    <i r="1">
      <x v="7"/>
    </i>
    <i r="2">
      <x v="13"/>
    </i>
    <i>
      <x v="109"/>
    </i>
    <i r="1">
      <x v="3"/>
    </i>
    <i r="2">
      <x v="16"/>
    </i>
    <i>
      <x v="102"/>
    </i>
    <i r="1">
      <x v="3"/>
    </i>
    <i r="2">
      <x v="16"/>
    </i>
    <i>
      <x v="77"/>
    </i>
    <i r="1">
      <x v="12"/>
    </i>
    <i r="2">
      <x v="18"/>
    </i>
    <i>
      <x v="41"/>
    </i>
    <i r="1">
      <x v="1"/>
    </i>
    <i r="2">
      <x v="12"/>
    </i>
    <i>
      <x v="52"/>
    </i>
    <i r="1">
      <x v="1"/>
    </i>
    <i r="2">
      <x v="1"/>
    </i>
    <i>
      <x v="38"/>
    </i>
    <i r="1">
      <x v="7"/>
    </i>
    <i r="2">
      <x v="13"/>
    </i>
    <i>
      <x v="103"/>
    </i>
    <i r="1">
      <x v="3"/>
    </i>
    <i r="2">
      <x v="16"/>
    </i>
    <i>
      <x v="99"/>
    </i>
    <i r="1">
      <x v="1"/>
    </i>
    <i r="2">
      <x v="23"/>
    </i>
    <i>
      <x v="30"/>
    </i>
    <i r="1">
      <x v="1"/>
    </i>
    <i r="2">
      <x v="4"/>
    </i>
    <i>
      <x v="89"/>
    </i>
    <i r="1">
      <x v="12"/>
    </i>
    <i r="2">
      <x v="18"/>
    </i>
    <i>
      <x v="67"/>
    </i>
    <i r="1">
      <x v="3"/>
    </i>
    <i r="2">
      <x v="11"/>
    </i>
    <i>
      <x v="111"/>
    </i>
    <i r="1">
      <x v="3"/>
    </i>
    <i r="2">
      <x v="16"/>
    </i>
    <i>
      <x v="107"/>
    </i>
    <i r="1">
      <x v="11"/>
    </i>
    <i r="2">
      <x v="24"/>
    </i>
    <i>
      <x v="11"/>
    </i>
    <i r="1">
      <x v="1"/>
    </i>
    <i r="2">
      <x v="4"/>
    </i>
    <i>
      <x v="115"/>
    </i>
    <i r="1">
      <x/>
    </i>
    <i r="2">
      <x/>
    </i>
    <i>
      <x v="42"/>
    </i>
    <i r="1">
      <x v="3"/>
    </i>
    <i r="2">
      <x v="11"/>
    </i>
    <i>
      <x v="101"/>
    </i>
    <i r="1">
      <x/>
    </i>
    <i r="2">
      <x/>
    </i>
    <i>
      <x v="75"/>
    </i>
    <i r="1">
      <x v="1"/>
    </i>
    <i r="2">
      <x v="17"/>
    </i>
    <i>
      <x v="105"/>
    </i>
    <i r="1">
      <x v="3"/>
    </i>
    <i r="2">
      <x v="16"/>
    </i>
    <i>
      <x v="114"/>
    </i>
    <i r="1">
      <x/>
    </i>
    <i r="2">
      <x/>
    </i>
    <i>
      <x v="74"/>
    </i>
    <i r="1">
      <x v="1"/>
    </i>
    <i r="2">
      <x v="17"/>
    </i>
    <i>
      <x v="90"/>
    </i>
    <i r="1">
      <x v="12"/>
    </i>
    <i r="2">
      <x v="18"/>
    </i>
    <i>
      <x v="59"/>
    </i>
    <i r="1">
      <x v="3"/>
    </i>
    <i r="2">
      <x v="2"/>
    </i>
    <i>
      <x v="12"/>
    </i>
    <i r="1">
      <x v="4"/>
    </i>
    <i r="2">
      <x v="5"/>
    </i>
    <i>
      <x/>
    </i>
    <i r="1">
      <x/>
    </i>
    <i r="2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RRENT SS" fld="1" baseField="0" baseItem="0"/>
    <dataField name="PROPOSED NEW SS" fld="2" baseField="0" baseItem="0"/>
    <dataField name="DIFF (NEW VS OLD)" fld="3" baseField="0" baseItem="0"/>
    <dataField name="MONTHLY USAGE" fld="4" baseField="0" baseItem="0"/>
  </dataFields>
  <formats count="352">
    <format dxfId="351">
      <pivotArea collapsedLevelsAreSubtotals="1" fieldPosition="0">
        <references count="1">
          <reference field="0" count="1">
            <x v="0"/>
          </reference>
        </references>
      </pivotArea>
    </format>
    <format dxfId="350">
      <pivotArea dataOnly="0" labelOnly="1" fieldPosition="0">
        <references count="1">
          <reference field="0" count="1">
            <x v="0"/>
          </reference>
        </references>
      </pivotArea>
    </format>
    <format dxfId="34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1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</reference>
        </references>
      </pivotArea>
    </format>
    <format dxfId="348">
      <pivotArea field="0" grandRow="1" outline="0" collapsedLevelsAreSubtotals="1" axis="axisRow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34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8"/>
          </reference>
          <reference field="5" count="1" selected="0">
            <x v="9"/>
          </reference>
          <reference field="6" count="1">
            <x v="19"/>
          </reference>
        </references>
      </pivotArea>
    </format>
    <format dxfId="34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6"/>
          </reference>
        </references>
      </pivotArea>
    </format>
    <format dxfId="34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6"/>
          </reference>
          <reference field="5" count="1">
            <x v="10"/>
          </reference>
        </references>
      </pivotArea>
    </format>
    <format dxfId="34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6"/>
          </reference>
          <reference field="5" count="1" selected="0">
            <x v="10"/>
          </reference>
          <reference field="6" count="1">
            <x v="22"/>
          </reference>
        </references>
      </pivotArea>
    </format>
    <format dxfId="34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8"/>
          </reference>
        </references>
      </pivotArea>
    </format>
    <format dxfId="34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8"/>
          </reference>
          <reference field="5" count="1">
            <x v="5"/>
          </reference>
        </references>
      </pivotArea>
    </format>
    <format dxfId="34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8"/>
          </reference>
          <reference field="5" count="1" selected="0">
            <x v="5"/>
          </reference>
          <reference field="6" count="1">
            <x v="6"/>
          </reference>
        </references>
      </pivotArea>
    </format>
    <format dxfId="34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6"/>
          </reference>
        </references>
      </pivotArea>
    </format>
    <format dxfId="33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6"/>
          </reference>
          <reference field="5" count="1">
            <x v="5"/>
          </reference>
        </references>
      </pivotArea>
    </format>
    <format dxfId="33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6"/>
          </reference>
          <reference field="5" count="1" selected="0">
            <x v="5"/>
          </reference>
          <reference field="6" count="1">
            <x v="6"/>
          </reference>
        </references>
      </pivotArea>
    </format>
    <format dxfId="33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8"/>
          </reference>
        </references>
      </pivotArea>
    </format>
    <format dxfId="33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8"/>
          </reference>
          <reference field="5" count="1">
            <x v="9"/>
          </reference>
        </references>
      </pivotArea>
    </format>
    <format dxfId="33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8"/>
          </reference>
          <reference field="5" count="1" selected="0">
            <x v="9"/>
          </reference>
          <reference field="6" count="1">
            <x v="14"/>
          </reference>
        </references>
      </pivotArea>
    </format>
    <format dxfId="33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1"/>
          </reference>
        </references>
      </pivotArea>
    </format>
    <format dxfId="33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1"/>
          </reference>
          <reference field="5" count="1">
            <x v="2"/>
          </reference>
        </references>
      </pivotArea>
    </format>
    <format dxfId="33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1"/>
          </reference>
          <reference field="5" count="1" selected="0">
            <x v="2"/>
          </reference>
          <reference field="6" count="1">
            <x v="20"/>
          </reference>
        </references>
      </pivotArea>
    </format>
    <format dxfId="33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79"/>
          </reference>
        </references>
      </pivotArea>
    </format>
    <format dxfId="33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79"/>
          </reference>
          <reference field="5" count="1">
            <x v="2"/>
          </reference>
        </references>
      </pivotArea>
    </format>
    <format dxfId="32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9"/>
          </reference>
          <reference field="5" count="1" selected="0">
            <x v="2"/>
          </reference>
          <reference field="6" count="1">
            <x v="20"/>
          </reference>
        </references>
      </pivotArea>
    </format>
    <format dxfId="32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6"/>
          </reference>
        </references>
      </pivotArea>
    </format>
    <format dxfId="32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6"/>
          </reference>
          <reference field="5" count="1">
            <x v="9"/>
          </reference>
        </references>
      </pivotArea>
    </format>
    <format dxfId="32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6"/>
          </reference>
          <reference field="5" count="1" selected="0">
            <x v="9"/>
          </reference>
          <reference field="6" count="1">
            <x v="14"/>
          </reference>
        </references>
      </pivotArea>
    </format>
    <format dxfId="32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2"/>
          </reference>
        </references>
      </pivotArea>
    </format>
    <format dxfId="32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2"/>
          </reference>
          <reference field="5" count="1">
            <x v="2"/>
          </reference>
        </references>
      </pivotArea>
    </format>
    <format dxfId="32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2"/>
          </reference>
          <reference field="5" count="1" selected="0">
            <x v="2"/>
          </reference>
          <reference field="6" count="1">
            <x v="20"/>
          </reference>
        </references>
      </pivotArea>
    </format>
    <format dxfId="32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5"/>
          </reference>
        </references>
      </pivotArea>
    </format>
    <format dxfId="32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5"/>
          </reference>
          <reference field="5" count="1">
            <x v="6"/>
          </reference>
        </references>
      </pivotArea>
    </format>
    <format dxfId="32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5"/>
          </reference>
          <reference field="5" count="1" selected="0">
            <x v="6"/>
          </reference>
          <reference field="6" count="1">
            <x v="8"/>
          </reference>
        </references>
      </pivotArea>
    </format>
    <format dxfId="31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8"/>
          </reference>
        </references>
      </pivotArea>
    </format>
    <format dxfId="31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8"/>
          </reference>
          <reference field="5" count="1">
            <x v="8"/>
          </reference>
        </references>
      </pivotArea>
    </format>
    <format dxfId="31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8"/>
          </reference>
          <reference field="5" count="1" selected="0">
            <x v="8"/>
          </reference>
          <reference field="6" count="1">
            <x v="10"/>
          </reference>
        </references>
      </pivotArea>
    </format>
    <format dxfId="31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1"/>
          </reference>
        </references>
      </pivotArea>
    </format>
    <format dxfId="31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1"/>
          </reference>
          <reference field="5" count="1">
            <x v="6"/>
          </reference>
        </references>
      </pivotArea>
    </format>
    <format dxfId="31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1"/>
          </reference>
          <reference field="5" count="1" selected="0">
            <x v="6"/>
          </reference>
          <reference field="6" count="1">
            <x v="7"/>
          </reference>
        </references>
      </pivotArea>
    </format>
    <format dxfId="31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0"/>
          </reference>
        </references>
      </pivotArea>
    </format>
    <format dxfId="31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0"/>
          </reference>
          <reference field="5" count="1">
            <x v="2"/>
          </reference>
        </references>
      </pivotArea>
    </format>
    <format dxfId="31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0"/>
          </reference>
          <reference field="5" count="1" selected="0">
            <x v="2"/>
          </reference>
          <reference field="6" count="1">
            <x v="20"/>
          </reference>
        </references>
      </pivotArea>
    </format>
    <format dxfId="31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4"/>
          </reference>
        </references>
      </pivotArea>
    </format>
    <format dxfId="30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4"/>
          </reference>
          <reference field="5" count="1">
            <x v="7"/>
          </reference>
        </references>
      </pivotArea>
    </format>
    <format dxfId="30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4"/>
          </reference>
          <reference field="5" count="1" selected="0">
            <x v="7"/>
          </reference>
          <reference field="6" count="1">
            <x v="9"/>
          </reference>
        </references>
      </pivotArea>
    </format>
    <format dxfId="30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3"/>
          </reference>
        </references>
      </pivotArea>
    </format>
    <format dxfId="30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3"/>
          </reference>
          <reference field="5" count="1">
            <x v="10"/>
          </reference>
        </references>
      </pivotArea>
    </format>
    <format dxfId="30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3"/>
          </reference>
          <reference field="5" count="1" selected="0">
            <x v="10"/>
          </reference>
          <reference field="6" count="1">
            <x v="15"/>
          </reference>
        </references>
      </pivotArea>
    </format>
    <format dxfId="30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6"/>
          </reference>
        </references>
      </pivotArea>
    </format>
    <format dxfId="30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6"/>
          </reference>
          <reference field="5" count="1">
            <x v="8"/>
          </reference>
        </references>
      </pivotArea>
    </format>
    <format dxfId="30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6"/>
          </reference>
          <reference field="5" count="1" selected="0">
            <x v="8"/>
          </reference>
          <reference field="6" count="1">
            <x v="10"/>
          </reference>
        </references>
      </pivotArea>
    </format>
    <format dxfId="30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4"/>
          </reference>
        </references>
      </pivotArea>
    </format>
    <format dxfId="30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4"/>
          </reference>
          <reference field="5" count="1">
            <x v="10"/>
          </reference>
        </references>
      </pivotArea>
    </format>
    <format dxfId="29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4"/>
          </reference>
          <reference field="5" count="1" selected="0">
            <x v="10"/>
          </reference>
          <reference field="6" count="1">
            <x v="15"/>
          </reference>
        </references>
      </pivotArea>
    </format>
    <format dxfId="29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5"/>
          </reference>
        </references>
      </pivotArea>
    </format>
    <format dxfId="29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5"/>
          </reference>
          <reference field="5" count="1">
            <x v="2"/>
          </reference>
        </references>
      </pivotArea>
    </format>
    <format dxfId="29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5"/>
          </reference>
          <reference field="5" count="1" selected="0">
            <x v="2"/>
          </reference>
          <reference field="6" count="1">
            <x v="21"/>
          </reference>
        </references>
      </pivotArea>
    </format>
    <format dxfId="29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7"/>
          </reference>
        </references>
      </pivotArea>
    </format>
    <format dxfId="29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7"/>
          </reference>
          <reference field="5" count="1">
            <x v="2"/>
          </reference>
        </references>
      </pivotArea>
    </format>
    <format dxfId="29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7"/>
          </reference>
          <reference field="5" count="1" selected="0">
            <x v="2"/>
          </reference>
          <reference field="6" count="1">
            <x v="21"/>
          </reference>
        </references>
      </pivotArea>
    </format>
    <format dxfId="29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9"/>
          </reference>
        </references>
      </pivotArea>
    </format>
    <format dxfId="29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9"/>
          </reference>
          <reference field="5" count="1">
            <x v="6"/>
          </reference>
        </references>
      </pivotArea>
    </format>
    <format dxfId="29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9"/>
          </reference>
          <reference field="5" count="1" selected="0">
            <x v="6"/>
          </reference>
          <reference field="6" count="1">
            <x v="7"/>
          </reference>
        </references>
      </pivotArea>
    </format>
    <format dxfId="28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7"/>
          </reference>
        </references>
      </pivotArea>
    </format>
    <format dxfId="28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7"/>
          </reference>
          <reference field="5" count="1">
            <x v="6"/>
          </reference>
        </references>
      </pivotArea>
    </format>
    <format dxfId="28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7"/>
          </reference>
          <reference field="5" count="1" selected="0">
            <x v="6"/>
          </reference>
          <reference field="6" count="1">
            <x v="7"/>
          </reference>
        </references>
      </pivotArea>
    </format>
    <format dxfId="28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8"/>
          </reference>
        </references>
      </pivotArea>
    </format>
    <format dxfId="28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8"/>
          </reference>
          <reference field="5" count="1">
            <x v="11"/>
          </reference>
        </references>
      </pivotArea>
    </format>
    <format dxfId="28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8"/>
          </reference>
          <reference field="5" count="1" selected="0">
            <x v="11"/>
          </reference>
          <reference field="6" count="1">
            <x v="24"/>
          </reference>
        </references>
      </pivotArea>
    </format>
    <format dxfId="28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3"/>
          </reference>
        </references>
      </pivotArea>
    </format>
    <format dxfId="28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3"/>
          </reference>
          <reference field="5" count="1">
            <x v="2"/>
          </reference>
        </references>
      </pivotArea>
    </format>
    <format dxfId="28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3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28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0"/>
          </reference>
        </references>
      </pivotArea>
    </format>
    <format dxfId="27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0"/>
          </reference>
          <reference field="5" count="1">
            <x v="7"/>
          </reference>
        </references>
      </pivotArea>
    </format>
    <format dxfId="27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0"/>
          </reference>
          <reference field="5" count="1" selected="0">
            <x v="7"/>
          </reference>
          <reference field="6" count="1">
            <x v="15"/>
          </reference>
        </references>
      </pivotArea>
    </format>
    <format dxfId="27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71"/>
          </reference>
        </references>
      </pivotArea>
    </format>
    <format dxfId="27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71"/>
          </reference>
          <reference field="5" count="1">
            <x v="4"/>
          </reference>
        </references>
      </pivotArea>
    </format>
    <format dxfId="27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1"/>
          </reference>
          <reference field="5" count="1" selected="0">
            <x v="4"/>
          </reference>
          <reference field="6" count="1">
            <x v="5"/>
          </reference>
        </references>
      </pivotArea>
    </format>
    <format dxfId="27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2"/>
          </reference>
        </references>
      </pivotArea>
    </format>
    <format dxfId="27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2"/>
          </reference>
          <reference field="5" count="1">
            <x v="7"/>
          </reference>
        </references>
      </pivotArea>
    </format>
    <format dxfId="27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2"/>
          </reference>
          <reference field="5" count="1" selected="0">
            <x v="7"/>
          </reference>
          <reference field="6" count="1">
            <x v="9"/>
          </reference>
        </references>
      </pivotArea>
    </format>
    <format dxfId="27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0"/>
          </reference>
        </references>
      </pivotArea>
    </format>
    <format dxfId="27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0"/>
          </reference>
          <reference field="5" count="1">
            <x v="2"/>
          </reference>
        </references>
      </pivotArea>
    </format>
    <format dxfId="26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0"/>
          </reference>
          <reference field="5" count="1" selected="0">
            <x v="2"/>
          </reference>
          <reference field="6" count="1">
            <x v="8"/>
          </reference>
        </references>
      </pivotArea>
    </format>
    <format dxfId="26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9"/>
          </reference>
        </references>
      </pivotArea>
    </format>
    <format dxfId="26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9"/>
          </reference>
          <reference field="5" count="1">
            <x v="2"/>
          </reference>
        </references>
      </pivotArea>
    </format>
    <format dxfId="26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9"/>
          </reference>
          <reference field="5" count="1" selected="0">
            <x v="2"/>
          </reference>
          <reference field="6" count="1">
            <x v="8"/>
          </reference>
        </references>
      </pivotArea>
    </format>
    <format dxfId="26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10"/>
          </reference>
        </references>
      </pivotArea>
    </format>
    <format dxfId="26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10"/>
          </reference>
          <reference field="5" count="1">
            <x v="1"/>
          </reference>
        </references>
      </pivotArea>
    </format>
    <format dxfId="26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10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26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7"/>
          </reference>
        </references>
      </pivotArea>
    </format>
    <format dxfId="26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7"/>
          </reference>
          <reference field="5" count="1">
            <x v="1"/>
          </reference>
        </references>
      </pivotArea>
    </format>
    <format dxfId="26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7"/>
          </reference>
          <reference field="5" count="1" selected="0">
            <x v="1"/>
          </reference>
          <reference field="6" count="1">
            <x v="12"/>
          </reference>
        </references>
      </pivotArea>
    </format>
    <format dxfId="25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0"/>
          </reference>
        </references>
      </pivotArea>
    </format>
    <format dxfId="25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0"/>
          </reference>
          <reference field="5" count="1">
            <x v="3"/>
          </reference>
        </references>
      </pivotArea>
    </format>
    <format dxfId="25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0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25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4"/>
          </reference>
        </references>
      </pivotArea>
    </format>
    <format dxfId="25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4"/>
          </reference>
          <reference field="5" count="1">
            <x v="2"/>
          </reference>
        </references>
      </pivotArea>
    </format>
    <format dxfId="25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4"/>
          </reference>
          <reference field="5" count="1" selected="0">
            <x v="2"/>
          </reference>
          <reference field="6" count="1">
            <x v="21"/>
          </reference>
        </references>
      </pivotArea>
    </format>
    <format dxfId="25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70"/>
          </reference>
        </references>
      </pivotArea>
    </format>
    <format dxfId="25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70"/>
          </reference>
          <reference field="5" count="1">
            <x v="4"/>
          </reference>
        </references>
      </pivotArea>
    </format>
    <format dxfId="25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0"/>
          </reference>
          <reference field="5" count="1" selected="0">
            <x v="4"/>
          </reference>
          <reference field="6" count="1">
            <x v="5"/>
          </reference>
        </references>
      </pivotArea>
    </format>
    <format dxfId="25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5"/>
          </reference>
        </references>
      </pivotArea>
    </format>
    <format dxfId="24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5"/>
          </reference>
          <reference field="5" count="1">
            <x v="1"/>
          </reference>
        </references>
      </pivotArea>
    </format>
    <format dxfId="24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5"/>
          </reference>
          <reference field="5" count="1" selected="0">
            <x v="1"/>
          </reference>
          <reference field="6" count="1">
            <x v="12"/>
          </reference>
        </references>
      </pivotArea>
    </format>
    <format dxfId="24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8"/>
          </reference>
        </references>
      </pivotArea>
    </format>
    <format dxfId="24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8"/>
          </reference>
          <reference field="5" count="1">
            <x v="1"/>
          </reference>
        </references>
      </pivotArea>
    </format>
    <format dxfId="24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8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24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3"/>
          </reference>
        </references>
      </pivotArea>
    </format>
    <format dxfId="24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3"/>
          </reference>
          <reference field="5" count="1">
            <x v="2"/>
          </reference>
        </references>
      </pivotArea>
    </format>
    <format dxfId="24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3"/>
          </reference>
          <reference field="5" count="1" selected="0">
            <x v="2"/>
          </reference>
          <reference field="6" count="1">
            <x v="8"/>
          </reference>
        </references>
      </pivotArea>
    </format>
    <format dxfId="24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6"/>
          </reference>
        </references>
      </pivotArea>
    </format>
    <format dxfId="24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6"/>
          </reference>
          <reference field="5" count="1">
            <x v="3"/>
          </reference>
        </references>
      </pivotArea>
    </format>
    <format dxfId="23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6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23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1"/>
          </reference>
        </references>
      </pivotArea>
    </format>
    <format dxfId="23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1"/>
          </reference>
          <reference field="5" count="1">
            <x v="3"/>
          </reference>
        </references>
      </pivotArea>
    </format>
    <format dxfId="23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1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23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4"/>
          </reference>
        </references>
      </pivotArea>
    </format>
    <format dxfId="23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4"/>
          </reference>
          <reference field="5" count="1">
            <x v="3"/>
          </reference>
        </references>
      </pivotArea>
    </format>
    <format dxfId="23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4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23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7"/>
          </reference>
        </references>
      </pivotArea>
    </format>
    <format dxfId="23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7"/>
          </reference>
          <reference field="5" count="1">
            <x v="3"/>
          </reference>
        </references>
      </pivotArea>
    </format>
    <format dxfId="23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7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22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3"/>
          </reference>
        </references>
      </pivotArea>
    </format>
    <format dxfId="22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3"/>
          </reference>
          <reference field="5" count="1">
            <x v="3"/>
          </reference>
        </references>
      </pivotArea>
    </format>
    <format dxfId="22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3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22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2"/>
          </reference>
        </references>
      </pivotArea>
    </format>
    <format dxfId="22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2"/>
          </reference>
          <reference field="5" count="1">
            <x v="3"/>
          </reference>
        </references>
      </pivotArea>
    </format>
    <format dxfId="22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2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22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3"/>
          </reference>
        </references>
      </pivotArea>
    </format>
    <format dxfId="22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3"/>
          </reference>
          <reference field="5" count="1">
            <x v="3"/>
          </reference>
        </references>
      </pivotArea>
    </format>
    <format dxfId="22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3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22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4"/>
          </reference>
        </references>
      </pivotArea>
    </format>
    <format dxfId="21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4"/>
          </reference>
          <reference field="5" count="1">
            <x v="2"/>
          </reference>
        </references>
      </pivotArea>
    </format>
    <format dxfId="21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4"/>
          </reference>
          <reference field="5" count="1" selected="0">
            <x v="2"/>
          </reference>
          <reference field="6" count="1">
            <x v="8"/>
          </reference>
        </references>
      </pivotArea>
    </format>
    <format dxfId="21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3"/>
          </reference>
        </references>
      </pivotArea>
    </format>
    <format dxfId="21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3"/>
          </reference>
          <reference field="5" count="1">
            <x v="2"/>
          </reference>
        </references>
      </pivotArea>
    </format>
    <format dxfId="21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3"/>
          </reference>
          <reference field="5" count="1" selected="0">
            <x v="2"/>
          </reference>
          <reference field="6" count="1">
            <x v="21"/>
          </reference>
        </references>
      </pivotArea>
    </format>
    <format dxfId="21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"/>
          </reference>
        </references>
      </pivotArea>
    </format>
    <format dxfId="21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"/>
          </reference>
          <reference field="5" count="1">
            <x v="2"/>
          </reference>
        </references>
      </pivotArea>
    </format>
    <format dxfId="21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21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5"/>
          </reference>
        </references>
      </pivotArea>
    </format>
    <format dxfId="21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5"/>
          </reference>
          <reference field="5" count="1">
            <x v="2"/>
          </reference>
        </references>
      </pivotArea>
    </format>
    <format dxfId="20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5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20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8"/>
          </reference>
        </references>
      </pivotArea>
    </format>
    <format dxfId="20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8"/>
          </reference>
          <reference field="5" count="1">
            <x v="3"/>
          </reference>
        </references>
      </pivotArea>
    </format>
    <format dxfId="20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8"/>
          </reference>
          <reference field="5" count="1" selected="0">
            <x v="3"/>
          </reference>
          <reference field="6" count="1">
            <x v="5"/>
          </reference>
        </references>
      </pivotArea>
    </format>
    <format dxfId="20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"/>
          </reference>
        </references>
      </pivotArea>
    </format>
    <format dxfId="20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"/>
          </reference>
          <reference field="5" count="1">
            <x v="2"/>
          </reference>
        </references>
      </pivotArea>
    </format>
    <format dxfId="20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20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5"/>
          </reference>
        </references>
      </pivotArea>
    </format>
    <format dxfId="20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5"/>
          </reference>
          <reference field="5" count="1">
            <x v="2"/>
          </reference>
        </references>
      </pivotArea>
    </format>
    <format dxfId="20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5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19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7"/>
          </reference>
        </references>
      </pivotArea>
    </format>
    <format dxfId="19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7"/>
          </reference>
          <reference field="5" count="1">
            <x v="3"/>
          </reference>
        </references>
      </pivotArea>
    </format>
    <format dxfId="19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7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9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72"/>
          </reference>
        </references>
      </pivotArea>
    </format>
    <format dxfId="19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72"/>
          </reference>
          <reference field="5" count="1">
            <x v="1"/>
          </reference>
        </references>
      </pivotArea>
    </format>
    <format dxfId="19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2"/>
          </reference>
          <reference field="5" count="1" selected="0">
            <x v="1"/>
          </reference>
          <reference field="6" count="1">
            <x v="12"/>
          </reference>
        </references>
      </pivotArea>
    </format>
    <format dxfId="19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9"/>
          </reference>
        </references>
      </pivotArea>
    </format>
    <format dxfId="19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9"/>
          </reference>
          <reference field="5" count="1">
            <x v="1"/>
          </reference>
        </references>
      </pivotArea>
    </format>
    <format dxfId="19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9"/>
          </reference>
          <reference field="5" count="1" selected="0">
            <x v="1"/>
          </reference>
          <reference field="6" count="1">
            <x v="4"/>
          </reference>
        </references>
      </pivotArea>
    </format>
    <format dxfId="19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7"/>
          </reference>
        </references>
      </pivotArea>
    </format>
    <format dxfId="18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7"/>
          </reference>
          <reference field="5" count="1">
            <x v="2"/>
          </reference>
        </references>
      </pivotArea>
    </format>
    <format dxfId="18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7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18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12"/>
          </reference>
        </references>
      </pivotArea>
    </format>
    <format dxfId="18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12"/>
          </reference>
          <reference field="5" count="1">
            <x v="1"/>
          </reference>
        </references>
      </pivotArea>
    </format>
    <format dxfId="18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12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18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9"/>
          </reference>
        </references>
      </pivotArea>
    </format>
    <format dxfId="18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9"/>
          </reference>
          <reference field="5" count="1">
            <x v="1"/>
          </reference>
        </references>
      </pivotArea>
    </format>
    <format dxfId="18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9"/>
          </reference>
          <reference field="5" count="1" selected="0">
            <x v="1"/>
          </reference>
          <reference field="6" count="1">
            <x v="12"/>
          </reference>
        </references>
      </pivotArea>
    </format>
    <format dxfId="18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16"/>
          </reference>
        </references>
      </pivotArea>
    </format>
    <format dxfId="18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16"/>
          </reference>
          <reference field="5" count="1">
            <x v="0"/>
          </reference>
        </references>
      </pivotArea>
    </format>
    <format dxfId="17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16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7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6"/>
          </reference>
        </references>
      </pivotArea>
    </format>
    <format dxfId="17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6"/>
          </reference>
          <reference field="5" count="1">
            <x v="2"/>
          </reference>
        </references>
      </pivotArea>
    </format>
    <format dxfId="17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6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17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3"/>
          </reference>
        </references>
      </pivotArea>
    </format>
    <format dxfId="17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3"/>
          </reference>
          <reference field="5" count="1">
            <x v="3"/>
          </reference>
        </references>
      </pivotArea>
    </format>
    <format dxfId="17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3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17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7"/>
          </reference>
        </references>
      </pivotArea>
    </format>
    <format dxfId="17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7"/>
          </reference>
          <reference field="5" count="1">
            <x v="3"/>
          </reference>
        </references>
      </pivotArea>
    </format>
    <format dxfId="17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6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6"/>
          </reference>
        </references>
      </pivotArea>
    </format>
    <format dxfId="16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6"/>
          </reference>
          <reference field="5" count="1">
            <x v="3"/>
          </reference>
        </references>
      </pivotArea>
    </format>
    <format dxfId="16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6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6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"/>
          </reference>
        </references>
      </pivotArea>
    </format>
    <format dxfId="16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"/>
          </reference>
          <reference field="5" count="1">
            <x v="0"/>
          </reference>
        </references>
      </pivotArea>
    </format>
    <format dxfId="16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6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0"/>
          </reference>
        </references>
      </pivotArea>
    </format>
    <format dxfId="16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0"/>
          </reference>
          <reference field="5" count="1">
            <x v="3"/>
          </reference>
        </references>
      </pivotArea>
    </format>
    <format dxfId="16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0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16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3"/>
          </reference>
        </references>
      </pivotArea>
    </format>
    <format dxfId="15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3"/>
          </reference>
          <reference field="5" count="1">
            <x v="1"/>
          </reference>
        </references>
      </pivotArea>
    </format>
    <format dxfId="15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3"/>
          </reference>
          <reference field="5" count="1" selected="0">
            <x v="1"/>
          </reference>
          <reference field="6" count="1">
            <x v="12"/>
          </reference>
        </references>
      </pivotArea>
    </format>
    <format dxfId="15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9"/>
          </reference>
        </references>
      </pivotArea>
    </format>
    <format dxfId="15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9"/>
          </reference>
          <reference field="5" count="1">
            <x v="11"/>
          </reference>
        </references>
      </pivotArea>
    </format>
    <format dxfId="15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9"/>
          </reference>
          <reference field="5" count="1" selected="0">
            <x v="11"/>
          </reference>
          <reference field="6" count="1">
            <x v="16"/>
          </reference>
        </references>
      </pivotArea>
    </format>
    <format dxfId="15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6"/>
          </reference>
        </references>
      </pivotArea>
    </format>
    <format dxfId="15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6"/>
          </reference>
          <reference field="5" count="1">
            <x v="1"/>
          </reference>
        </references>
      </pivotArea>
    </format>
    <format dxfId="15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6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15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1"/>
          </reference>
        </references>
      </pivotArea>
    </format>
    <format dxfId="15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1"/>
          </reference>
          <reference field="5" count="1">
            <x v="3"/>
          </reference>
        </references>
      </pivotArea>
    </format>
    <format dxfId="14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1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14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4"/>
          </reference>
        </references>
      </pivotArea>
    </format>
    <format dxfId="14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4"/>
          </reference>
          <reference field="5" count="1">
            <x v="3"/>
          </reference>
        </references>
      </pivotArea>
    </format>
    <format dxfId="14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4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14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8"/>
          </reference>
        </references>
      </pivotArea>
    </format>
    <format dxfId="14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8"/>
          </reference>
          <reference field="5" count="1">
            <x v="3"/>
          </reference>
        </references>
      </pivotArea>
    </format>
    <format dxfId="14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8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4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"/>
          </reference>
        </references>
      </pivotArea>
    </format>
    <format dxfId="14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"/>
          </reference>
          <reference field="5" count="1">
            <x v="3"/>
          </reference>
        </references>
      </pivotArea>
    </format>
    <format dxfId="14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3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"/>
          </reference>
        </references>
      </pivotArea>
    </format>
    <format dxfId="13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"/>
          </reference>
          <reference field="5" count="1">
            <x v="1"/>
          </reference>
        </references>
      </pivotArea>
    </format>
    <format dxfId="13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"/>
          </reference>
          <reference field="5" count="1" selected="0">
            <x v="1"/>
          </reference>
          <reference field="6" count="1">
            <x v="2"/>
          </reference>
        </references>
      </pivotArea>
    </format>
    <format dxfId="13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2"/>
          </reference>
        </references>
      </pivotArea>
    </format>
    <format dxfId="13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2"/>
          </reference>
          <reference field="5" count="1">
            <x v="3"/>
          </reference>
        </references>
      </pivotArea>
    </format>
    <format dxfId="13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2"/>
          </reference>
          <reference field="5" count="1" selected="0">
            <x v="3"/>
          </reference>
          <reference field="6" count="1">
            <x v="11"/>
          </reference>
        </references>
      </pivotArea>
    </format>
    <format dxfId="13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5"/>
          </reference>
        </references>
      </pivotArea>
    </format>
    <format dxfId="13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5"/>
          </reference>
          <reference field="5" count="1">
            <x v="3"/>
          </reference>
        </references>
      </pivotArea>
    </format>
    <format dxfId="13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5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3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"/>
          </reference>
        </references>
      </pivotArea>
    </format>
    <format dxfId="12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"/>
          </reference>
          <reference field="5" count="1">
            <x v="3"/>
          </reference>
        </references>
      </pivotArea>
    </format>
    <format dxfId="12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2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4"/>
          </reference>
        </references>
      </pivotArea>
    </format>
    <format dxfId="12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4"/>
          </reference>
          <reference field="5" count="1">
            <x v="1"/>
          </reference>
        </references>
      </pivotArea>
    </format>
    <format dxfId="12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4"/>
          </reference>
          <reference field="5" count="1" selected="0">
            <x v="1"/>
          </reference>
          <reference field="6" count="1">
            <x v="2"/>
          </reference>
        </references>
      </pivotArea>
    </format>
    <format dxfId="12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76"/>
          </reference>
        </references>
      </pivotArea>
    </format>
    <format dxfId="12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76"/>
          </reference>
          <reference field="5" count="1">
            <x v="0"/>
          </reference>
        </references>
      </pivotArea>
    </format>
    <format dxfId="12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6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2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"/>
          </reference>
        </references>
      </pivotArea>
    </format>
    <format dxfId="12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"/>
          </reference>
          <reference field="5" count="1">
            <x v="1"/>
          </reference>
        </references>
      </pivotArea>
    </format>
    <format dxfId="11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"/>
          </reference>
          <reference field="5" count="1" selected="0">
            <x v="1"/>
          </reference>
          <reference field="6" count="1">
            <x v="1"/>
          </reference>
        </references>
      </pivotArea>
    </format>
    <format dxfId="11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4"/>
          </reference>
        </references>
      </pivotArea>
    </format>
    <format dxfId="11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4"/>
          </reference>
          <reference field="5" count="1">
            <x v="1"/>
          </reference>
        </references>
      </pivotArea>
    </format>
    <format dxfId="11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4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11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0"/>
          </reference>
        </references>
      </pivotArea>
    </format>
    <format dxfId="11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0"/>
          </reference>
          <reference field="5" count="1">
            <x v="1"/>
          </reference>
        </references>
      </pivotArea>
    </format>
    <format dxfId="11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0"/>
          </reference>
          <reference field="5" count="1" selected="0">
            <x v="1"/>
          </reference>
          <reference field="6" count="1">
            <x v="12"/>
          </reference>
        </references>
      </pivotArea>
    </format>
    <format dxfId="11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1"/>
          </reference>
        </references>
      </pivotArea>
    </format>
    <format dxfId="11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1"/>
          </reference>
          <reference field="5" count="1">
            <x v="3"/>
          </reference>
        </references>
      </pivotArea>
    </format>
    <format dxfId="11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1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10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7"/>
          </reference>
        </references>
      </pivotArea>
    </format>
    <format dxfId="10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7"/>
          </reference>
          <reference field="5" count="1">
            <x v="1"/>
          </reference>
        </references>
      </pivotArea>
    </format>
    <format dxfId="10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7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10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5"/>
          </reference>
        </references>
      </pivotArea>
    </format>
    <format dxfId="10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5"/>
          </reference>
          <reference field="5" count="1">
            <x v="1"/>
          </reference>
        </references>
      </pivotArea>
    </format>
    <format dxfId="10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5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10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8"/>
          </reference>
        </references>
      </pivotArea>
    </format>
    <format dxfId="10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8"/>
          </reference>
          <reference field="5" count="1">
            <x v="3"/>
          </reference>
        </references>
      </pivotArea>
    </format>
    <format dxfId="10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8"/>
          </reference>
          <reference field="5" count="1" selected="0">
            <x v="3"/>
          </reference>
          <reference field="6" count="1">
            <x v="11"/>
          </reference>
        </references>
      </pivotArea>
    </format>
    <format dxfId="10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13"/>
          </reference>
        </references>
      </pivotArea>
    </format>
    <format dxfId="9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13"/>
          </reference>
          <reference field="5" count="1">
            <x v="1"/>
          </reference>
        </references>
      </pivotArea>
    </format>
    <format dxfId="9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13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9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5"/>
          </reference>
        </references>
      </pivotArea>
    </format>
    <format dxfId="9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5"/>
          </reference>
          <reference field="5" count="1">
            <x v="3"/>
          </reference>
        </references>
      </pivotArea>
    </format>
    <format dxfId="9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5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9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1"/>
          </reference>
        </references>
      </pivotArea>
    </format>
    <format dxfId="9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1"/>
          </reference>
          <reference field="5" count="1">
            <x v="3"/>
          </reference>
        </references>
      </pivotArea>
    </format>
    <format dxfId="9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1"/>
          </reference>
          <reference field="5" count="1" selected="0">
            <x v="3"/>
          </reference>
          <reference field="6" count="1">
            <x v="11"/>
          </reference>
        </references>
      </pivotArea>
    </format>
    <format dxfId="9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73"/>
          </reference>
        </references>
      </pivotArea>
    </format>
    <format dxfId="9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73"/>
          </reference>
          <reference field="5" count="1">
            <x v="1"/>
          </reference>
        </references>
      </pivotArea>
    </format>
    <format dxfId="8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3"/>
          </reference>
          <reference field="5" count="1" selected="0">
            <x v="1"/>
          </reference>
          <reference field="6" count="1">
            <x v="12"/>
          </reference>
        </references>
      </pivotArea>
    </format>
    <format dxfId="8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2"/>
          </reference>
        </references>
      </pivotArea>
    </format>
    <format dxfId="8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2"/>
          </reference>
          <reference field="5" count="1">
            <x v="1"/>
          </reference>
        </references>
      </pivotArea>
    </format>
    <format dxfId="8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2"/>
          </reference>
          <reference field="5" count="1" selected="0">
            <x v="1"/>
          </reference>
          <reference field="6" count="1">
            <x v="2"/>
          </reference>
        </references>
      </pivotArea>
    </format>
    <format dxfId="8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"/>
          </reference>
        </references>
      </pivotArea>
    </format>
    <format dxfId="8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"/>
          </reference>
          <reference field="5" count="1">
            <x v="3"/>
          </reference>
        </references>
      </pivotArea>
    </format>
    <format dxfId="8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8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4"/>
          </reference>
        </references>
      </pivotArea>
    </format>
    <format dxfId="8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4"/>
          </reference>
          <reference field="5" count="1">
            <x v="7"/>
          </reference>
        </references>
      </pivotArea>
    </format>
    <format dxfId="8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4"/>
          </reference>
          <reference field="5" count="1" selected="0">
            <x v="7"/>
          </reference>
          <reference field="6" count="1">
            <x v="13"/>
          </reference>
        </references>
      </pivotArea>
    </format>
    <format dxfId="7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"/>
          </reference>
        </references>
      </pivotArea>
    </format>
    <format dxfId="7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"/>
          </reference>
          <reference field="5" count="1">
            <x v="2"/>
          </reference>
        </references>
      </pivotArea>
    </format>
    <format dxfId="7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7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6"/>
          </reference>
        </references>
      </pivotArea>
    </format>
    <format dxfId="7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6"/>
          </reference>
          <reference field="5" count="1">
            <x v="7"/>
          </reference>
        </references>
      </pivotArea>
    </format>
    <format dxfId="7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6"/>
          </reference>
          <reference field="5" count="1" selected="0">
            <x v="7"/>
          </reference>
          <reference field="6" count="1">
            <x v="13"/>
          </reference>
        </references>
      </pivotArea>
    </format>
    <format dxfId="7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9"/>
          </reference>
        </references>
      </pivotArea>
    </format>
    <format dxfId="7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9"/>
          </reference>
          <reference field="5" count="1">
            <x v="3"/>
          </reference>
        </references>
      </pivotArea>
    </format>
    <format dxfId="7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9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7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2"/>
          </reference>
        </references>
      </pivotArea>
    </format>
    <format dxfId="6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2"/>
          </reference>
          <reference field="5" count="1">
            <x v="3"/>
          </reference>
        </references>
      </pivotArea>
    </format>
    <format dxfId="6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2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6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77"/>
          </reference>
        </references>
      </pivotArea>
    </format>
    <format dxfId="6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77"/>
          </reference>
          <reference field="5" count="1">
            <x v="12"/>
          </reference>
        </references>
      </pivotArea>
    </format>
    <format dxfId="6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7"/>
          </reference>
          <reference field="5" count="1" selected="0">
            <x v="12"/>
          </reference>
          <reference field="6" count="1">
            <x v="18"/>
          </reference>
        </references>
      </pivotArea>
    </format>
    <format dxfId="6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1"/>
          </reference>
        </references>
      </pivotArea>
    </format>
    <format dxfId="6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1"/>
          </reference>
          <reference field="5" count="1">
            <x v="1"/>
          </reference>
        </references>
      </pivotArea>
    </format>
    <format dxfId="6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1"/>
          </reference>
          <reference field="5" count="1" selected="0">
            <x v="1"/>
          </reference>
          <reference field="6" count="1">
            <x v="12"/>
          </reference>
        </references>
      </pivotArea>
    </format>
    <format dxfId="6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2"/>
          </reference>
        </references>
      </pivotArea>
    </format>
    <format dxfId="6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2"/>
          </reference>
          <reference field="5" count="1">
            <x v="1"/>
          </reference>
        </references>
      </pivotArea>
    </format>
    <format dxfId="5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2"/>
          </reference>
          <reference field="5" count="1" selected="0">
            <x v="1"/>
          </reference>
          <reference field="6" count="1">
            <x v="1"/>
          </reference>
        </references>
      </pivotArea>
    </format>
    <format dxfId="5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8"/>
          </reference>
        </references>
      </pivotArea>
    </format>
    <format dxfId="5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8"/>
          </reference>
          <reference field="5" count="1">
            <x v="7"/>
          </reference>
        </references>
      </pivotArea>
    </format>
    <format dxfId="5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8"/>
          </reference>
          <reference field="5" count="1" selected="0">
            <x v="7"/>
          </reference>
          <reference field="6" count="1">
            <x v="13"/>
          </reference>
        </references>
      </pivotArea>
    </format>
    <format dxfId="5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3"/>
          </reference>
        </references>
      </pivotArea>
    </format>
    <format dxfId="5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3"/>
          </reference>
          <reference field="5" count="1">
            <x v="3"/>
          </reference>
        </references>
      </pivotArea>
    </format>
    <format dxfId="5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3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5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9"/>
          </reference>
        </references>
      </pivotArea>
    </format>
    <format dxfId="5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9"/>
          </reference>
          <reference field="5" count="1">
            <x v="1"/>
          </reference>
        </references>
      </pivotArea>
    </format>
    <format dxfId="5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9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4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0"/>
          </reference>
        </references>
      </pivotArea>
    </format>
    <format dxfId="4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0"/>
          </reference>
          <reference field="5" count="1">
            <x v="1"/>
          </reference>
        </references>
      </pivotArea>
    </format>
    <format dxfId="4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0"/>
          </reference>
          <reference field="5" count="1" selected="0">
            <x v="1"/>
          </reference>
          <reference field="6" count="1">
            <x v="4"/>
          </reference>
        </references>
      </pivotArea>
    </format>
    <format dxfId="4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9"/>
          </reference>
        </references>
      </pivotArea>
    </format>
    <format dxfId="4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9"/>
          </reference>
          <reference field="5" count="1">
            <x v="12"/>
          </reference>
        </references>
      </pivotArea>
    </format>
    <format dxfId="4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9"/>
          </reference>
          <reference field="5" count="1" selected="0">
            <x v="12"/>
          </reference>
          <reference field="6" count="1">
            <x v="18"/>
          </reference>
        </references>
      </pivotArea>
    </format>
    <format dxfId="4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7"/>
          </reference>
        </references>
      </pivotArea>
    </format>
    <format dxfId="4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7"/>
          </reference>
          <reference field="5" count="1">
            <x v="3"/>
          </reference>
        </references>
      </pivotArea>
    </format>
    <format dxfId="4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7"/>
          </reference>
          <reference field="5" count="1" selected="0">
            <x v="3"/>
          </reference>
          <reference field="6" count="1">
            <x v="11"/>
          </reference>
        </references>
      </pivotArea>
    </format>
    <format dxfId="4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11"/>
          </reference>
        </references>
      </pivotArea>
    </format>
    <format dxfId="3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11"/>
          </reference>
          <reference field="5" count="1">
            <x v="3"/>
          </reference>
        </references>
      </pivotArea>
    </format>
    <format dxfId="3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11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3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7"/>
          </reference>
        </references>
      </pivotArea>
    </format>
    <format dxfId="3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7"/>
          </reference>
          <reference field="5" count="1">
            <x v="11"/>
          </reference>
        </references>
      </pivotArea>
    </format>
    <format dxfId="3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7"/>
          </reference>
          <reference field="5" count="1" selected="0">
            <x v="11"/>
          </reference>
          <reference field="6" count="1">
            <x v="24"/>
          </reference>
        </references>
      </pivotArea>
    </format>
    <format dxfId="3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1"/>
          </reference>
        </references>
      </pivotArea>
    </format>
    <format dxfId="3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1"/>
          </reference>
          <reference field="5" count="1">
            <x v="1"/>
          </reference>
        </references>
      </pivotArea>
    </format>
    <format dxfId="3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1"/>
          </reference>
          <reference field="5" count="1" selected="0">
            <x v="1"/>
          </reference>
          <reference field="6" count="1">
            <x v="4"/>
          </reference>
        </references>
      </pivotArea>
    </format>
    <format dxfId="3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15"/>
          </reference>
        </references>
      </pivotArea>
    </format>
    <format dxfId="3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15"/>
          </reference>
          <reference field="5" count="1">
            <x v="0"/>
          </reference>
        </references>
      </pivotArea>
    </format>
    <format dxfId="2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15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2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2"/>
          </reference>
        </references>
      </pivotArea>
    </format>
    <format dxfId="2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2"/>
          </reference>
          <reference field="5" count="1">
            <x v="3"/>
          </reference>
        </references>
      </pivotArea>
    </format>
    <format dxfId="2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2"/>
          </reference>
          <reference field="5" count="1" selected="0">
            <x v="3"/>
          </reference>
          <reference field="6" count="1">
            <x v="11"/>
          </reference>
        </references>
      </pivotArea>
    </format>
    <format dxfId="2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1"/>
          </reference>
        </references>
      </pivotArea>
    </format>
    <format dxfId="2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1"/>
          </reference>
          <reference field="5" count="1">
            <x v="0"/>
          </reference>
        </references>
      </pivotArea>
    </format>
    <format dxfId="2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1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2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75"/>
          </reference>
        </references>
      </pivotArea>
    </format>
    <format dxfId="2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75"/>
          </reference>
          <reference field="5" count="1">
            <x v="1"/>
          </reference>
        </references>
      </pivotArea>
    </format>
    <format dxfId="2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5"/>
          </reference>
          <reference field="5" count="1" selected="0">
            <x v="1"/>
          </reference>
          <reference field="6" count="1">
            <x v="17"/>
          </reference>
        </references>
      </pivotArea>
    </format>
    <format dxfId="1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5"/>
          </reference>
        </references>
      </pivotArea>
    </format>
    <format dxfId="1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5"/>
          </reference>
          <reference field="5" count="1">
            <x v="3"/>
          </reference>
        </references>
      </pivotArea>
    </format>
    <format dxfId="1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5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1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14"/>
          </reference>
        </references>
      </pivotArea>
    </format>
    <format dxfId="1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14"/>
          </reference>
          <reference field="5" count="1">
            <x v="0"/>
          </reference>
        </references>
      </pivotArea>
    </format>
    <format dxfId="1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14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74"/>
          </reference>
        </references>
      </pivotArea>
    </format>
    <format dxfId="1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74"/>
          </reference>
          <reference field="5" count="1">
            <x v="1"/>
          </reference>
        </references>
      </pivotArea>
    </format>
    <format dxfId="1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4"/>
          </reference>
          <reference field="5" count="1" selected="0">
            <x v="1"/>
          </reference>
          <reference field="6" count="1">
            <x v="17"/>
          </reference>
        </references>
      </pivotArea>
    </format>
    <format dxfId="1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0"/>
          </reference>
        </references>
      </pivotArea>
    </format>
    <format dxfId="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0"/>
          </reference>
          <reference field="5" count="1">
            <x v="12"/>
          </reference>
        </references>
      </pivotArea>
    </format>
    <format dxfId="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0"/>
          </reference>
          <reference field="5" count="1" selected="0">
            <x v="12"/>
          </reference>
          <reference field="6" count="1">
            <x v="18"/>
          </reference>
        </references>
      </pivotArea>
    </format>
    <format dxfId="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9"/>
          </reference>
        </references>
      </pivotArea>
    </format>
    <format dxfId="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9"/>
          </reference>
          <reference field="5" count="1">
            <x v="3"/>
          </reference>
        </references>
      </pivotArea>
    </format>
    <format dxfId="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9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2"/>
          </reference>
        </references>
      </pivotArea>
    </format>
    <format dxfId="3">
      <pivotArea field="6" dataOnly="0" grandRow="1" axis="axisRow" fieldPosition="2">
        <references count="2">
          <reference field="5" count="0" defaultSubtotal="1" sumSubtotal="1" countASubtotal="1" avgSubtotal="1" maxSubtotal="1" minSubtotal="1" productSubtotal="1" countSubtotal="1" stdDevSubtotal="1" stdDevPSubtotal="1" varSubtotal="1" varPSubtotal="1"/>
          <reference field="6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dataOnly="0" labelOnly="1" fieldPosition="0">
        <references count="2">
          <reference field="0" count="1" selected="0">
            <x v="78"/>
          </reference>
          <reference field="5" count="1">
            <x v="9"/>
          </reference>
        </references>
      </pivotArea>
    </format>
    <format dxfId="1">
      <pivotArea dataOnly="0" labelOnly="1" fieldPosition="0">
        <references count="1">
          <reference field="0" count="1">
            <x v="86"/>
          </reference>
        </references>
      </pivotArea>
    </format>
    <format dxfId="0">
      <pivotArea dataOnly="0" labelOnly="1" fieldPosition="0">
        <references count="3">
          <reference field="0" count="1" selected="0">
            <x v="78"/>
          </reference>
          <reference field="5" count="1" selected="0">
            <x v="9"/>
          </reference>
          <reference field="6" count="1">
            <x v="19"/>
          </reference>
        </references>
      </pivotArea>
    </format>
  </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URRENT SS"/>
    <pivotHierarchy dragToData="1" caption="PROPOSED NEW SS"/>
    <pivotHierarchy dragToData="1" caption="DIFF (NEW VS OLD)"/>
    <pivotHierarchy dragToData="1"/>
    <pivotHierarchy dragToData="1" caption="MONTHLY USAGE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29"/>
    <rowHierarchyUsage hierarchyUsage="3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VERVIEW!$A$1:$AO$13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DE1B-E72B-4A8D-ADC5-CFEF0A6E4EFC}">
  <dimension ref="A2:E355"/>
  <sheetViews>
    <sheetView tabSelected="1" workbookViewId="0">
      <selection activeCell="H11" sqref="H11"/>
    </sheetView>
  </sheetViews>
  <sheetFormatPr defaultRowHeight="18" x14ac:dyDescent="0.35"/>
  <cols>
    <col min="1" max="1" width="14.33203125" bestFit="1" customWidth="1"/>
    <col min="2" max="2" width="12.5" bestFit="1" customWidth="1"/>
    <col min="3" max="3" width="19.08203125" bestFit="1" customWidth="1"/>
    <col min="4" max="4" width="18.4140625" bestFit="1" customWidth="1"/>
    <col min="5" max="5" width="17.08203125" bestFit="1" customWidth="1"/>
  </cols>
  <sheetData>
    <row r="2" spans="1:5" ht="25.8" x14ac:dyDescent="0.5">
      <c r="A2" s="25" t="s">
        <v>234</v>
      </c>
      <c r="B2" s="25"/>
      <c r="C2" s="25"/>
    </row>
    <row r="3" spans="1:5" x14ac:dyDescent="0.35">
      <c r="A3" s="5" t="s">
        <v>110</v>
      </c>
      <c r="B3" t="s">
        <v>230</v>
      </c>
      <c r="C3" t="s">
        <v>231</v>
      </c>
      <c r="D3" t="s">
        <v>232</v>
      </c>
      <c r="E3" t="s">
        <v>233</v>
      </c>
    </row>
    <row r="4" spans="1:5" x14ac:dyDescent="0.35">
      <c r="A4" s="4" t="s">
        <v>78</v>
      </c>
    </row>
    <row r="5" spans="1:5" x14ac:dyDescent="0.35">
      <c r="A5" s="22" t="s">
        <v>235</v>
      </c>
    </row>
    <row r="6" spans="1:5" x14ac:dyDescent="0.35">
      <c r="A6" s="24" t="s">
        <v>247</v>
      </c>
      <c r="B6">
        <v>2000</v>
      </c>
      <c r="C6" s="11">
        <v>1394.7083835616438</v>
      </c>
      <c r="D6" s="11">
        <v>-605.29161643835619</v>
      </c>
      <c r="E6" s="11">
        <v>697.35419178082191</v>
      </c>
    </row>
    <row r="7" spans="1:5" x14ac:dyDescent="0.35">
      <c r="A7" s="23" t="s">
        <v>86</v>
      </c>
      <c r="C7" s="11"/>
      <c r="D7" s="11"/>
      <c r="E7" s="11"/>
    </row>
    <row r="8" spans="1:5" x14ac:dyDescent="0.35">
      <c r="A8" s="19" t="s">
        <v>236</v>
      </c>
      <c r="C8" s="11"/>
      <c r="D8" s="11"/>
      <c r="E8" s="11"/>
    </row>
    <row r="9" spans="1:5" x14ac:dyDescent="0.35">
      <c r="A9" s="20" t="s">
        <v>248</v>
      </c>
      <c r="B9">
        <v>782</v>
      </c>
      <c r="C9" s="11">
        <v>726.97282191780823</v>
      </c>
      <c r="D9" s="11">
        <v>-55.027178082191767</v>
      </c>
      <c r="E9" s="11">
        <v>363.48641095890412</v>
      </c>
    </row>
    <row r="10" spans="1:5" x14ac:dyDescent="0.35">
      <c r="A10" s="4" t="s">
        <v>17</v>
      </c>
      <c r="C10" s="11"/>
      <c r="D10" s="11"/>
      <c r="E10" s="11"/>
    </row>
    <row r="11" spans="1:5" x14ac:dyDescent="0.35">
      <c r="A11" s="19" t="s">
        <v>237</v>
      </c>
      <c r="C11" s="11"/>
      <c r="D11" s="11"/>
      <c r="E11" s="11"/>
    </row>
    <row r="12" spans="1:5" x14ac:dyDescent="0.35">
      <c r="A12" s="20" t="s">
        <v>249</v>
      </c>
      <c r="B12">
        <v>624</v>
      </c>
      <c r="C12" s="11">
        <v>726.15008219178094</v>
      </c>
      <c r="D12" s="11">
        <v>102.15008219178094</v>
      </c>
      <c r="E12" s="11">
        <v>363.07504109589047</v>
      </c>
    </row>
    <row r="13" spans="1:5" x14ac:dyDescent="0.35">
      <c r="A13" s="4" t="s">
        <v>15</v>
      </c>
      <c r="C13" s="11"/>
      <c r="D13" s="11"/>
      <c r="E13" s="11"/>
    </row>
    <row r="14" spans="1:5" x14ac:dyDescent="0.35">
      <c r="A14" s="19" t="s">
        <v>237</v>
      </c>
      <c r="C14" s="11"/>
      <c r="D14" s="11"/>
      <c r="E14" s="11"/>
    </row>
    <row r="15" spans="1:5" x14ac:dyDescent="0.35">
      <c r="A15" s="20" t="s">
        <v>249</v>
      </c>
      <c r="B15">
        <v>418</v>
      </c>
      <c r="C15" s="11">
        <v>428.31830136986304</v>
      </c>
      <c r="D15" s="11">
        <v>10.318301369863036</v>
      </c>
      <c r="E15" s="11">
        <v>214.15915068493152</v>
      </c>
    </row>
    <row r="16" spans="1:5" x14ac:dyDescent="0.35">
      <c r="A16" s="4" t="s">
        <v>48</v>
      </c>
      <c r="C16" s="11"/>
      <c r="D16" s="11"/>
      <c r="E16" s="11"/>
    </row>
    <row r="17" spans="1:5" x14ac:dyDescent="0.35">
      <c r="A17" s="19" t="s">
        <v>235</v>
      </c>
      <c r="C17" s="11"/>
      <c r="D17" s="11"/>
      <c r="E17" s="11"/>
    </row>
    <row r="18" spans="1:5" x14ac:dyDescent="0.35">
      <c r="A18" s="20" t="s">
        <v>250</v>
      </c>
      <c r="B18">
        <v>800</v>
      </c>
      <c r="C18" s="11">
        <v>408.90164383561648</v>
      </c>
      <c r="D18" s="11">
        <v>-391.09835616438352</v>
      </c>
      <c r="E18" s="11">
        <v>204.45082191780824</v>
      </c>
    </row>
    <row r="19" spans="1:5" x14ac:dyDescent="0.35">
      <c r="A19" s="4" t="s">
        <v>81</v>
      </c>
      <c r="C19" s="11"/>
      <c r="D19" s="11"/>
      <c r="E19" s="11"/>
    </row>
    <row r="20" spans="1:5" x14ac:dyDescent="0.35">
      <c r="A20" s="19" t="s">
        <v>238</v>
      </c>
      <c r="C20" s="11"/>
      <c r="D20" s="11"/>
      <c r="E20" s="11"/>
    </row>
    <row r="21" spans="1:5" x14ac:dyDescent="0.35">
      <c r="A21" s="20" t="s">
        <v>251</v>
      </c>
      <c r="B21">
        <v>500</v>
      </c>
      <c r="C21" s="11">
        <v>401.82608219178087</v>
      </c>
      <c r="D21" s="11">
        <v>-98.17391780821913</v>
      </c>
      <c r="E21" s="11">
        <v>200.91304109589043</v>
      </c>
    </row>
    <row r="22" spans="1:5" x14ac:dyDescent="0.35">
      <c r="A22" s="4" t="s">
        <v>79</v>
      </c>
      <c r="C22" s="11"/>
      <c r="D22" s="11"/>
      <c r="E22" s="11"/>
    </row>
    <row r="23" spans="1:5" x14ac:dyDescent="0.35">
      <c r="A23" s="19" t="s">
        <v>238</v>
      </c>
      <c r="C23" s="11"/>
      <c r="D23" s="11"/>
      <c r="E23" s="11"/>
    </row>
    <row r="24" spans="1:5" x14ac:dyDescent="0.35">
      <c r="A24" s="20" t="s">
        <v>251</v>
      </c>
      <c r="B24">
        <v>800</v>
      </c>
      <c r="C24" s="11">
        <v>398.86421917808224</v>
      </c>
      <c r="D24" s="11">
        <v>-401.13578082191776</v>
      </c>
      <c r="E24" s="11">
        <v>199.43210958904112</v>
      </c>
    </row>
    <row r="25" spans="1:5" x14ac:dyDescent="0.35">
      <c r="A25" s="4" t="s">
        <v>46</v>
      </c>
      <c r="C25" s="11"/>
      <c r="D25" s="11"/>
      <c r="E25" s="11"/>
    </row>
    <row r="26" spans="1:5" x14ac:dyDescent="0.35">
      <c r="A26" s="19" t="s">
        <v>235</v>
      </c>
      <c r="C26" s="11"/>
      <c r="D26" s="11"/>
      <c r="E26" s="11"/>
    </row>
    <row r="27" spans="1:5" x14ac:dyDescent="0.35">
      <c r="A27" s="20" t="s">
        <v>250</v>
      </c>
      <c r="B27">
        <v>384</v>
      </c>
      <c r="C27" s="11">
        <v>307.37556164383562</v>
      </c>
      <c r="D27" s="11">
        <v>-76.624438356164376</v>
      </c>
      <c r="E27" s="11">
        <v>153.68778082191781</v>
      </c>
    </row>
    <row r="28" spans="1:5" x14ac:dyDescent="0.35">
      <c r="A28" s="4" t="s">
        <v>82</v>
      </c>
      <c r="C28" s="11"/>
      <c r="D28" s="11"/>
      <c r="E28" s="11"/>
    </row>
    <row r="29" spans="1:5" x14ac:dyDescent="0.35">
      <c r="A29" s="19" t="s">
        <v>238</v>
      </c>
      <c r="C29" s="11"/>
      <c r="D29" s="11"/>
      <c r="E29" s="11"/>
    </row>
    <row r="30" spans="1:5" x14ac:dyDescent="0.35">
      <c r="A30" s="20" t="s">
        <v>251</v>
      </c>
      <c r="B30">
        <v>300</v>
      </c>
      <c r="C30" s="11">
        <v>304.08460273972599</v>
      </c>
      <c r="D30" s="11">
        <v>4.0846027397259945</v>
      </c>
      <c r="E30" s="11">
        <v>152.042301369863</v>
      </c>
    </row>
    <row r="31" spans="1:5" x14ac:dyDescent="0.35">
      <c r="A31" s="4" t="s">
        <v>65</v>
      </c>
      <c r="C31" s="11"/>
      <c r="D31" s="11"/>
      <c r="E31" s="11"/>
    </row>
    <row r="32" spans="1:5" x14ac:dyDescent="0.35">
      <c r="A32" s="19" t="s">
        <v>239</v>
      </c>
      <c r="C32" s="11"/>
      <c r="D32" s="11"/>
      <c r="E32" s="11"/>
    </row>
    <row r="33" spans="1:5" x14ac:dyDescent="0.35">
      <c r="A33" s="20" t="s">
        <v>252</v>
      </c>
      <c r="B33">
        <v>335</v>
      </c>
      <c r="C33" s="11">
        <v>298.48997260273973</v>
      </c>
      <c r="D33" s="11">
        <v>-36.510027397260274</v>
      </c>
      <c r="E33" s="11">
        <v>149.24498630136986</v>
      </c>
    </row>
    <row r="34" spans="1:5" x14ac:dyDescent="0.35">
      <c r="A34" s="4" t="s">
        <v>27</v>
      </c>
      <c r="C34" s="11"/>
      <c r="D34" s="11"/>
      <c r="E34" s="11"/>
    </row>
    <row r="35" spans="1:5" x14ac:dyDescent="0.35">
      <c r="A35" s="19" t="s">
        <v>240</v>
      </c>
      <c r="C35" s="11"/>
      <c r="D35" s="11"/>
      <c r="E35" s="11"/>
    </row>
    <row r="36" spans="1:5" x14ac:dyDescent="0.35">
      <c r="A36" s="20" t="s">
        <v>253</v>
      </c>
      <c r="B36">
        <v>275</v>
      </c>
      <c r="C36" s="11">
        <v>295.85720547945209</v>
      </c>
      <c r="D36" s="11">
        <v>20.857205479452091</v>
      </c>
      <c r="E36" s="11">
        <v>147.92860273972605</v>
      </c>
    </row>
    <row r="37" spans="1:5" x14ac:dyDescent="0.35">
      <c r="A37" s="4" t="s">
        <v>51</v>
      </c>
      <c r="C37" s="11"/>
      <c r="D37" s="11"/>
      <c r="E37" s="11"/>
    </row>
    <row r="38" spans="1:5" x14ac:dyDescent="0.35">
      <c r="A38" s="19" t="s">
        <v>239</v>
      </c>
      <c r="C38" s="11"/>
      <c r="D38" s="11"/>
      <c r="E38" s="11"/>
    </row>
    <row r="39" spans="1:5" x14ac:dyDescent="0.35">
      <c r="A39" s="20" t="s">
        <v>254</v>
      </c>
      <c r="B39">
        <v>400</v>
      </c>
      <c r="C39" s="11">
        <v>239.4172602739726</v>
      </c>
      <c r="D39" s="11">
        <v>-160.5827397260274</v>
      </c>
      <c r="E39" s="11">
        <v>119.7086301369863</v>
      </c>
    </row>
    <row r="40" spans="1:5" x14ac:dyDescent="0.35">
      <c r="A40" s="4" t="s">
        <v>80</v>
      </c>
      <c r="C40" s="11"/>
      <c r="D40" s="11"/>
      <c r="E40" s="11"/>
    </row>
    <row r="41" spans="1:5" x14ac:dyDescent="0.35">
      <c r="A41" s="19" t="s">
        <v>238</v>
      </c>
      <c r="C41" s="11"/>
      <c r="D41" s="11"/>
      <c r="E41" s="11"/>
    </row>
    <row r="42" spans="1:5" x14ac:dyDescent="0.35">
      <c r="A42" s="20" t="s">
        <v>251</v>
      </c>
      <c r="B42">
        <v>250</v>
      </c>
      <c r="C42" s="11">
        <v>232.34169863013699</v>
      </c>
      <c r="D42" s="11">
        <v>-17.658301369863011</v>
      </c>
      <c r="E42" s="11">
        <v>116.17084931506849</v>
      </c>
    </row>
    <row r="43" spans="1:5" x14ac:dyDescent="0.35">
      <c r="A43" s="4" t="s">
        <v>23</v>
      </c>
      <c r="C43" s="11"/>
      <c r="D43" s="11"/>
      <c r="E43" s="11"/>
    </row>
    <row r="44" spans="1:5" x14ac:dyDescent="0.35">
      <c r="A44" s="19" t="s">
        <v>241</v>
      </c>
      <c r="C44" s="11"/>
      <c r="D44" s="11"/>
      <c r="E44" s="11"/>
    </row>
    <row r="45" spans="1:5" x14ac:dyDescent="0.35">
      <c r="A45" s="20" t="s">
        <v>255</v>
      </c>
      <c r="B45">
        <v>261</v>
      </c>
      <c r="C45" s="11">
        <v>228.22800000000001</v>
      </c>
      <c r="D45" s="11">
        <v>-32.771999999999991</v>
      </c>
      <c r="E45" s="11">
        <v>114.114</v>
      </c>
    </row>
    <row r="46" spans="1:5" x14ac:dyDescent="0.35">
      <c r="A46" s="4" t="s">
        <v>63</v>
      </c>
      <c r="C46" s="11"/>
      <c r="D46" s="11"/>
      <c r="E46" s="11"/>
    </row>
    <row r="47" spans="1:5" x14ac:dyDescent="0.35">
      <c r="A47" s="19" t="s">
        <v>236</v>
      </c>
      <c r="C47" s="11"/>
      <c r="D47" s="11"/>
      <c r="E47" s="11"/>
    </row>
    <row r="48" spans="1:5" x14ac:dyDescent="0.35">
      <c r="A48" s="20" t="s">
        <v>256</v>
      </c>
      <c r="B48">
        <v>375</v>
      </c>
      <c r="C48" s="11">
        <v>197.7866301369863</v>
      </c>
      <c r="D48" s="11">
        <v>-177.2133698630137</v>
      </c>
      <c r="E48" s="11">
        <v>98.893315068493152</v>
      </c>
    </row>
    <row r="49" spans="1:5" x14ac:dyDescent="0.35">
      <c r="A49" s="4" t="s">
        <v>25</v>
      </c>
      <c r="C49" s="11"/>
      <c r="D49" s="11"/>
      <c r="E49" s="11"/>
    </row>
    <row r="50" spans="1:5" x14ac:dyDescent="0.35">
      <c r="A50" s="19" t="s">
        <v>240</v>
      </c>
      <c r="C50" s="11"/>
      <c r="D50" s="11"/>
      <c r="E50" s="11"/>
    </row>
    <row r="51" spans="1:5" x14ac:dyDescent="0.35">
      <c r="A51" s="20" t="s">
        <v>253</v>
      </c>
      <c r="B51">
        <v>325</v>
      </c>
      <c r="C51" s="11">
        <v>187.25556164383562</v>
      </c>
      <c r="D51" s="11">
        <v>-137.74443835616438</v>
      </c>
      <c r="E51" s="11">
        <v>93.62778082191781</v>
      </c>
    </row>
    <row r="52" spans="1:5" x14ac:dyDescent="0.35">
      <c r="A52" s="4" t="s">
        <v>64</v>
      </c>
      <c r="C52" s="11"/>
      <c r="D52" s="11"/>
      <c r="E52" s="11"/>
    </row>
    <row r="53" spans="1:5" x14ac:dyDescent="0.35">
      <c r="A53" s="19" t="s">
        <v>236</v>
      </c>
      <c r="C53" s="11"/>
      <c r="D53" s="11"/>
      <c r="E53" s="11"/>
    </row>
    <row r="54" spans="1:5" x14ac:dyDescent="0.35">
      <c r="A54" s="20" t="s">
        <v>256</v>
      </c>
      <c r="B54">
        <v>240</v>
      </c>
      <c r="C54" s="11">
        <v>186.92646575342468</v>
      </c>
      <c r="D54" s="11">
        <v>-53.073534246575321</v>
      </c>
      <c r="E54" s="11">
        <v>93.46323287671234</v>
      </c>
    </row>
    <row r="55" spans="1:5" x14ac:dyDescent="0.35">
      <c r="A55" s="4" t="s">
        <v>85</v>
      </c>
      <c r="C55" s="11"/>
      <c r="D55" s="11"/>
      <c r="E55" s="11"/>
    </row>
    <row r="56" spans="1:5" x14ac:dyDescent="0.35">
      <c r="A56" s="19" t="s">
        <v>238</v>
      </c>
      <c r="C56" s="11"/>
      <c r="D56" s="11"/>
      <c r="E56" s="11"/>
    </row>
    <row r="57" spans="1:5" x14ac:dyDescent="0.35">
      <c r="A57" s="20" t="s">
        <v>257</v>
      </c>
      <c r="B57">
        <v>200</v>
      </c>
      <c r="C57" s="11">
        <v>185.2826317808219</v>
      </c>
      <c r="D57" s="11">
        <v>-14.717368219178098</v>
      </c>
      <c r="E57" s="11">
        <v>92.641315890410951</v>
      </c>
    </row>
    <row r="58" spans="1:5" x14ac:dyDescent="0.35">
      <c r="A58" s="4" t="s">
        <v>87</v>
      </c>
      <c r="C58" s="11"/>
      <c r="D58" s="11"/>
      <c r="E58" s="11"/>
    </row>
    <row r="59" spans="1:5" x14ac:dyDescent="0.35">
      <c r="A59" s="19" t="s">
        <v>238</v>
      </c>
      <c r="C59" s="11"/>
      <c r="D59" s="11"/>
      <c r="E59" s="11"/>
    </row>
    <row r="60" spans="1:5" x14ac:dyDescent="0.35">
      <c r="A60" s="20" t="s">
        <v>257</v>
      </c>
      <c r="B60">
        <v>300</v>
      </c>
      <c r="C60" s="11">
        <v>152.042301369863</v>
      </c>
      <c r="D60" s="11">
        <v>-147.957698630137</v>
      </c>
      <c r="E60" s="11">
        <v>76.021150684931499</v>
      </c>
    </row>
    <row r="61" spans="1:5" x14ac:dyDescent="0.35">
      <c r="A61" s="4" t="s">
        <v>18</v>
      </c>
      <c r="C61" s="11"/>
      <c r="D61" s="11"/>
      <c r="E61" s="11"/>
    </row>
    <row r="62" spans="1:5" x14ac:dyDescent="0.35">
      <c r="A62" s="19" t="s">
        <v>239</v>
      </c>
      <c r="C62" s="11"/>
      <c r="D62" s="11"/>
      <c r="E62" s="11"/>
    </row>
    <row r="63" spans="1:5" x14ac:dyDescent="0.35">
      <c r="A63" s="20" t="s">
        <v>254</v>
      </c>
      <c r="B63">
        <v>240</v>
      </c>
      <c r="C63" s="11">
        <v>141.01758904109587</v>
      </c>
      <c r="D63" s="11">
        <v>-98.982410958904126</v>
      </c>
      <c r="E63" s="11">
        <v>70.508794520547937</v>
      </c>
    </row>
    <row r="64" spans="1:5" x14ac:dyDescent="0.35">
      <c r="A64" s="4" t="s">
        <v>47</v>
      </c>
      <c r="C64" s="11"/>
      <c r="D64" s="11"/>
      <c r="E64" s="11"/>
    </row>
    <row r="65" spans="1:5" x14ac:dyDescent="0.35">
      <c r="A65" s="19" t="s">
        <v>239</v>
      </c>
      <c r="C65" s="11"/>
      <c r="D65" s="11"/>
      <c r="E65" s="11"/>
    </row>
    <row r="66" spans="1:5" x14ac:dyDescent="0.35">
      <c r="A66" s="20" t="s">
        <v>254</v>
      </c>
      <c r="B66">
        <v>192</v>
      </c>
      <c r="C66" s="11">
        <v>140.68849315068493</v>
      </c>
      <c r="D66" s="11">
        <v>-51.311506849315066</v>
      </c>
      <c r="E66" s="11">
        <v>70.344246575342467</v>
      </c>
    </row>
    <row r="67" spans="1:5" x14ac:dyDescent="0.35">
      <c r="A67" s="4" t="s">
        <v>98</v>
      </c>
      <c r="C67" s="11"/>
      <c r="D67" s="11"/>
      <c r="E67" s="11"/>
    </row>
    <row r="68" spans="1:5" x14ac:dyDescent="0.35">
      <c r="A68" s="19" t="s">
        <v>242</v>
      </c>
      <c r="C68" s="11"/>
      <c r="D68" s="11"/>
      <c r="E68" s="11"/>
    </row>
    <row r="69" spans="1:5" x14ac:dyDescent="0.35">
      <c r="A69" s="20" t="s">
        <v>258</v>
      </c>
      <c r="B69">
        <v>280</v>
      </c>
      <c r="C69" s="11">
        <v>139.70120547945206</v>
      </c>
      <c r="D69" s="11">
        <v>-140.29879452054794</v>
      </c>
      <c r="E69" s="11">
        <v>69.850602739726028</v>
      </c>
    </row>
    <row r="70" spans="1:5" x14ac:dyDescent="0.35">
      <c r="A70" s="4" t="s">
        <v>22</v>
      </c>
      <c r="C70" s="11"/>
      <c r="D70" s="11"/>
      <c r="E70" s="11"/>
    </row>
    <row r="71" spans="1:5" x14ac:dyDescent="0.35">
      <c r="A71" s="19" t="s">
        <v>238</v>
      </c>
      <c r="C71" s="11"/>
      <c r="D71" s="11"/>
      <c r="E71" s="11"/>
    </row>
    <row r="72" spans="1:5" x14ac:dyDescent="0.35">
      <c r="A72" s="20" t="s">
        <v>259</v>
      </c>
      <c r="B72">
        <v>250</v>
      </c>
      <c r="C72" s="11">
        <v>130.81561643835616</v>
      </c>
      <c r="D72" s="11">
        <v>-119.18438356164384</v>
      </c>
      <c r="E72" s="11">
        <v>65.407808219178079</v>
      </c>
    </row>
    <row r="73" spans="1:5" x14ac:dyDescent="0.35">
      <c r="A73" s="4" t="s">
        <v>50</v>
      </c>
      <c r="C73" s="11"/>
      <c r="D73" s="11"/>
      <c r="E73" s="11"/>
    </row>
    <row r="74" spans="1:5" x14ac:dyDescent="0.35">
      <c r="A74" s="19" t="s">
        <v>241</v>
      </c>
      <c r="C74" s="11"/>
      <c r="D74" s="11"/>
      <c r="E74" s="11"/>
    </row>
    <row r="75" spans="1:5" x14ac:dyDescent="0.35">
      <c r="A75" s="20" t="s">
        <v>256</v>
      </c>
      <c r="B75">
        <v>160</v>
      </c>
      <c r="C75" s="11">
        <v>104.98158904109589</v>
      </c>
      <c r="D75" s="11">
        <v>-55.018410958904113</v>
      </c>
      <c r="E75" s="11">
        <v>52.490794520547944</v>
      </c>
    </row>
    <row r="76" spans="1:5" x14ac:dyDescent="0.35">
      <c r="A76" s="4" t="s">
        <v>71</v>
      </c>
      <c r="C76" s="11"/>
      <c r="D76" s="11"/>
      <c r="E76" s="11"/>
    </row>
    <row r="77" spans="1:5" x14ac:dyDescent="0.35">
      <c r="A77" s="19" t="s">
        <v>243</v>
      </c>
      <c r="C77" s="11"/>
      <c r="D77" s="11"/>
      <c r="E77" s="11"/>
    </row>
    <row r="78" spans="1:5" x14ac:dyDescent="0.35">
      <c r="A78" s="20" t="s">
        <v>260</v>
      </c>
      <c r="B78">
        <v>175</v>
      </c>
      <c r="C78" s="11">
        <v>84.577643835616442</v>
      </c>
      <c r="D78" s="11">
        <v>-90.422356164383558</v>
      </c>
      <c r="E78" s="11">
        <v>42.288821917808221</v>
      </c>
    </row>
    <row r="79" spans="1:5" x14ac:dyDescent="0.35">
      <c r="A79" s="4" t="s">
        <v>62</v>
      </c>
      <c r="C79" s="11"/>
      <c r="D79" s="11"/>
      <c r="E79" s="11"/>
    </row>
    <row r="80" spans="1:5" x14ac:dyDescent="0.35">
      <c r="A80" s="19" t="s">
        <v>241</v>
      </c>
      <c r="C80" s="11"/>
      <c r="D80" s="11"/>
      <c r="E80" s="11"/>
    </row>
    <row r="81" spans="1:5" x14ac:dyDescent="0.35">
      <c r="A81" s="20" t="s">
        <v>255</v>
      </c>
      <c r="B81">
        <v>192</v>
      </c>
      <c r="C81" s="11">
        <v>83.096712328767126</v>
      </c>
      <c r="D81" s="11">
        <v>-108.90328767123287</v>
      </c>
      <c r="E81" s="11">
        <v>41.548356164383563</v>
      </c>
    </row>
    <row r="82" spans="1:5" x14ac:dyDescent="0.35">
      <c r="A82" s="4" t="s">
        <v>19</v>
      </c>
      <c r="C82" s="11"/>
      <c r="D82" s="11"/>
      <c r="E82" s="11"/>
    </row>
    <row r="83" spans="1:5" x14ac:dyDescent="0.35">
      <c r="A83" s="19" t="s">
        <v>238</v>
      </c>
      <c r="C83" s="11"/>
      <c r="D83" s="11"/>
      <c r="E83" s="11"/>
    </row>
    <row r="84" spans="1:5" x14ac:dyDescent="0.35">
      <c r="A84" s="20" t="s">
        <v>252</v>
      </c>
      <c r="B84">
        <v>144</v>
      </c>
      <c r="C84" s="11">
        <v>82.273972602739718</v>
      </c>
      <c r="D84" s="11">
        <v>-61.726027397260282</v>
      </c>
      <c r="E84" s="11">
        <v>41.136986301369859</v>
      </c>
    </row>
    <row r="85" spans="1:5" x14ac:dyDescent="0.35">
      <c r="A85" s="4" t="s">
        <v>49</v>
      </c>
      <c r="C85" s="11"/>
      <c r="D85" s="11"/>
      <c r="E85" s="11"/>
    </row>
    <row r="86" spans="1:5" x14ac:dyDescent="0.35">
      <c r="A86" s="19" t="s">
        <v>238</v>
      </c>
      <c r="C86" s="11"/>
      <c r="D86" s="11"/>
      <c r="E86" s="11"/>
    </row>
    <row r="87" spans="1:5" x14ac:dyDescent="0.35">
      <c r="A87" s="20" t="s">
        <v>252</v>
      </c>
      <c r="B87">
        <v>144</v>
      </c>
      <c r="C87" s="11">
        <v>82.273972602739718</v>
      </c>
      <c r="D87" s="11">
        <v>-61.726027397260282</v>
      </c>
      <c r="E87" s="11">
        <v>41.136986301369859</v>
      </c>
    </row>
    <row r="88" spans="1:5" x14ac:dyDescent="0.35">
      <c r="A88" s="4" t="s">
        <v>112</v>
      </c>
      <c r="C88" s="11"/>
      <c r="D88" s="11"/>
      <c r="E88" s="11"/>
    </row>
    <row r="89" spans="1:5" x14ac:dyDescent="0.35">
      <c r="A89" s="19" t="s">
        <v>244</v>
      </c>
      <c r="C89" s="11"/>
      <c r="D89" s="11"/>
      <c r="E89" s="11"/>
    </row>
    <row r="90" spans="1:5" x14ac:dyDescent="0.35">
      <c r="A90" s="20" t="s">
        <v>261</v>
      </c>
      <c r="B90">
        <v>90</v>
      </c>
      <c r="C90" s="11">
        <v>80.134849315068493</v>
      </c>
      <c r="D90" s="11">
        <v>-9.8651506849315069</v>
      </c>
      <c r="E90" s="11">
        <v>40.067424657534247</v>
      </c>
    </row>
    <row r="91" spans="1:5" x14ac:dyDescent="0.35">
      <c r="A91" s="4" t="s">
        <v>36</v>
      </c>
      <c r="C91" s="11"/>
      <c r="D91" s="11"/>
      <c r="E91" s="11"/>
    </row>
    <row r="92" spans="1:5" x14ac:dyDescent="0.35">
      <c r="A92" s="19" t="s">
        <v>244</v>
      </c>
      <c r="C92" s="11"/>
      <c r="D92" s="11"/>
      <c r="E92" s="11"/>
    </row>
    <row r="93" spans="1:5" x14ac:dyDescent="0.35">
      <c r="A93" s="20" t="s">
        <v>262</v>
      </c>
      <c r="B93">
        <v>120</v>
      </c>
      <c r="C93" s="11">
        <v>79.476657534246584</v>
      </c>
      <c r="D93" s="11">
        <v>-40.523342465753416</v>
      </c>
      <c r="E93" s="11">
        <v>39.738328767123292</v>
      </c>
    </row>
    <row r="94" spans="1:5" x14ac:dyDescent="0.35">
      <c r="A94" s="4" t="s">
        <v>60</v>
      </c>
      <c r="C94" s="11"/>
      <c r="D94" s="11"/>
      <c r="E94" s="11"/>
    </row>
    <row r="95" spans="1:5" x14ac:dyDescent="0.35">
      <c r="A95" s="19" t="s">
        <v>245</v>
      </c>
      <c r="C95" s="11"/>
      <c r="D95" s="11"/>
      <c r="E95" s="11"/>
    </row>
    <row r="96" spans="1:5" x14ac:dyDescent="0.35">
      <c r="A96" s="20" t="s">
        <v>259</v>
      </c>
      <c r="B96">
        <v>75</v>
      </c>
      <c r="C96" s="11">
        <v>75.033863013698635</v>
      </c>
      <c r="D96" s="11">
        <v>3.3863013698635314E-2</v>
      </c>
      <c r="E96" s="11">
        <v>37.516931506849318</v>
      </c>
    </row>
    <row r="97" spans="1:5" x14ac:dyDescent="0.35">
      <c r="A97" s="4" t="s">
        <v>84</v>
      </c>
      <c r="C97" s="11"/>
      <c r="D97" s="11"/>
      <c r="E97" s="11"/>
    </row>
    <row r="98" spans="1:5" x14ac:dyDescent="0.35">
      <c r="A98" s="19" t="s">
        <v>238</v>
      </c>
      <c r="C98" s="11"/>
      <c r="D98" s="11"/>
      <c r="E98" s="11"/>
    </row>
    <row r="99" spans="1:5" x14ac:dyDescent="0.35">
      <c r="A99" s="20" t="s">
        <v>257</v>
      </c>
      <c r="B99">
        <v>150</v>
      </c>
      <c r="C99" s="11">
        <v>74.046575342465758</v>
      </c>
      <c r="D99" s="11">
        <v>-75.953424657534242</v>
      </c>
      <c r="E99" s="11">
        <v>37.023287671232879</v>
      </c>
    </row>
    <row r="100" spans="1:5" x14ac:dyDescent="0.35">
      <c r="A100" s="4" t="s">
        <v>70</v>
      </c>
      <c r="C100" s="11"/>
      <c r="D100" s="11"/>
      <c r="E100" s="11"/>
    </row>
    <row r="101" spans="1:5" x14ac:dyDescent="0.35">
      <c r="A101" s="19" t="s">
        <v>243</v>
      </c>
      <c r="C101" s="11"/>
      <c r="D101" s="11"/>
      <c r="E101" s="11"/>
    </row>
    <row r="102" spans="1:5" x14ac:dyDescent="0.35">
      <c r="A102" s="20" t="s">
        <v>260</v>
      </c>
      <c r="B102">
        <v>120</v>
      </c>
      <c r="C102" s="11">
        <v>69.439232876712325</v>
      </c>
      <c r="D102" s="11">
        <v>-50.560767123287675</v>
      </c>
      <c r="E102" s="11">
        <v>34.719616438356162</v>
      </c>
    </row>
    <row r="103" spans="1:5" x14ac:dyDescent="0.35">
      <c r="A103" s="4" t="s">
        <v>34</v>
      </c>
      <c r="C103" s="11"/>
      <c r="D103" s="11"/>
      <c r="E103" s="11"/>
    </row>
    <row r="104" spans="1:5" x14ac:dyDescent="0.35">
      <c r="A104" s="19" t="s">
        <v>244</v>
      </c>
      <c r="C104" s="11"/>
      <c r="D104" s="11"/>
      <c r="E104" s="11"/>
    </row>
    <row r="105" spans="1:5" x14ac:dyDescent="0.35">
      <c r="A105" s="20" t="s">
        <v>262</v>
      </c>
      <c r="B105">
        <v>120</v>
      </c>
      <c r="C105" s="11">
        <v>65.819178082191783</v>
      </c>
      <c r="D105" s="11">
        <v>-54.180821917808217</v>
      </c>
      <c r="E105" s="11">
        <v>32.909589041095892</v>
      </c>
    </row>
    <row r="106" spans="1:5" x14ac:dyDescent="0.35">
      <c r="A106" s="4" t="s">
        <v>114</v>
      </c>
      <c r="C106" s="11"/>
      <c r="D106" s="11"/>
      <c r="E106" s="11"/>
    </row>
    <row r="107" spans="1:5" x14ac:dyDescent="0.35">
      <c r="A107" s="19" t="s">
        <v>244</v>
      </c>
      <c r="C107" s="11"/>
      <c r="D107" s="11"/>
      <c r="E107" s="11"/>
    </row>
    <row r="108" spans="1:5" x14ac:dyDescent="0.35">
      <c r="A108" s="20" t="s">
        <v>261</v>
      </c>
      <c r="B108">
        <v>60</v>
      </c>
      <c r="C108" s="11">
        <v>65.819178082191783</v>
      </c>
      <c r="D108" s="11">
        <v>5.8191780821917831</v>
      </c>
      <c r="E108" s="11">
        <v>32.909589041095892</v>
      </c>
    </row>
    <row r="109" spans="1:5" x14ac:dyDescent="0.35">
      <c r="A109" s="4" t="s">
        <v>42</v>
      </c>
      <c r="C109" s="11"/>
      <c r="D109" s="11"/>
      <c r="E109" s="11"/>
    </row>
    <row r="110" spans="1:5" x14ac:dyDescent="0.35">
      <c r="A110" s="19" t="s">
        <v>238</v>
      </c>
      <c r="C110" s="11"/>
      <c r="D110" s="11"/>
      <c r="E110" s="11"/>
    </row>
    <row r="111" spans="1:5" x14ac:dyDescent="0.35">
      <c r="A111" s="20" t="s">
        <v>252</v>
      </c>
      <c r="B111">
        <v>148</v>
      </c>
      <c r="C111" s="11">
        <v>61.211835616438357</v>
      </c>
      <c r="D111" s="11">
        <v>-86.78816438356165</v>
      </c>
      <c r="E111" s="11">
        <v>30.605917808219179</v>
      </c>
    </row>
    <row r="112" spans="1:5" x14ac:dyDescent="0.35">
      <c r="A112" s="4" t="s">
        <v>96</v>
      </c>
      <c r="C112" s="11"/>
      <c r="D112" s="11"/>
      <c r="E112" s="11"/>
    </row>
    <row r="113" spans="1:5" x14ac:dyDescent="0.35">
      <c r="A113" s="19" t="s">
        <v>245</v>
      </c>
      <c r="C113" s="11"/>
      <c r="D113" s="11"/>
      <c r="E113" s="11"/>
    </row>
    <row r="114" spans="1:5" x14ac:dyDescent="0.35">
      <c r="A114" s="20" t="s">
        <v>263</v>
      </c>
      <c r="B114">
        <v>90</v>
      </c>
      <c r="C114" s="11">
        <v>61.047287671232873</v>
      </c>
      <c r="D114" s="11">
        <v>-28.952712328767127</v>
      </c>
      <c r="E114" s="11">
        <v>30.523643835616436</v>
      </c>
    </row>
    <row r="115" spans="1:5" x14ac:dyDescent="0.35">
      <c r="A115" s="4" t="s">
        <v>20</v>
      </c>
      <c r="C115" s="11"/>
      <c r="D115" s="11"/>
      <c r="E115" s="11"/>
    </row>
    <row r="116" spans="1:5" x14ac:dyDescent="0.35">
      <c r="A116" s="19" t="s">
        <v>245</v>
      </c>
      <c r="C116" s="11"/>
      <c r="D116" s="11"/>
      <c r="E116" s="11"/>
    </row>
    <row r="117" spans="1:5" x14ac:dyDescent="0.35">
      <c r="A117" s="20" t="s">
        <v>259</v>
      </c>
      <c r="B117">
        <v>192</v>
      </c>
      <c r="C117" s="11">
        <v>59.401808219178086</v>
      </c>
      <c r="D117" s="11">
        <v>-132.59819178082191</v>
      </c>
      <c r="E117" s="11">
        <v>29.700904109589043</v>
      </c>
    </row>
    <row r="118" spans="1:5" x14ac:dyDescent="0.35">
      <c r="A118" s="4" t="s">
        <v>94</v>
      </c>
      <c r="C118" s="11"/>
      <c r="D118" s="11"/>
      <c r="E118" s="11"/>
    </row>
    <row r="119" spans="1:5" x14ac:dyDescent="0.35">
      <c r="A119" s="19" t="s">
        <v>245</v>
      </c>
      <c r="C119" s="11"/>
      <c r="D119" s="11"/>
      <c r="E119" s="11"/>
    </row>
    <row r="120" spans="1:5" x14ac:dyDescent="0.35">
      <c r="A120" s="20" t="s">
        <v>263</v>
      </c>
      <c r="B120">
        <v>75</v>
      </c>
      <c r="C120" s="11">
        <v>57.92087671232877</v>
      </c>
      <c r="D120" s="11">
        <v>-17.07912328767123</v>
      </c>
      <c r="E120" s="11">
        <v>28.960438356164385</v>
      </c>
    </row>
    <row r="121" spans="1:5" x14ac:dyDescent="0.35">
      <c r="A121" s="4" t="s">
        <v>16</v>
      </c>
      <c r="C121" s="11"/>
      <c r="D121" s="11"/>
      <c r="E121" s="11"/>
    </row>
    <row r="122" spans="1:5" x14ac:dyDescent="0.35">
      <c r="A122" s="19" t="s">
        <v>245</v>
      </c>
      <c r="C122" s="11"/>
      <c r="D122" s="11"/>
      <c r="E122" s="11"/>
    </row>
    <row r="123" spans="1:5" x14ac:dyDescent="0.35">
      <c r="A123" s="20" t="s">
        <v>259</v>
      </c>
      <c r="B123">
        <v>96</v>
      </c>
      <c r="C123" s="11">
        <v>55.617205479452053</v>
      </c>
      <c r="D123" s="11">
        <v>-40.382794520547947</v>
      </c>
      <c r="E123" s="11">
        <v>27.808602739726027</v>
      </c>
    </row>
    <row r="124" spans="1:5" x14ac:dyDescent="0.35">
      <c r="A124" s="4" t="s">
        <v>53</v>
      </c>
      <c r="C124" s="11"/>
      <c r="D124" s="11"/>
      <c r="E124" s="11"/>
    </row>
    <row r="125" spans="1:5" x14ac:dyDescent="0.35">
      <c r="A125" s="19" t="s">
        <v>245</v>
      </c>
      <c r="C125" s="11"/>
      <c r="D125" s="11"/>
      <c r="E125" s="11"/>
    </row>
    <row r="126" spans="1:5" x14ac:dyDescent="0.35">
      <c r="A126" s="20" t="s">
        <v>259</v>
      </c>
      <c r="B126">
        <v>96</v>
      </c>
      <c r="C126" s="11">
        <v>54.136273972602737</v>
      </c>
      <c r="D126" s="11">
        <v>-41.863726027397263</v>
      </c>
      <c r="E126" s="11">
        <v>27.068136986301369</v>
      </c>
    </row>
    <row r="127" spans="1:5" x14ac:dyDescent="0.35">
      <c r="A127" s="4" t="s">
        <v>92</v>
      </c>
      <c r="C127" s="11"/>
      <c r="D127" s="11"/>
      <c r="E127" s="11"/>
    </row>
    <row r="128" spans="1:5" x14ac:dyDescent="0.35">
      <c r="A128" s="19" t="s">
        <v>245</v>
      </c>
      <c r="C128" s="11"/>
      <c r="D128" s="11"/>
      <c r="E128" s="11"/>
    </row>
    <row r="129" spans="1:5" x14ac:dyDescent="0.35">
      <c r="A129" s="20" t="s">
        <v>263</v>
      </c>
      <c r="B129">
        <v>60</v>
      </c>
      <c r="C129" s="11">
        <v>50.516219178082196</v>
      </c>
      <c r="D129" s="11">
        <v>-9.4837808219178044</v>
      </c>
      <c r="E129" s="11">
        <v>25.258109589041098</v>
      </c>
    </row>
    <row r="130" spans="1:5" x14ac:dyDescent="0.35">
      <c r="A130" s="4" t="s">
        <v>12</v>
      </c>
      <c r="C130" s="11"/>
      <c r="D130" s="11"/>
      <c r="E130" s="11"/>
    </row>
    <row r="131" spans="1:5" x14ac:dyDescent="0.35">
      <c r="A131" s="19" t="s">
        <v>245</v>
      </c>
      <c r="C131" s="11"/>
      <c r="D131" s="11"/>
      <c r="E131" s="11"/>
    </row>
    <row r="132" spans="1:5" x14ac:dyDescent="0.35">
      <c r="A132" s="20" t="s">
        <v>259</v>
      </c>
      <c r="B132">
        <v>96</v>
      </c>
      <c r="C132" s="11">
        <v>46.567068493150686</v>
      </c>
      <c r="D132" s="11">
        <v>-49.432931506849314</v>
      </c>
      <c r="E132" s="11">
        <v>23.283534246575343</v>
      </c>
    </row>
    <row r="133" spans="1:5" x14ac:dyDescent="0.35">
      <c r="A133" s="4" t="s">
        <v>43</v>
      </c>
      <c r="C133" s="11"/>
      <c r="D133" s="11"/>
      <c r="E133" s="11"/>
    </row>
    <row r="134" spans="1:5" x14ac:dyDescent="0.35">
      <c r="A134" s="19" t="s">
        <v>238</v>
      </c>
      <c r="C134" s="11"/>
      <c r="D134" s="11"/>
      <c r="E134" s="11"/>
    </row>
    <row r="135" spans="1:5" x14ac:dyDescent="0.35">
      <c r="A135" s="20" t="s">
        <v>252</v>
      </c>
      <c r="B135">
        <v>115</v>
      </c>
      <c r="C135" s="11">
        <v>44.757041095890415</v>
      </c>
      <c r="D135" s="11">
        <v>-70.242958904109585</v>
      </c>
      <c r="E135" s="11">
        <v>22.378520547945207</v>
      </c>
    </row>
    <row r="136" spans="1:5" x14ac:dyDescent="0.35">
      <c r="A136" s="4" t="s">
        <v>83</v>
      </c>
      <c r="C136" s="11"/>
      <c r="D136" s="11"/>
      <c r="E136" s="11"/>
    </row>
    <row r="137" spans="1:5" x14ac:dyDescent="0.35">
      <c r="A137" s="19" t="s">
        <v>238</v>
      </c>
      <c r="C137" s="11"/>
      <c r="D137" s="11"/>
      <c r="E137" s="11"/>
    </row>
    <row r="138" spans="1:5" x14ac:dyDescent="0.35">
      <c r="A138" s="20" t="s">
        <v>257</v>
      </c>
      <c r="B138">
        <v>150</v>
      </c>
      <c r="C138" s="11">
        <v>41.466082191780828</v>
      </c>
      <c r="D138" s="11">
        <v>-108.53391780821917</v>
      </c>
      <c r="E138" s="11">
        <v>20.733041095890414</v>
      </c>
    </row>
    <row r="139" spans="1:5" x14ac:dyDescent="0.35">
      <c r="A139" s="4" t="s">
        <v>5</v>
      </c>
      <c r="C139" s="11"/>
      <c r="D139" s="11"/>
      <c r="E139" s="11"/>
    </row>
    <row r="140" spans="1:5" x14ac:dyDescent="0.35">
      <c r="A140" s="19" t="s">
        <v>238</v>
      </c>
      <c r="C140" s="11"/>
      <c r="D140" s="11"/>
      <c r="E140" s="11"/>
    </row>
    <row r="141" spans="1:5" x14ac:dyDescent="0.35">
      <c r="A141" s="20" t="s">
        <v>259</v>
      </c>
      <c r="B141">
        <v>48</v>
      </c>
      <c r="C141" s="11">
        <v>39.820602739726034</v>
      </c>
      <c r="D141" s="11">
        <v>-8.1793972602739657</v>
      </c>
      <c r="E141" s="11">
        <v>19.910301369863017</v>
      </c>
    </row>
    <row r="142" spans="1:5" x14ac:dyDescent="0.35">
      <c r="A142" s="4" t="s">
        <v>55</v>
      </c>
      <c r="C142" s="11"/>
      <c r="D142" s="11"/>
      <c r="E142" s="11"/>
    </row>
    <row r="143" spans="1:5" x14ac:dyDescent="0.35">
      <c r="A143" s="19" t="s">
        <v>238</v>
      </c>
      <c r="C143" s="11"/>
      <c r="D143" s="11"/>
      <c r="E143" s="11"/>
    </row>
    <row r="144" spans="1:5" x14ac:dyDescent="0.35">
      <c r="A144" s="20" t="s">
        <v>259</v>
      </c>
      <c r="B144">
        <v>144</v>
      </c>
      <c r="C144" s="11">
        <v>38.175123287671241</v>
      </c>
      <c r="D144" s="11">
        <v>-105.82487671232876</v>
      </c>
      <c r="E144" s="11">
        <v>19.08756164383562</v>
      </c>
    </row>
    <row r="145" spans="1:5" x14ac:dyDescent="0.35">
      <c r="A145" s="4" t="s">
        <v>88</v>
      </c>
      <c r="C145" s="11"/>
      <c r="D145" s="11"/>
      <c r="E145" s="11"/>
    </row>
    <row r="146" spans="1:5" x14ac:dyDescent="0.35">
      <c r="A146" s="19" t="s">
        <v>245</v>
      </c>
      <c r="C146" s="11"/>
      <c r="D146" s="11"/>
      <c r="E146" s="11"/>
    </row>
    <row r="147" spans="1:5" x14ac:dyDescent="0.35">
      <c r="A147" s="20" t="s">
        <v>260</v>
      </c>
      <c r="B147">
        <v>100</v>
      </c>
      <c r="C147" s="11">
        <v>36.036000000000001</v>
      </c>
      <c r="D147" s="11">
        <v>-63.963999999999999</v>
      </c>
      <c r="E147" s="11">
        <v>18.018000000000001</v>
      </c>
    </row>
    <row r="148" spans="1:5" x14ac:dyDescent="0.35">
      <c r="A148" s="4" t="s">
        <v>4</v>
      </c>
      <c r="C148" s="11"/>
      <c r="D148" s="11"/>
      <c r="E148" s="11"/>
    </row>
    <row r="149" spans="1:5" x14ac:dyDescent="0.35">
      <c r="A149" s="19" t="s">
        <v>238</v>
      </c>
      <c r="C149" s="11"/>
      <c r="D149" s="11"/>
      <c r="E149" s="11"/>
    </row>
    <row r="150" spans="1:5" x14ac:dyDescent="0.35">
      <c r="A150" s="20" t="s">
        <v>259</v>
      </c>
      <c r="B150">
        <v>48</v>
      </c>
      <c r="C150" s="11">
        <v>33.567780821917815</v>
      </c>
      <c r="D150" s="11">
        <v>-14.432219178082185</v>
      </c>
      <c r="E150" s="11">
        <v>16.783890410958907</v>
      </c>
    </row>
    <row r="151" spans="1:5" x14ac:dyDescent="0.35">
      <c r="A151" s="4" t="s">
        <v>24</v>
      </c>
      <c r="C151" s="11"/>
      <c r="D151" s="11"/>
      <c r="E151" s="11"/>
    </row>
    <row r="152" spans="1:5" x14ac:dyDescent="0.35">
      <c r="A152" s="19" t="s">
        <v>238</v>
      </c>
      <c r="C152" s="11"/>
      <c r="D152" s="11"/>
      <c r="E152" s="11"/>
    </row>
    <row r="153" spans="1:5" x14ac:dyDescent="0.35">
      <c r="A153" s="20" t="s">
        <v>259</v>
      </c>
      <c r="B153">
        <v>48</v>
      </c>
      <c r="C153" s="11">
        <v>32.251397260273976</v>
      </c>
      <c r="D153" s="11">
        <v>-15.748602739726024</v>
      </c>
      <c r="E153" s="11">
        <v>16.125698630136988</v>
      </c>
    </row>
    <row r="154" spans="1:5" x14ac:dyDescent="0.35">
      <c r="A154" s="4" t="s">
        <v>57</v>
      </c>
      <c r="C154" s="11"/>
      <c r="D154" s="11"/>
      <c r="E154" s="11"/>
    </row>
    <row r="155" spans="1:5" x14ac:dyDescent="0.35">
      <c r="A155" s="19" t="s">
        <v>245</v>
      </c>
      <c r="C155" s="11"/>
      <c r="D155" s="11"/>
      <c r="E155" s="11"/>
    </row>
    <row r="156" spans="1:5" x14ac:dyDescent="0.35">
      <c r="A156" s="20" t="s">
        <v>264</v>
      </c>
      <c r="B156">
        <v>48</v>
      </c>
      <c r="C156" s="11">
        <v>26.821315068493153</v>
      </c>
      <c r="D156" s="11">
        <v>-21.178684931506847</v>
      </c>
      <c r="E156" s="11">
        <v>13.410657534246576</v>
      </c>
    </row>
    <row r="157" spans="1:5" x14ac:dyDescent="0.35">
      <c r="A157" s="4" t="s">
        <v>72</v>
      </c>
      <c r="C157" s="11"/>
      <c r="D157" s="11"/>
      <c r="E157" s="11"/>
    </row>
    <row r="158" spans="1:5" x14ac:dyDescent="0.35">
      <c r="A158" s="19" t="s">
        <v>244</v>
      </c>
      <c r="C158" s="11"/>
      <c r="D158" s="11"/>
      <c r="E158" s="11"/>
    </row>
    <row r="159" spans="1:5" x14ac:dyDescent="0.35">
      <c r="A159" s="20" t="s">
        <v>262</v>
      </c>
      <c r="B159">
        <v>120</v>
      </c>
      <c r="C159" s="11">
        <v>26.492219178082195</v>
      </c>
      <c r="D159" s="11">
        <v>-93.507780821917805</v>
      </c>
      <c r="E159" s="11">
        <v>13.246109589041097</v>
      </c>
    </row>
    <row r="160" spans="1:5" x14ac:dyDescent="0.35">
      <c r="A160" s="4" t="s">
        <v>28</v>
      </c>
      <c r="C160" s="11"/>
      <c r="D160" s="11"/>
      <c r="E160" s="11"/>
    </row>
    <row r="161" spans="1:5" x14ac:dyDescent="0.35">
      <c r="A161" s="19" t="s">
        <v>244</v>
      </c>
      <c r="C161" s="11"/>
      <c r="D161" s="11"/>
      <c r="E161" s="11"/>
    </row>
    <row r="162" spans="1:5" x14ac:dyDescent="0.35">
      <c r="A162" s="20" t="s">
        <v>265</v>
      </c>
      <c r="B162">
        <v>36</v>
      </c>
      <c r="C162" s="11">
        <v>26.163123287671233</v>
      </c>
      <c r="D162" s="11">
        <v>-9.8368767123287668</v>
      </c>
      <c r="E162" s="11">
        <v>13.081561643835617</v>
      </c>
    </row>
    <row r="163" spans="1:5" x14ac:dyDescent="0.35">
      <c r="A163" s="4" t="s">
        <v>26</v>
      </c>
      <c r="C163" s="11"/>
      <c r="D163" s="11"/>
      <c r="E163" s="11"/>
    </row>
    <row r="164" spans="1:5" x14ac:dyDescent="0.35">
      <c r="A164" s="19" t="s">
        <v>238</v>
      </c>
      <c r="C164" s="11"/>
      <c r="D164" s="11"/>
      <c r="E164" s="11"/>
    </row>
    <row r="165" spans="1:5" x14ac:dyDescent="0.35">
      <c r="A165" s="20" t="s">
        <v>259</v>
      </c>
      <c r="B165">
        <v>144</v>
      </c>
      <c r="C165" s="11">
        <v>25.998575342465756</v>
      </c>
      <c r="D165" s="11">
        <v>-118.00142465753424</v>
      </c>
      <c r="E165" s="11">
        <v>12.999287671232878</v>
      </c>
    </row>
    <row r="166" spans="1:5" x14ac:dyDescent="0.35">
      <c r="A166" s="4" t="s">
        <v>133</v>
      </c>
      <c r="C166" s="11"/>
      <c r="D166" s="11"/>
      <c r="E166" s="11"/>
    </row>
    <row r="167" spans="1:5" x14ac:dyDescent="0.35">
      <c r="A167" s="19" t="s">
        <v>244</v>
      </c>
      <c r="C167" s="11"/>
      <c r="D167" s="11"/>
      <c r="E167" s="11"/>
    </row>
    <row r="168" spans="1:5" x14ac:dyDescent="0.35">
      <c r="A168" s="20" t="s">
        <v>261</v>
      </c>
      <c r="B168">
        <v>60</v>
      </c>
      <c r="C168" s="11">
        <v>23.85945205479452</v>
      </c>
      <c r="D168" s="11">
        <v>-36.140547945205483</v>
      </c>
      <c r="E168" s="11">
        <v>11.92972602739726</v>
      </c>
    </row>
    <row r="169" spans="1:5" x14ac:dyDescent="0.35">
      <c r="A169" s="4" t="s">
        <v>38</v>
      </c>
      <c r="C169" s="11"/>
      <c r="D169" s="11"/>
      <c r="E169" s="11"/>
    </row>
    <row r="170" spans="1:5" x14ac:dyDescent="0.35">
      <c r="A170" s="19" t="s">
        <v>244</v>
      </c>
      <c r="C170" s="11"/>
      <c r="D170" s="11"/>
      <c r="E170" s="11"/>
    </row>
    <row r="171" spans="1:5" x14ac:dyDescent="0.35">
      <c r="A171" s="20" t="s">
        <v>262</v>
      </c>
      <c r="B171">
        <v>80</v>
      </c>
      <c r="C171" s="11">
        <v>23.365808219178085</v>
      </c>
      <c r="D171" s="11">
        <v>-56.634191780821915</v>
      </c>
      <c r="E171" s="11">
        <v>11.682904109589042</v>
      </c>
    </row>
    <row r="172" spans="1:5" x14ac:dyDescent="0.35">
      <c r="A172" s="4" t="s">
        <v>136</v>
      </c>
      <c r="C172" s="11"/>
      <c r="D172" s="11"/>
      <c r="E172" s="11"/>
    </row>
    <row r="173" spans="1:5" x14ac:dyDescent="0.35">
      <c r="A173" s="19" t="s">
        <v>246</v>
      </c>
      <c r="C173" s="11"/>
      <c r="D173" s="11"/>
      <c r="E173" s="11"/>
    </row>
    <row r="174" spans="1:5" x14ac:dyDescent="0.35">
      <c r="A174" s="20" t="s">
        <v>246</v>
      </c>
      <c r="B174">
        <v>72</v>
      </c>
      <c r="C174" s="11">
        <v>22.872164383561643</v>
      </c>
      <c r="D174" s="11">
        <v>-49.127835616438361</v>
      </c>
      <c r="E174" s="11">
        <v>11.436082191780821</v>
      </c>
    </row>
    <row r="175" spans="1:5" x14ac:dyDescent="0.35">
      <c r="A175" s="4" t="s">
        <v>56</v>
      </c>
      <c r="C175" s="11"/>
      <c r="D175" s="11"/>
      <c r="E175" s="11"/>
    </row>
    <row r="176" spans="1:5" x14ac:dyDescent="0.35">
      <c r="A176" s="19" t="s">
        <v>238</v>
      </c>
      <c r="C176" s="11"/>
      <c r="D176" s="11"/>
      <c r="E176" s="11"/>
    </row>
    <row r="177" spans="1:5" x14ac:dyDescent="0.35">
      <c r="A177" s="20" t="s">
        <v>259</v>
      </c>
      <c r="B177">
        <v>144</v>
      </c>
      <c r="C177" s="11">
        <v>22.213972602739727</v>
      </c>
      <c r="D177" s="11">
        <v>-121.78602739726027</v>
      </c>
      <c r="E177" s="11">
        <v>11.106986301369863</v>
      </c>
    </row>
    <row r="178" spans="1:5" x14ac:dyDescent="0.35">
      <c r="A178" s="4" t="s">
        <v>93</v>
      </c>
      <c r="C178" s="11"/>
      <c r="D178" s="11"/>
      <c r="E178" s="11"/>
    </row>
    <row r="179" spans="1:5" x14ac:dyDescent="0.35">
      <c r="A179" s="19" t="s">
        <v>245</v>
      </c>
      <c r="C179" s="11"/>
      <c r="D179" s="11"/>
      <c r="E179" s="11"/>
    </row>
    <row r="180" spans="1:5" x14ac:dyDescent="0.35">
      <c r="A180" s="20" t="s">
        <v>263</v>
      </c>
      <c r="B180">
        <v>30</v>
      </c>
      <c r="C180" s="11">
        <v>20.897589041095891</v>
      </c>
      <c r="D180" s="11">
        <v>-9.1024109589041089</v>
      </c>
      <c r="E180" s="11">
        <v>10.448794520547946</v>
      </c>
    </row>
    <row r="181" spans="1:5" x14ac:dyDescent="0.35">
      <c r="A181" s="4" t="s">
        <v>6</v>
      </c>
      <c r="C181" s="11"/>
      <c r="D181" s="11"/>
      <c r="E181" s="11"/>
    </row>
    <row r="182" spans="1:5" x14ac:dyDescent="0.35">
      <c r="A182" s="19" t="s">
        <v>245</v>
      </c>
      <c r="C182" s="11"/>
      <c r="D182" s="11"/>
      <c r="E182" s="11"/>
    </row>
    <row r="183" spans="1:5" x14ac:dyDescent="0.35">
      <c r="A183" s="20" t="s">
        <v>264</v>
      </c>
      <c r="B183">
        <v>48</v>
      </c>
      <c r="C183" s="11">
        <v>20.733041095890414</v>
      </c>
      <c r="D183" s="11">
        <v>-27.266958904109586</v>
      </c>
      <c r="E183" s="11">
        <v>10.366520547945207</v>
      </c>
    </row>
    <row r="184" spans="1:5" x14ac:dyDescent="0.35">
      <c r="A184" s="4" t="s">
        <v>66</v>
      </c>
      <c r="C184" s="11"/>
      <c r="D184" s="11"/>
      <c r="E184" s="11"/>
    </row>
    <row r="185" spans="1:5" x14ac:dyDescent="0.35">
      <c r="A185" s="19" t="s">
        <v>245</v>
      </c>
      <c r="C185" s="11"/>
      <c r="D185" s="11"/>
      <c r="E185" s="11"/>
    </row>
    <row r="186" spans="1:5" x14ac:dyDescent="0.35">
      <c r="A186" s="20" t="s">
        <v>264</v>
      </c>
      <c r="B186">
        <v>12</v>
      </c>
      <c r="C186" s="11">
        <v>19.745753424657533</v>
      </c>
      <c r="D186" s="11">
        <v>7.7457534246575328</v>
      </c>
      <c r="E186" s="11">
        <v>9.8728767123287664</v>
      </c>
    </row>
    <row r="187" spans="1:5" x14ac:dyDescent="0.35">
      <c r="A187" s="4" t="s">
        <v>0</v>
      </c>
      <c r="C187" s="11"/>
      <c r="D187" s="11"/>
      <c r="E187" s="11"/>
    </row>
    <row r="188" spans="1:5" x14ac:dyDescent="0.35">
      <c r="A188" s="19" t="s">
        <v>246</v>
      </c>
      <c r="C188" s="11"/>
      <c r="D188" s="11"/>
      <c r="E188" s="11"/>
    </row>
    <row r="189" spans="1:5" x14ac:dyDescent="0.35">
      <c r="A189" s="20" t="s">
        <v>246</v>
      </c>
      <c r="B189">
        <v>20</v>
      </c>
      <c r="C189" s="11">
        <v>17.935726027397262</v>
      </c>
      <c r="D189" s="11">
        <v>-2.0642739726027379</v>
      </c>
      <c r="E189" s="11">
        <v>8.967863013698631</v>
      </c>
    </row>
    <row r="190" spans="1:5" x14ac:dyDescent="0.35">
      <c r="A190" s="4" t="s">
        <v>177</v>
      </c>
      <c r="C190" s="11"/>
      <c r="D190" s="11"/>
      <c r="E190" s="11"/>
    </row>
    <row r="191" spans="1:5" x14ac:dyDescent="0.35">
      <c r="A191" s="19" t="s">
        <v>245</v>
      </c>
      <c r="C191" s="11"/>
      <c r="D191" s="11"/>
      <c r="E191" s="11"/>
    </row>
    <row r="192" spans="1:5" x14ac:dyDescent="0.35">
      <c r="A192" s="20" t="s">
        <v>263</v>
      </c>
      <c r="B192">
        <v>60</v>
      </c>
      <c r="C192" s="11">
        <v>17.606630136986304</v>
      </c>
      <c r="D192" s="11">
        <v>-42.393369863013696</v>
      </c>
      <c r="E192" s="11">
        <v>8.803315068493152</v>
      </c>
    </row>
    <row r="193" spans="1:5" x14ac:dyDescent="0.35">
      <c r="A193" s="4" t="s">
        <v>32</v>
      </c>
      <c r="C193" s="11"/>
      <c r="D193" s="11"/>
      <c r="E193" s="11"/>
    </row>
    <row r="194" spans="1:5" x14ac:dyDescent="0.35">
      <c r="A194" s="19" t="s">
        <v>244</v>
      </c>
      <c r="C194" s="11"/>
      <c r="D194" s="11"/>
      <c r="E194" s="11"/>
    </row>
    <row r="195" spans="1:5" x14ac:dyDescent="0.35">
      <c r="A195" s="20" t="s">
        <v>262</v>
      </c>
      <c r="B195">
        <v>40</v>
      </c>
      <c r="C195" s="11">
        <v>17.44208219178082</v>
      </c>
      <c r="D195" s="11">
        <v>-22.55791780821918</v>
      </c>
      <c r="E195" s="11">
        <v>8.7210410958904099</v>
      </c>
    </row>
    <row r="196" spans="1:5" x14ac:dyDescent="0.35">
      <c r="A196" s="4" t="s">
        <v>69</v>
      </c>
      <c r="C196" s="11"/>
      <c r="D196" s="11"/>
      <c r="E196" s="11"/>
    </row>
    <row r="197" spans="1:5" x14ac:dyDescent="0.35">
      <c r="A197" s="19" t="s">
        <v>242</v>
      </c>
      <c r="C197" s="11"/>
      <c r="D197" s="11"/>
      <c r="E197" s="11"/>
    </row>
    <row r="198" spans="1:5" x14ac:dyDescent="0.35">
      <c r="A198" s="20" t="s">
        <v>263</v>
      </c>
      <c r="B198">
        <v>20</v>
      </c>
      <c r="C198" s="11">
        <v>16.948438356164385</v>
      </c>
      <c r="D198" s="11">
        <v>-3.0515616438356155</v>
      </c>
      <c r="E198" s="11">
        <v>8.4742191780821923</v>
      </c>
    </row>
    <row r="199" spans="1:5" x14ac:dyDescent="0.35">
      <c r="A199" s="4" t="s">
        <v>147</v>
      </c>
      <c r="C199" s="11"/>
      <c r="D199" s="11"/>
      <c r="E199" s="11"/>
    </row>
    <row r="200" spans="1:5" x14ac:dyDescent="0.35">
      <c r="A200" s="19" t="s">
        <v>244</v>
      </c>
      <c r="C200" s="11"/>
      <c r="D200" s="11"/>
      <c r="E200" s="11"/>
    </row>
    <row r="201" spans="1:5" x14ac:dyDescent="0.35">
      <c r="A201" s="20" t="s">
        <v>261</v>
      </c>
      <c r="B201">
        <v>60</v>
      </c>
      <c r="C201" s="11">
        <v>15.632054794520547</v>
      </c>
      <c r="D201" s="11">
        <v>-44.367945205479451</v>
      </c>
      <c r="E201" s="11">
        <v>7.8160273972602736</v>
      </c>
    </row>
    <row r="202" spans="1:5" x14ac:dyDescent="0.35">
      <c r="A202" s="4" t="s">
        <v>91</v>
      </c>
      <c r="C202" s="11"/>
      <c r="D202" s="11"/>
      <c r="E202" s="11"/>
    </row>
    <row r="203" spans="1:5" x14ac:dyDescent="0.35">
      <c r="A203" s="19" t="s">
        <v>245</v>
      </c>
      <c r="C203" s="11"/>
      <c r="D203" s="11"/>
      <c r="E203" s="11"/>
    </row>
    <row r="204" spans="1:5" x14ac:dyDescent="0.35">
      <c r="A204" s="20" t="s">
        <v>263</v>
      </c>
      <c r="B204">
        <v>40</v>
      </c>
      <c r="C204" s="11">
        <v>14.973863013698631</v>
      </c>
      <c r="D204" s="11">
        <v>-25.026136986301367</v>
      </c>
      <c r="E204" s="11">
        <v>7.4869315068493156</v>
      </c>
    </row>
    <row r="205" spans="1:5" x14ac:dyDescent="0.35">
      <c r="A205" s="4" t="s">
        <v>54</v>
      </c>
      <c r="C205" s="11"/>
      <c r="D205" s="11"/>
      <c r="E205" s="11"/>
    </row>
    <row r="206" spans="1:5" x14ac:dyDescent="0.35">
      <c r="A206" s="19" t="s">
        <v>245</v>
      </c>
      <c r="C206" s="11"/>
      <c r="D206" s="11"/>
      <c r="E206" s="11"/>
    </row>
    <row r="207" spans="1:5" x14ac:dyDescent="0.35">
      <c r="A207" s="20" t="s">
        <v>259</v>
      </c>
      <c r="B207">
        <v>24</v>
      </c>
      <c r="C207" s="11">
        <v>14.480219178082192</v>
      </c>
      <c r="D207" s="11">
        <v>-9.5197808219178075</v>
      </c>
      <c r="E207" s="11">
        <v>7.2401095890410962</v>
      </c>
    </row>
    <row r="208" spans="1:5" x14ac:dyDescent="0.35">
      <c r="A208" s="4" t="s">
        <v>58</v>
      </c>
      <c r="C208" s="11"/>
      <c r="D208" s="11"/>
      <c r="E208" s="11"/>
    </row>
    <row r="209" spans="1:5" x14ac:dyDescent="0.35">
      <c r="A209" s="19" t="s">
        <v>245</v>
      </c>
      <c r="C209" s="11"/>
      <c r="D209" s="11"/>
      <c r="E209" s="11"/>
    </row>
    <row r="210" spans="1:5" x14ac:dyDescent="0.35">
      <c r="A210" s="20" t="s">
        <v>264</v>
      </c>
      <c r="B210">
        <v>120</v>
      </c>
      <c r="C210" s="11">
        <v>14.151123287671235</v>
      </c>
      <c r="D210" s="11">
        <v>-105.84887671232876</v>
      </c>
      <c r="E210" s="11">
        <v>7.0755616438356173</v>
      </c>
    </row>
    <row r="211" spans="1:5" x14ac:dyDescent="0.35">
      <c r="A211" s="4" t="s">
        <v>8</v>
      </c>
      <c r="C211" s="11"/>
      <c r="D211" s="11"/>
      <c r="E211" s="11"/>
    </row>
    <row r="212" spans="1:5" x14ac:dyDescent="0.35">
      <c r="A212" s="19" t="s">
        <v>245</v>
      </c>
      <c r="C212" s="11"/>
      <c r="D212" s="11"/>
      <c r="E212" s="11"/>
    </row>
    <row r="213" spans="1:5" x14ac:dyDescent="0.35">
      <c r="A213" s="20" t="s">
        <v>264</v>
      </c>
      <c r="B213">
        <v>32</v>
      </c>
      <c r="C213" s="11">
        <v>13.986575342465754</v>
      </c>
      <c r="D213" s="11">
        <v>-18.013424657534244</v>
      </c>
      <c r="E213" s="11">
        <v>6.9932876712328769</v>
      </c>
    </row>
    <row r="214" spans="1:5" x14ac:dyDescent="0.35">
      <c r="A214" s="4" t="s">
        <v>2</v>
      </c>
      <c r="C214" s="11"/>
      <c r="D214" s="11"/>
      <c r="E214" s="11"/>
    </row>
    <row r="215" spans="1:5" x14ac:dyDescent="0.35">
      <c r="A215" s="19" t="s">
        <v>244</v>
      </c>
      <c r="C215" s="11"/>
      <c r="D215" s="11"/>
      <c r="E215" s="11"/>
    </row>
    <row r="216" spans="1:5" x14ac:dyDescent="0.35">
      <c r="A216" s="20" t="s">
        <v>264</v>
      </c>
      <c r="B216">
        <v>24</v>
      </c>
      <c r="C216" s="11">
        <v>13.822027397260275</v>
      </c>
      <c r="D216" s="11">
        <v>-10.177972602739725</v>
      </c>
      <c r="E216" s="11">
        <v>6.9110136986301374</v>
      </c>
    </row>
    <row r="217" spans="1:5" x14ac:dyDescent="0.35">
      <c r="A217" s="4" t="s">
        <v>31</v>
      </c>
      <c r="C217" s="11"/>
      <c r="D217" s="11"/>
      <c r="E217" s="11"/>
    </row>
    <row r="218" spans="1:5" x14ac:dyDescent="0.35">
      <c r="A218" s="19" t="s">
        <v>245</v>
      </c>
      <c r="C218" s="11"/>
      <c r="D218" s="11"/>
      <c r="E218" s="11"/>
    </row>
    <row r="219" spans="1:5" x14ac:dyDescent="0.35">
      <c r="A219" s="20" t="s">
        <v>266</v>
      </c>
      <c r="B219">
        <v>20</v>
      </c>
      <c r="C219" s="11">
        <v>13.163835616438355</v>
      </c>
      <c r="D219" s="11">
        <v>-6.8361643835616448</v>
      </c>
      <c r="E219" s="11">
        <v>6.5819178082191776</v>
      </c>
    </row>
    <row r="220" spans="1:5" x14ac:dyDescent="0.35">
      <c r="A220" s="4" t="s">
        <v>45</v>
      </c>
      <c r="C220" s="11"/>
      <c r="D220" s="11"/>
      <c r="E220" s="11"/>
    </row>
    <row r="221" spans="1:5" x14ac:dyDescent="0.35">
      <c r="A221" s="19" t="s">
        <v>245</v>
      </c>
      <c r="C221" s="11"/>
      <c r="D221" s="11"/>
      <c r="E221" s="11"/>
    </row>
    <row r="222" spans="1:5" x14ac:dyDescent="0.35">
      <c r="A222" s="20" t="s">
        <v>264</v>
      </c>
      <c r="B222">
        <v>12</v>
      </c>
      <c r="C222" s="11">
        <v>12.999287671232878</v>
      </c>
      <c r="D222" s="11">
        <v>0.99928767123287798</v>
      </c>
      <c r="E222" s="11">
        <v>6.499643835616439</v>
      </c>
    </row>
    <row r="223" spans="1:5" x14ac:dyDescent="0.35">
      <c r="A223" s="4" t="s">
        <v>9</v>
      </c>
      <c r="C223" s="11"/>
      <c r="D223" s="11"/>
      <c r="E223" s="11"/>
    </row>
    <row r="224" spans="1:5" x14ac:dyDescent="0.35">
      <c r="A224" s="19" t="s">
        <v>245</v>
      </c>
      <c r="C224" s="11"/>
      <c r="D224" s="11"/>
      <c r="E224" s="11"/>
    </row>
    <row r="225" spans="1:5" x14ac:dyDescent="0.35">
      <c r="A225" s="20" t="s">
        <v>264</v>
      </c>
      <c r="B225">
        <v>48</v>
      </c>
      <c r="C225" s="11">
        <v>12.834739726027399</v>
      </c>
      <c r="D225" s="11">
        <v>-35.165260273972599</v>
      </c>
      <c r="E225" s="11">
        <v>6.4173698630136995</v>
      </c>
    </row>
    <row r="226" spans="1:5" x14ac:dyDescent="0.35">
      <c r="A226" s="4" t="s">
        <v>13</v>
      </c>
      <c r="C226" s="11"/>
      <c r="D226" s="11"/>
      <c r="E226" s="11"/>
    </row>
    <row r="227" spans="1:5" x14ac:dyDescent="0.35">
      <c r="A227" s="19" t="s">
        <v>244</v>
      </c>
      <c r="C227" s="11"/>
      <c r="D227" s="11"/>
      <c r="E227" s="11"/>
    </row>
    <row r="228" spans="1:5" x14ac:dyDescent="0.35">
      <c r="A228" s="20" t="s">
        <v>264</v>
      </c>
      <c r="B228">
        <v>24</v>
      </c>
      <c r="C228" s="11">
        <v>12.670191780821918</v>
      </c>
      <c r="D228" s="11">
        <v>-11.329808219178082</v>
      </c>
      <c r="E228" s="11">
        <v>6.3350958904109591</v>
      </c>
    </row>
    <row r="229" spans="1:5" x14ac:dyDescent="0.35">
      <c r="A229" s="4" t="s">
        <v>76</v>
      </c>
      <c r="C229" s="11"/>
      <c r="D229" s="11"/>
      <c r="E229" s="11"/>
    </row>
    <row r="230" spans="1:5" x14ac:dyDescent="0.35">
      <c r="A230" s="19" t="s">
        <v>246</v>
      </c>
      <c r="C230" s="11"/>
      <c r="D230" s="11"/>
      <c r="E230" s="11"/>
    </row>
    <row r="231" spans="1:5" x14ac:dyDescent="0.35">
      <c r="A231" s="20" t="s">
        <v>246</v>
      </c>
      <c r="B231">
        <v>18</v>
      </c>
      <c r="C231" s="11">
        <v>12.012</v>
      </c>
      <c r="D231" s="11">
        <v>-5.9879999999999995</v>
      </c>
      <c r="E231" s="11">
        <v>6.0060000000000002</v>
      </c>
    </row>
    <row r="232" spans="1:5" x14ac:dyDescent="0.35">
      <c r="A232" s="4" t="s">
        <v>1</v>
      </c>
      <c r="C232" s="11"/>
      <c r="D232" s="11"/>
      <c r="E232" s="11"/>
    </row>
    <row r="233" spans="1:5" x14ac:dyDescent="0.35">
      <c r="A233" s="19" t="s">
        <v>244</v>
      </c>
      <c r="C233" s="11"/>
      <c r="D233" s="11"/>
      <c r="E233" s="11"/>
    </row>
    <row r="234" spans="1:5" x14ac:dyDescent="0.35">
      <c r="A234" s="20" t="s">
        <v>236</v>
      </c>
      <c r="B234">
        <v>24</v>
      </c>
      <c r="C234" s="11">
        <v>11.847452054794521</v>
      </c>
      <c r="D234" s="11">
        <v>-12.152547945205479</v>
      </c>
      <c r="E234" s="11">
        <v>5.9237260273972607</v>
      </c>
    </row>
    <row r="235" spans="1:5" x14ac:dyDescent="0.35">
      <c r="A235" s="4" t="s">
        <v>166</v>
      </c>
      <c r="C235" s="11"/>
      <c r="D235" s="11"/>
      <c r="E235" s="11"/>
    </row>
    <row r="236" spans="1:5" x14ac:dyDescent="0.35">
      <c r="A236" s="19" t="s">
        <v>244</v>
      </c>
      <c r="C236" s="11"/>
      <c r="D236" s="11"/>
      <c r="E236" s="11"/>
    </row>
    <row r="237" spans="1:5" x14ac:dyDescent="0.35">
      <c r="A237" s="20" t="s">
        <v>261</v>
      </c>
      <c r="B237">
        <v>30</v>
      </c>
      <c r="C237" s="11">
        <v>10.531068493150686</v>
      </c>
      <c r="D237" s="11">
        <v>-19.468931506849316</v>
      </c>
      <c r="E237" s="11">
        <v>5.265534246575343</v>
      </c>
    </row>
    <row r="238" spans="1:5" x14ac:dyDescent="0.35">
      <c r="A238" s="4" t="s">
        <v>39</v>
      </c>
      <c r="C238" s="11"/>
      <c r="D238" s="11"/>
      <c r="E238" s="11"/>
    </row>
    <row r="239" spans="1:5" x14ac:dyDescent="0.35">
      <c r="A239" s="19" t="s">
        <v>244</v>
      </c>
      <c r="C239" s="11"/>
      <c r="D239" s="11"/>
      <c r="E239" s="11"/>
    </row>
    <row r="240" spans="1:5" x14ac:dyDescent="0.35">
      <c r="A240" s="20" t="s">
        <v>262</v>
      </c>
      <c r="B240">
        <v>20</v>
      </c>
      <c r="C240" s="11">
        <v>10.366520547945207</v>
      </c>
      <c r="D240" s="11">
        <v>-9.6334794520547931</v>
      </c>
      <c r="E240" s="11">
        <v>5.1832602739726035</v>
      </c>
    </row>
    <row r="241" spans="1:5" x14ac:dyDescent="0.35">
      <c r="A241" s="4" t="s">
        <v>61</v>
      </c>
      <c r="C241" s="11"/>
      <c r="D241" s="11"/>
      <c r="E241" s="11"/>
    </row>
    <row r="242" spans="1:5" x14ac:dyDescent="0.35">
      <c r="A242" s="19" t="s">
        <v>245</v>
      </c>
      <c r="C242" s="11"/>
      <c r="D242" s="11"/>
      <c r="E242" s="11"/>
    </row>
    <row r="243" spans="1:5" x14ac:dyDescent="0.35">
      <c r="A243" s="20" t="s">
        <v>259</v>
      </c>
      <c r="B243">
        <v>32</v>
      </c>
      <c r="C243" s="11">
        <v>9.8728767123287664</v>
      </c>
      <c r="D243" s="11">
        <v>-22.127123287671232</v>
      </c>
      <c r="E243" s="11">
        <v>4.9364383561643832</v>
      </c>
    </row>
    <row r="244" spans="1:5" x14ac:dyDescent="0.35">
      <c r="A244" s="4" t="s">
        <v>97</v>
      </c>
      <c r="C244" s="11"/>
      <c r="D244" s="11"/>
      <c r="E244" s="11"/>
    </row>
    <row r="245" spans="1:5" x14ac:dyDescent="0.35">
      <c r="A245" s="19" t="s">
        <v>244</v>
      </c>
      <c r="C245" s="11"/>
      <c r="D245" s="11"/>
      <c r="E245" s="11"/>
    </row>
    <row r="246" spans="1:5" x14ac:dyDescent="0.35">
      <c r="A246" s="20" t="s">
        <v>261</v>
      </c>
      <c r="B246">
        <v>15</v>
      </c>
      <c r="C246" s="11">
        <v>9.2146849315068504</v>
      </c>
      <c r="D246" s="11">
        <v>-5.7853150684931496</v>
      </c>
      <c r="E246" s="11">
        <v>4.6073424657534252</v>
      </c>
    </row>
    <row r="247" spans="1:5" x14ac:dyDescent="0.35">
      <c r="A247" s="4" t="s">
        <v>95</v>
      </c>
      <c r="C247" s="11"/>
      <c r="D247" s="11"/>
      <c r="E247" s="11"/>
    </row>
    <row r="248" spans="1:5" x14ac:dyDescent="0.35">
      <c r="A248" s="19" t="s">
        <v>244</v>
      </c>
      <c r="C248" s="11"/>
      <c r="D248" s="11"/>
      <c r="E248" s="11"/>
    </row>
    <row r="249" spans="1:5" x14ac:dyDescent="0.35">
      <c r="A249" s="20" t="s">
        <v>261</v>
      </c>
      <c r="B249">
        <v>15</v>
      </c>
      <c r="C249" s="11">
        <v>8.8855890410958907</v>
      </c>
      <c r="D249" s="11">
        <v>-6.1144109589041093</v>
      </c>
      <c r="E249" s="11">
        <v>4.4427945205479453</v>
      </c>
    </row>
    <row r="250" spans="1:5" x14ac:dyDescent="0.35">
      <c r="A250" s="4" t="s">
        <v>68</v>
      </c>
      <c r="C250" s="11"/>
      <c r="D250" s="11"/>
      <c r="E250" s="11"/>
    </row>
    <row r="251" spans="1:5" x14ac:dyDescent="0.35">
      <c r="A251" s="19" t="s">
        <v>245</v>
      </c>
      <c r="C251" s="11"/>
      <c r="D251" s="11"/>
      <c r="E251" s="11"/>
    </row>
    <row r="252" spans="1:5" x14ac:dyDescent="0.35">
      <c r="A252" s="20" t="s">
        <v>266</v>
      </c>
      <c r="B252">
        <v>20</v>
      </c>
      <c r="C252" s="11">
        <v>8.7210410958904099</v>
      </c>
      <c r="D252" s="11">
        <v>-11.27895890410959</v>
      </c>
      <c r="E252" s="11">
        <v>4.3605205479452049</v>
      </c>
    </row>
    <row r="253" spans="1:5" x14ac:dyDescent="0.35">
      <c r="A253" s="4" t="s">
        <v>176</v>
      </c>
      <c r="C253" s="11"/>
      <c r="D253" s="11"/>
      <c r="E253" s="11"/>
    </row>
    <row r="254" spans="1:5" x14ac:dyDescent="0.35">
      <c r="A254" s="19" t="s">
        <v>244</v>
      </c>
      <c r="C254" s="11"/>
      <c r="D254" s="11"/>
      <c r="E254" s="11"/>
    </row>
    <row r="255" spans="1:5" x14ac:dyDescent="0.35">
      <c r="A255" s="20" t="s">
        <v>261</v>
      </c>
      <c r="B255">
        <v>30</v>
      </c>
      <c r="C255" s="11">
        <v>8.5564931506849309</v>
      </c>
      <c r="D255" s="11">
        <v>-21.443506849315071</v>
      </c>
      <c r="E255" s="11">
        <v>4.2782465753424654</v>
      </c>
    </row>
    <row r="256" spans="1:5" x14ac:dyDescent="0.35">
      <c r="A256" s="4" t="s">
        <v>14</v>
      </c>
      <c r="C256" s="11"/>
      <c r="D256" s="11"/>
      <c r="E256" s="11"/>
    </row>
    <row r="257" spans="1:5" x14ac:dyDescent="0.35">
      <c r="A257" s="19" t="s">
        <v>245</v>
      </c>
      <c r="C257" s="11"/>
      <c r="D257" s="11"/>
      <c r="E257" s="11"/>
    </row>
    <row r="258" spans="1:5" x14ac:dyDescent="0.35">
      <c r="A258" s="20" t="s">
        <v>259</v>
      </c>
      <c r="B258">
        <v>12</v>
      </c>
      <c r="C258" s="11">
        <v>8.3919452054794537</v>
      </c>
      <c r="D258" s="11">
        <v>-3.6080547945205463</v>
      </c>
      <c r="E258" s="11">
        <v>4.1959726027397268</v>
      </c>
    </row>
    <row r="259" spans="1:5" x14ac:dyDescent="0.35">
      <c r="A259" s="4" t="s">
        <v>30</v>
      </c>
      <c r="C259" s="11"/>
      <c r="D259" s="11"/>
      <c r="E259" s="11"/>
    </row>
    <row r="260" spans="1:5" x14ac:dyDescent="0.35">
      <c r="A260" s="19" t="s">
        <v>245</v>
      </c>
      <c r="C260" s="11"/>
      <c r="D260" s="11"/>
      <c r="E260" s="11"/>
    </row>
    <row r="261" spans="1:5" x14ac:dyDescent="0.35">
      <c r="A261" s="20" t="s">
        <v>266</v>
      </c>
      <c r="B261">
        <v>10</v>
      </c>
      <c r="C261" s="11">
        <v>8.2273972602739729</v>
      </c>
      <c r="D261" s="11">
        <v>-1.7726027397260271</v>
      </c>
      <c r="E261" s="11">
        <v>4.1136986301369864</v>
      </c>
    </row>
    <row r="262" spans="1:5" x14ac:dyDescent="0.35">
      <c r="A262" s="4" t="s">
        <v>73</v>
      </c>
      <c r="C262" s="11"/>
      <c r="D262" s="11"/>
      <c r="E262" s="11"/>
    </row>
    <row r="263" spans="1:5" x14ac:dyDescent="0.35">
      <c r="A263" s="19" t="s">
        <v>244</v>
      </c>
      <c r="C263" s="11"/>
      <c r="D263" s="11"/>
      <c r="E263" s="11"/>
    </row>
    <row r="264" spans="1:5" x14ac:dyDescent="0.35">
      <c r="A264" s="20" t="s">
        <v>262</v>
      </c>
      <c r="B264">
        <v>20</v>
      </c>
      <c r="C264" s="11">
        <v>7.8983013698630131</v>
      </c>
      <c r="D264" s="11">
        <v>-12.101698630136987</v>
      </c>
      <c r="E264" s="11">
        <v>3.9491506849315066</v>
      </c>
    </row>
    <row r="265" spans="1:5" x14ac:dyDescent="0.35">
      <c r="A265" s="4" t="s">
        <v>21</v>
      </c>
      <c r="C265" s="11"/>
      <c r="D265" s="11"/>
      <c r="E265" s="11"/>
    </row>
    <row r="266" spans="1:5" x14ac:dyDescent="0.35">
      <c r="A266" s="19" t="s">
        <v>244</v>
      </c>
      <c r="C266" s="11"/>
      <c r="D266" s="11"/>
      <c r="E266" s="11"/>
    </row>
    <row r="267" spans="1:5" x14ac:dyDescent="0.35">
      <c r="A267" s="20" t="s">
        <v>264</v>
      </c>
      <c r="B267">
        <v>72</v>
      </c>
      <c r="C267" s="11">
        <v>7.8983013698630131</v>
      </c>
      <c r="D267" s="11">
        <v>-64.10169863013698</v>
      </c>
      <c r="E267" s="11">
        <v>3.9491506849315066</v>
      </c>
    </row>
    <row r="268" spans="1:5" x14ac:dyDescent="0.35">
      <c r="A268" s="4" t="s">
        <v>7</v>
      </c>
      <c r="C268" s="11"/>
      <c r="D268" s="11"/>
      <c r="E268" s="11"/>
    </row>
    <row r="269" spans="1:5" x14ac:dyDescent="0.35">
      <c r="A269" s="19" t="s">
        <v>245</v>
      </c>
      <c r="C269" s="11"/>
      <c r="D269" s="11"/>
      <c r="E269" s="11"/>
    </row>
    <row r="270" spans="1:5" x14ac:dyDescent="0.35">
      <c r="A270" s="20" t="s">
        <v>264</v>
      </c>
      <c r="B270">
        <v>48</v>
      </c>
      <c r="C270" s="11">
        <v>6.9110136986301374</v>
      </c>
      <c r="D270" s="11">
        <v>-41.088986301369864</v>
      </c>
      <c r="E270" s="11">
        <v>3.4555068493150687</v>
      </c>
    </row>
    <row r="271" spans="1:5" x14ac:dyDescent="0.35">
      <c r="A271" s="4" t="s">
        <v>33</v>
      </c>
      <c r="C271" s="11"/>
      <c r="D271" s="11"/>
      <c r="E271" s="11"/>
    </row>
    <row r="272" spans="1:5" x14ac:dyDescent="0.35">
      <c r="A272" s="19" t="s">
        <v>241</v>
      </c>
      <c r="C272" s="11"/>
      <c r="D272" s="11"/>
      <c r="E272" s="11"/>
    </row>
    <row r="273" spans="1:5" x14ac:dyDescent="0.35">
      <c r="A273" s="20" t="s">
        <v>267</v>
      </c>
      <c r="B273">
        <v>10</v>
      </c>
      <c r="C273" s="11">
        <v>6.7464657534246575</v>
      </c>
      <c r="D273" s="11">
        <v>-3.2535342465753425</v>
      </c>
      <c r="E273" s="11">
        <v>3.3732328767123287</v>
      </c>
    </row>
    <row r="274" spans="1:5" x14ac:dyDescent="0.35">
      <c r="A274" s="4" t="s">
        <v>3</v>
      </c>
      <c r="C274" s="11"/>
      <c r="D274" s="11"/>
      <c r="E274" s="11"/>
    </row>
    <row r="275" spans="1:5" x14ac:dyDescent="0.35">
      <c r="A275" s="19" t="s">
        <v>238</v>
      </c>
      <c r="C275" s="11"/>
      <c r="D275" s="11"/>
      <c r="E275" s="11"/>
    </row>
    <row r="276" spans="1:5" x14ac:dyDescent="0.35">
      <c r="A276" s="20" t="s">
        <v>259</v>
      </c>
      <c r="B276">
        <v>12</v>
      </c>
      <c r="C276" s="11">
        <v>6.5819178082191776</v>
      </c>
      <c r="D276" s="11">
        <v>-5.4180821917808224</v>
      </c>
      <c r="E276" s="11">
        <v>3.2909589041095888</v>
      </c>
    </row>
    <row r="277" spans="1:5" x14ac:dyDescent="0.35">
      <c r="A277" s="4" t="s">
        <v>35</v>
      </c>
      <c r="C277" s="11"/>
      <c r="D277" s="11"/>
      <c r="E277" s="11"/>
    </row>
    <row r="278" spans="1:5" x14ac:dyDescent="0.35">
      <c r="A278" s="19" t="s">
        <v>241</v>
      </c>
      <c r="C278" s="11"/>
      <c r="D278" s="11"/>
      <c r="E278" s="11"/>
    </row>
    <row r="279" spans="1:5" x14ac:dyDescent="0.35">
      <c r="A279" s="20" t="s">
        <v>267</v>
      </c>
      <c r="B279">
        <v>26</v>
      </c>
      <c r="C279" s="11">
        <v>5.9237260273972607</v>
      </c>
      <c r="D279" s="11">
        <v>-20.076273972602738</v>
      </c>
      <c r="E279" s="11">
        <v>2.9618630136986304</v>
      </c>
    </row>
    <row r="280" spans="1:5" x14ac:dyDescent="0.35">
      <c r="A280" s="4" t="s">
        <v>165</v>
      </c>
      <c r="C280" s="11"/>
      <c r="D280" s="11"/>
      <c r="E280" s="11"/>
    </row>
    <row r="281" spans="1:5" x14ac:dyDescent="0.35">
      <c r="A281" s="19" t="s">
        <v>245</v>
      </c>
      <c r="C281" s="11"/>
      <c r="D281" s="11"/>
      <c r="E281" s="11"/>
    </row>
    <row r="282" spans="1:5" x14ac:dyDescent="0.35">
      <c r="A282" s="20" t="s">
        <v>263</v>
      </c>
      <c r="B282">
        <v>15</v>
      </c>
      <c r="C282" s="11">
        <v>5.1009863013698631</v>
      </c>
      <c r="D282" s="11">
        <v>-9.8990136986301369</v>
      </c>
      <c r="E282" s="11">
        <v>2.5504931506849315</v>
      </c>
    </row>
    <row r="283" spans="1:5" x14ac:dyDescent="0.35">
      <c r="A283" s="4" t="s">
        <v>169</v>
      </c>
      <c r="C283" s="11"/>
      <c r="D283" s="11"/>
      <c r="E283" s="11"/>
    </row>
    <row r="284" spans="1:5" x14ac:dyDescent="0.35">
      <c r="A284" s="19" t="s">
        <v>245</v>
      </c>
      <c r="C284" s="11"/>
      <c r="D284" s="11"/>
      <c r="E284" s="11"/>
    </row>
    <row r="285" spans="1:5" x14ac:dyDescent="0.35">
      <c r="A285" s="20" t="s">
        <v>263</v>
      </c>
      <c r="B285">
        <v>30</v>
      </c>
      <c r="C285" s="11">
        <v>3.9491506849315066</v>
      </c>
      <c r="D285" s="11">
        <v>-26.050849315068493</v>
      </c>
      <c r="E285" s="11">
        <v>1.9745753424657533</v>
      </c>
    </row>
    <row r="286" spans="1:5" x14ac:dyDescent="0.35">
      <c r="A286" s="4" t="s">
        <v>77</v>
      </c>
      <c r="C286" s="11"/>
      <c r="D286" s="11"/>
      <c r="E286" s="11"/>
    </row>
    <row r="287" spans="1:5" x14ac:dyDescent="0.35">
      <c r="A287" s="19" t="s">
        <v>209</v>
      </c>
      <c r="C287" s="11"/>
      <c r="D287" s="11"/>
      <c r="E287" s="11"/>
    </row>
    <row r="288" spans="1:5" x14ac:dyDescent="0.35">
      <c r="A288" s="20" t="s">
        <v>268</v>
      </c>
      <c r="B288">
        <v>6</v>
      </c>
      <c r="C288" s="11">
        <v>3.784602739726028</v>
      </c>
      <c r="D288" s="11">
        <v>-2.215397260273972</v>
      </c>
      <c r="E288" s="11">
        <v>1.892301369863014</v>
      </c>
    </row>
    <row r="289" spans="1:5" x14ac:dyDescent="0.35">
      <c r="A289" s="4" t="s">
        <v>40</v>
      </c>
      <c r="C289" s="11"/>
      <c r="D289" s="11"/>
      <c r="E289" s="11"/>
    </row>
    <row r="290" spans="1:5" x14ac:dyDescent="0.35">
      <c r="A290" s="19" t="s">
        <v>244</v>
      </c>
      <c r="C290" s="11"/>
      <c r="D290" s="11"/>
      <c r="E290" s="11"/>
    </row>
    <row r="291" spans="1:5" x14ac:dyDescent="0.35">
      <c r="A291" s="20" t="s">
        <v>262</v>
      </c>
      <c r="B291">
        <v>5</v>
      </c>
      <c r="C291" s="11">
        <v>3.784602739726028</v>
      </c>
      <c r="D291" s="11">
        <v>-1.215397260273972</v>
      </c>
      <c r="E291" s="11">
        <v>1.892301369863014</v>
      </c>
    </row>
    <row r="292" spans="1:5" x14ac:dyDescent="0.35">
      <c r="A292" s="4" t="s">
        <v>52</v>
      </c>
      <c r="C292" s="11"/>
      <c r="D292" s="11"/>
      <c r="E292" s="11"/>
    </row>
    <row r="293" spans="1:5" x14ac:dyDescent="0.35">
      <c r="A293" s="19" t="s">
        <v>244</v>
      </c>
      <c r="C293" s="11"/>
      <c r="D293" s="11"/>
      <c r="E293" s="11"/>
    </row>
    <row r="294" spans="1:5" x14ac:dyDescent="0.35">
      <c r="A294" s="20" t="s">
        <v>236</v>
      </c>
      <c r="B294">
        <v>6</v>
      </c>
      <c r="C294" s="11">
        <v>3.784602739726028</v>
      </c>
      <c r="D294" s="11">
        <v>-2.215397260273972</v>
      </c>
      <c r="E294" s="11">
        <v>1.892301369863014</v>
      </c>
    </row>
    <row r="295" spans="1:5" x14ac:dyDescent="0.35">
      <c r="A295" s="4" t="s">
        <v>37</v>
      </c>
      <c r="C295" s="11"/>
      <c r="D295" s="11"/>
      <c r="E295" s="11"/>
    </row>
    <row r="296" spans="1:5" x14ac:dyDescent="0.35">
      <c r="A296" s="19" t="s">
        <v>241</v>
      </c>
      <c r="C296" s="11"/>
      <c r="D296" s="11"/>
      <c r="E296" s="11"/>
    </row>
    <row r="297" spans="1:5" x14ac:dyDescent="0.35">
      <c r="A297" s="20" t="s">
        <v>267</v>
      </c>
      <c r="B297">
        <v>10</v>
      </c>
      <c r="C297" s="11">
        <v>3.4555068493150687</v>
      </c>
      <c r="D297" s="11">
        <v>-6.5444931506849313</v>
      </c>
      <c r="E297" s="11">
        <v>1.7277534246575343</v>
      </c>
    </row>
    <row r="298" spans="1:5" x14ac:dyDescent="0.35">
      <c r="A298" s="4" t="s">
        <v>167</v>
      </c>
      <c r="C298" s="11"/>
      <c r="D298" s="11"/>
      <c r="E298" s="11"/>
    </row>
    <row r="299" spans="1:5" x14ac:dyDescent="0.35">
      <c r="A299" s="19" t="s">
        <v>245</v>
      </c>
      <c r="C299" s="11"/>
      <c r="D299" s="11"/>
      <c r="E299" s="11"/>
    </row>
    <row r="300" spans="1:5" x14ac:dyDescent="0.35">
      <c r="A300" s="20" t="s">
        <v>263</v>
      </c>
      <c r="B300">
        <v>30</v>
      </c>
      <c r="C300" s="11">
        <v>3.2909589041095888</v>
      </c>
      <c r="D300" s="11">
        <v>-26.709041095890413</v>
      </c>
      <c r="E300" s="11">
        <v>1.6454794520547944</v>
      </c>
    </row>
    <row r="301" spans="1:5" x14ac:dyDescent="0.35">
      <c r="A301" s="4" t="s">
        <v>173</v>
      </c>
      <c r="C301" s="11"/>
      <c r="D301" s="11"/>
      <c r="E301" s="11"/>
    </row>
    <row r="302" spans="1:5" x14ac:dyDescent="0.35">
      <c r="A302" s="19" t="s">
        <v>244</v>
      </c>
      <c r="C302" s="11"/>
      <c r="D302" s="11"/>
      <c r="E302" s="11"/>
    </row>
    <row r="303" spans="1:5" x14ac:dyDescent="0.35">
      <c r="A303" s="20" t="s">
        <v>261</v>
      </c>
      <c r="B303">
        <v>15</v>
      </c>
      <c r="C303" s="11">
        <v>3.1264109589041098</v>
      </c>
      <c r="D303" s="11">
        <v>-11.87358904109589</v>
      </c>
      <c r="E303" s="11">
        <v>1.5632054794520549</v>
      </c>
    </row>
    <row r="304" spans="1:5" x14ac:dyDescent="0.35">
      <c r="A304" s="4" t="s">
        <v>29</v>
      </c>
      <c r="C304" s="11"/>
      <c r="D304" s="11"/>
      <c r="E304" s="11"/>
    </row>
    <row r="305" spans="1:5" x14ac:dyDescent="0.35">
      <c r="A305" s="19" t="s">
        <v>244</v>
      </c>
      <c r="C305" s="11"/>
      <c r="D305" s="11"/>
      <c r="E305" s="11"/>
    </row>
    <row r="306" spans="1:5" x14ac:dyDescent="0.35">
      <c r="A306" s="20" t="s">
        <v>265</v>
      </c>
      <c r="B306">
        <v>12</v>
      </c>
      <c r="C306" s="11">
        <v>2.9618630136986304</v>
      </c>
      <c r="D306" s="11">
        <v>-9.0381369863013692</v>
      </c>
      <c r="E306" s="11">
        <v>1.4809315068493152</v>
      </c>
    </row>
    <row r="307" spans="1:5" x14ac:dyDescent="0.35">
      <c r="A307" s="4" t="s">
        <v>89</v>
      </c>
      <c r="C307" s="11"/>
      <c r="D307" s="11"/>
      <c r="E307" s="11"/>
    </row>
    <row r="308" spans="1:5" x14ac:dyDescent="0.35">
      <c r="A308" s="19" t="s">
        <v>209</v>
      </c>
      <c r="C308" s="11"/>
      <c r="D308" s="11"/>
      <c r="E308" s="11"/>
    </row>
    <row r="309" spans="1:5" x14ac:dyDescent="0.35">
      <c r="A309" s="20" t="s">
        <v>268</v>
      </c>
      <c r="B309">
        <v>10</v>
      </c>
      <c r="C309" s="11">
        <v>2.6327671232876715</v>
      </c>
      <c r="D309" s="11">
        <v>-7.367232876712329</v>
      </c>
      <c r="E309" s="11">
        <v>1.3163835616438357</v>
      </c>
    </row>
    <row r="310" spans="1:5" x14ac:dyDescent="0.35">
      <c r="A310" s="4" t="s">
        <v>67</v>
      </c>
      <c r="C310" s="11"/>
      <c r="D310" s="11"/>
      <c r="E310" s="11"/>
    </row>
    <row r="311" spans="1:5" x14ac:dyDescent="0.35">
      <c r="A311" s="19" t="s">
        <v>245</v>
      </c>
      <c r="C311" s="11"/>
      <c r="D311" s="11"/>
      <c r="E311" s="11"/>
    </row>
    <row r="312" spans="1:5" x14ac:dyDescent="0.35">
      <c r="A312" s="20" t="s">
        <v>266</v>
      </c>
      <c r="B312">
        <v>10</v>
      </c>
      <c r="C312" s="11">
        <v>2.6327671232876715</v>
      </c>
      <c r="D312" s="11">
        <v>-7.367232876712329</v>
      </c>
      <c r="E312" s="11">
        <v>1.3163835616438357</v>
      </c>
    </row>
    <row r="313" spans="1:5" x14ac:dyDescent="0.35">
      <c r="A313" s="4" t="s">
        <v>170</v>
      </c>
      <c r="C313" s="11"/>
      <c r="D313" s="11"/>
      <c r="E313" s="11"/>
    </row>
    <row r="314" spans="1:5" x14ac:dyDescent="0.35">
      <c r="A314" s="19" t="s">
        <v>245</v>
      </c>
      <c r="C314" s="11"/>
      <c r="D314" s="11"/>
      <c r="E314" s="11"/>
    </row>
    <row r="315" spans="1:5" x14ac:dyDescent="0.35">
      <c r="A315" s="20" t="s">
        <v>263</v>
      </c>
      <c r="B315">
        <v>15</v>
      </c>
      <c r="C315" s="11">
        <v>2.4682191780821916</v>
      </c>
      <c r="D315" s="11">
        <v>-12.531780821917808</v>
      </c>
      <c r="E315" s="11">
        <v>1.2341095890410958</v>
      </c>
    </row>
    <row r="316" spans="1:5" x14ac:dyDescent="0.35">
      <c r="A316" s="4" t="s">
        <v>161</v>
      </c>
      <c r="C316" s="11"/>
      <c r="D316" s="11"/>
      <c r="E316" s="11"/>
    </row>
    <row r="317" spans="1:5" x14ac:dyDescent="0.35">
      <c r="A317" s="19" t="s">
        <v>242</v>
      </c>
      <c r="C317" s="11"/>
      <c r="D317" s="11"/>
      <c r="E317" s="11"/>
    </row>
    <row r="318" spans="1:5" x14ac:dyDescent="0.35">
      <c r="A318" s="20" t="s">
        <v>258</v>
      </c>
      <c r="B318">
        <v>15</v>
      </c>
      <c r="C318" s="11">
        <v>2.4682191780821916</v>
      </c>
      <c r="D318" s="11">
        <v>-12.531780821917808</v>
      </c>
      <c r="E318" s="11">
        <v>1.2341095890410958</v>
      </c>
    </row>
    <row r="319" spans="1:5" x14ac:dyDescent="0.35">
      <c r="A319" s="4" t="s">
        <v>10</v>
      </c>
      <c r="C319" s="11"/>
      <c r="D319" s="11"/>
      <c r="E319" s="11"/>
    </row>
    <row r="320" spans="1:5" x14ac:dyDescent="0.35">
      <c r="A320" s="19" t="s">
        <v>244</v>
      </c>
      <c r="C320" s="11"/>
      <c r="D320" s="11"/>
      <c r="E320" s="11"/>
    </row>
    <row r="321" spans="1:5" x14ac:dyDescent="0.35">
      <c r="A321" s="20" t="s">
        <v>265</v>
      </c>
      <c r="B321">
        <v>12</v>
      </c>
      <c r="C321" s="11">
        <v>2.3036712328767126</v>
      </c>
      <c r="D321" s="11">
        <v>-9.696328767123287</v>
      </c>
      <c r="E321" s="11">
        <v>1.1518356164383563</v>
      </c>
    </row>
    <row r="322" spans="1:5" x14ac:dyDescent="0.35">
      <c r="A322" s="4" t="s">
        <v>197</v>
      </c>
      <c r="C322" s="11"/>
      <c r="D322" s="11"/>
      <c r="E322" s="11"/>
    </row>
    <row r="323" spans="1:5" x14ac:dyDescent="0.35">
      <c r="A323" s="19" t="s">
        <v>246</v>
      </c>
      <c r="C323" s="11"/>
      <c r="D323" s="11"/>
      <c r="E323" s="11"/>
    </row>
    <row r="324" spans="1:5" x14ac:dyDescent="0.35">
      <c r="A324" s="20" t="s">
        <v>246</v>
      </c>
      <c r="B324">
        <v>10</v>
      </c>
      <c r="C324" s="11">
        <v>2.1391232876712327</v>
      </c>
      <c r="D324" s="11">
        <v>-7.8608767123287677</v>
      </c>
      <c r="E324" s="11">
        <v>1.0695616438356164</v>
      </c>
    </row>
    <row r="325" spans="1:5" x14ac:dyDescent="0.35">
      <c r="A325" s="4" t="s">
        <v>41</v>
      </c>
      <c r="C325" s="11"/>
      <c r="D325" s="11"/>
      <c r="E325" s="11"/>
    </row>
    <row r="326" spans="1:5" x14ac:dyDescent="0.35">
      <c r="A326" s="19" t="s">
        <v>245</v>
      </c>
      <c r="C326" s="11"/>
      <c r="D326" s="11"/>
      <c r="E326" s="11"/>
    </row>
    <row r="327" spans="1:5" x14ac:dyDescent="0.35">
      <c r="A327" s="20" t="s">
        <v>266</v>
      </c>
      <c r="B327">
        <v>5</v>
      </c>
      <c r="C327" s="11">
        <v>1.8100273972602741</v>
      </c>
      <c r="D327" s="11">
        <v>-3.1899726027397257</v>
      </c>
      <c r="E327" s="11">
        <v>0.90501369863013703</v>
      </c>
    </row>
    <row r="328" spans="1:5" x14ac:dyDescent="0.35">
      <c r="A328" s="4" t="s">
        <v>183</v>
      </c>
      <c r="C328" s="11"/>
      <c r="D328" s="11"/>
      <c r="E328" s="11"/>
    </row>
    <row r="329" spans="1:5" x14ac:dyDescent="0.35">
      <c r="A329" s="19" t="s">
        <v>246</v>
      </c>
      <c r="C329" s="11"/>
      <c r="D329" s="11"/>
      <c r="E329" s="11"/>
    </row>
    <row r="330" spans="1:5" x14ac:dyDescent="0.35">
      <c r="A330" s="20" t="s">
        <v>246</v>
      </c>
      <c r="B330">
        <v>15</v>
      </c>
      <c r="C330" s="11">
        <v>1.6454794520547944</v>
      </c>
      <c r="D330" s="11">
        <v>-13.354520547945206</v>
      </c>
      <c r="E330" s="11">
        <v>0.8227397260273972</v>
      </c>
    </row>
    <row r="331" spans="1:5" x14ac:dyDescent="0.35">
      <c r="A331" s="4" t="s">
        <v>75</v>
      </c>
      <c r="C331" s="11"/>
      <c r="D331" s="11"/>
      <c r="E331" s="11"/>
    </row>
    <row r="332" spans="1:5" x14ac:dyDescent="0.35">
      <c r="A332" s="19" t="s">
        <v>244</v>
      </c>
      <c r="C332" s="11"/>
      <c r="D332" s="11"/>
      <c r="E332" s="11"/>
    </row>
    <row r="333" spans="1:5" x14ac:dyDescent="0.35">
      <c r="A333" s="20" t="s">
        <v>235</v>
      </c>
      <c r="B333">
        <v>5</v>
      </c>
      <c r="C333" s="11">
        <v>1.4809315068493152</v>
      </c>
      <c r="D333" s="11">
        <v>-3.5190684931506846</v>
      </c>
      <c r="E333" s="11">
        <v>0.74046575342465759</v>
      </c>
    </row>
    <row r="334" spans="1:5" x14ac:dyDescent="0.35">
      <c r="A334" s="4" t="s">
        <v>162</v>
      </c>
      <c r="C334" s="11"/>
      <c r="D334" s="11"/>
      <c r="E334" s="11"/>
    </row>
    <row r="335" spans="1:5" x14ac:dyDescent="0.35">
      <c r="A335" s="19" t="s">
        <v>245</v>
      </c>
      <c r="C335" s="11"/>
      <c r="D335" s="11"/>
      <c r="E335" s="11"/>
    </row>
    <row r="336" spans="1:5" x14ac:dyDescent="0.35">
      <c r="A336" s="20" t="s">
        <v>263</v>
      </c>
      <c r="B336">
        <v>15</v>
      </c>
      <c r="C336" s="11">
        <v>1.3163835616438357</v>
      </c>
      <c r="D336" s="11">
        <v>-13.683616438356164</v>
      </c>
      <c r="E336" s="11">
        <v>0.65819178082191787</v>
      </c>
    </row>
    <row r="337" spans="1:5" x14ac:dyDescent="0.35">
      <c r="A337" s="4" t="s">
        <v>196</v>
      </c>
      <c r="C337" s="11"/>
      <c r="D337" s="11"/>
      <c r="E337" s="11"/>
    </row>
    <row r="338" spans="1:5" x14ac:dyDescent="0.35">
      <c r="A338" s="19" t="s">
        <v>246</v>
      </c>
      <c r="C338" s="11"/>
      <c r="D338" s="11"/>
      <c r="E338" s="11"/>
    </row>
    <row r="339" spans="1:5" x14ac:dyDescent="0.35">
      <c r="A339" s="20" t="s">
        <v>246</v>
      </c>
      <c r="B339">
        <v>10</v>
      </c>
      <c r="C339" s="11">
        <v>0.98728767123287664</v>
      </c>
      <c r="D339" s="11">
        <v>-9.0127123287671225</v>
      </c>
      <c r="E339" s="11">
        <v>0.49364383561643832</v>
      </c>
    </row>
    <row r="340" spans="1:5" x14ac:dyDescent="0.35">
      <c r="A340" s="4" t="s">
        <v>74</v>
      </c>
      <c r="C340" s="11"/>
      <c r="D340" s="11"/>
      <c r="E340" s="11"/>
    </row>
    <row r="341" spans="1:5" x14ac:dyDescent="0.35">
      <c r="A341" s="19" t="s">
        <v>244</v>
      </c>
      <c r="C341" s="11"/>
      <c r="D341" s="11"/>
      <c r="E341" s="11"/>
    </row>
    <row r="342" spans="1:5" x14ac:dyDescent="0.35">
      <c r="A342" s="20" t="s">
        <v>235</v>
      </c>
      <c r="B342">
        <v>5</v>
      </c>
      <c r="C342" s="11">
        <v>0.98728767123287664</v>
      </c>
      <c r="D342" s="11">
        <v>-4.0127123287671234</v>
      </c>
      <c r="E342" s="11">
        <v>0.49364383561643832</v>
      </c>
    </row>
    <row r="343" spans="1:5" x14ac:dyDescent="0.35">
      <c r="A343" s="4" t="s">
        <v>90</v>
      </c>
      <c r="C343" s="11"/>
      <c r="D343" s="11"/>
      <c r="E343" s="11"/>
    </row>
    <row r="344" spans="1:5" x14ac:dyDescent="0.35">
      <c r="A344" s="19" t="s">
        <v>209</v>
      </c>
      <c r="C344" s="11"/>
      <c r="D344" s="11"/>
      <c r="E344" s="11"/>
    </row>
    <row r="345" spans="1:5" x14ac:dyDescent="0.35">
      <c r="A345" s="20" t="s">
        <v>268</v>
      </c>
      <c r="B345">
        <v>10</v>
      </c>
      <c r="C345" s="11">
        <v>0.32909589041095894</v>
      </c>
      <c r="D345" s="11">
        <v>-9.6709041095890402</v>
      </c>
      <c r="E345" s="11">
        <v>0.16454794520547947</v>
      </c>
    </row>
    <row r="346" spans="1:5" x14ac:dyDescent="0.35">
      <c r="A346" s="4" t="s">
        <v>59</v>
      </c>
      <c r="C346" s="11"/>
      <c r="D346" s="11"/>
      <c r="E346" s="11"/>
    </row>
    <row r="347" spans="1:5" x14ac:dyDescent="0.35">
      <c r="A347" s="19" t="s">
        <v>245</v>
      </c>
      <c r="C347" s="11"/>
      <c r="D347" s="11"/>
      <c r="E347" s="11"/>
    </row>
    <row r="348" spans="1:5" x14ac:dyDescent="0.35">
      <c r="A348" s="20" t="s">
        <v>264</v>
      </c>
      <c r="B348">
        <v>12</v>
      </c>
      <c r="C348" s="11">
        <v>0.16454794520547947</v>
      </c>
      <c r="D348" s="11">
        <v>-11.835452054794521</v>
      </c>
      <c r="E348" s="11">
        <v>8.2273972602739734E-2</v>
      </c>
    </row>
    <row r="349" spans="1:5" x14ac:dyDescent="0.35">
      <c r="A349" s="4" t="s">
        <v>11</v>
      </c>
      <c r="C349" s="11"/>
      <c r="D349" s="11"/>
      <c r="E349" s="11"/>
    </row>
    <row r="350" spans="1:5" x14ac:dyDescent="0.35">
      <c r="A350" s="19" t="s">
        <v>243</v>
      </c>
    </row>
    <row r="351" spans="1:5" x14ac:dyDescent="0.35">
      <c r="A351" s="20" t="s">
        <v>260</v>
      </c>
      <c r="B351">
        <v>3</v>
      </c>
      <c r="C351">
        <v>0</v>
      </c>
      <c r="D351">
        <v>-3</v>
      </c>
      <c r="E351">
        <v>0</v>
      </c>
    </row>
    <row r="352" spans="1:5" x14ac:dyDescent="0.35">
      <c r="A352" s="17" t="s">
        <v>229</v>
      </c>
    </row>
    <row r="353" spans="1:5" x14ac:dyDescent="0.35">
      <c r="A353" s="19" t="s">
        <v>246</v>
      </c>
    </row>
    <row r="354" spans="1:5" x14ac:dyDescent="0.35">
      <c r="A354" s="20" t="s">
        <v>246</v>
      </c>
      <c r="C354">
        <v>0</v>
      </c>
      <c r="D354">
        <v>0</v>
      </c>
      <c r="E354">
        <v>0</v>
      </c>
    </row>
    <row r="355" spans="1:5" x14ac:dyDescent="0.35">
      <c r="A355" s="17" t="s">
        <v>202</v>
      </c>
      <c r="B355" s="18">
        <v>15620</v>
      </c>
      <c r="C355" s="21">
        <v>10185.519453698629</v>
      </c>
      <c r="D355" s="21">
        <v>-5434.4805463013699</v>
      </c>
      <c r="E355" s="21">
        <v>5092.7597268493146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362B-F26C-46CE-8A74-7F68599F11EA}">
  <dimension ref="A1:AO117"/>
  <sheetViews>
    <sheetView topLeftCell="S1" workbookViewId="0">
      <selection activeCell="AO2" sqref="AO2"/>
    </sheetView>
  </sheetViews>
  <sheetFormatPr defaultColWidth="19.5" defaultRowHeight="18" x14ac:dyDescent="0.35"/>
  <cols>
    <col min="1" max="1" width="19.5" style="6"/>
    <col min="2" max="2" width="19.5" style="6" customWidth="1"/>
    <col min="3" max="3" width="19.75" style="6" customWidth="1"/>
    <col min="4" max="4" width="19.5" style="6" customWidth="1"/>
    <col min="5" max="5" width="26.75" style="6" customWidth="1"/>
    <col min="6" max="6" width="19.5" style="6"/>
    <col min="7" max="7" width="21.08203125" style="6" customWidth="1"/>
    <col min="8" max="9" width="19.5" style="6" customWidth="1"/>
    <col min="10" max="10" width="26.9140625" style="6" customWidth="1"/>
    <col min="11" max="11" width="32.33203125" style="6" customWidth="1"/>
    <col min="12" max="12" width="35.5" style="6" customWidth="1"/>
    <col min="13" max="13" width="29.25" style="6" bestFit="1" customWidth="1"/>
    <col min="14" max="19" width="19.5" style="6"/>
    <col min="20" max="20" width="23.33203125" style="6" bestFit="1" customWidth="1"/>
    <col min="21" max="21" width="16.25" style="6" bestFit="1" customWidth="1"/>
    <col min="22" max="22" width="19.5" style="6"/>
    <col min="23" max="23" width="31.1640625" style="6" customWidth="1"/>
    <col min="24" max="25" width="19.5" style="6"/>
    <col min="26" max="26" width="29.6640625" style="6" customWidth="1"/>
    <col min="27" max="27" width="28.33203125" style="6" bestFit="1" customWidth="1"/>
    <col min="28" max="28" width="22.25" style="6" customWidth="1"/>
    <col min="29" max="29" width="19.5" style="6"/>
    <col min="30" max="30" width="28.08203125" style="6" customWidth="1"/>
    <col min="31" max="31" width="27.33203125" style="6" customWidth="1"/>
    <col min="32" max="32" width="19.5" style="6"/>
    <col min="33" max="33" width="25.83203125" style="6" bestFit="1" customWidth="1"/>
    <col min="34" max="34" width="21.5" style="6" customWidth="1"/>
    <col min="35" max="40" width="19.5" style="6"/>
    <col min="41" max="41" width="19.5" style="4"/>
    <col min="42" max="16384" width="19.5" style="6"/>
  </cols>
  <sheetData>
    <row r="1" spans="1:41" x14ac:dyDescent="0.35">
      <c r="A1" s="12" t="s">
        <v>99</v>
      </c>
      <c r="B1" s="12" t="s">
        <v>100</v>
      </c>
      <c r="C1" s="12" t="s">
        <v>101</v>
      </c>
      <c r="D1" s="12" t="s">
        <v>102</v>
      </c>
      <c r="E1" s="12" t="s">
        <v>103</v>
      </c>
      <c r="F1" s="12" t="s">
        <v>104</v>
      </c>
      <c r="G1" s="12" t="s">
        <v>105</v>
      </c>
      <c r="H1" s="12" t="s">
        <v>106</v>
      </c>
      <c r="I1" s="12" t="s">
        <v>107</v>
      </c>
      <c r="J1" s="12" t="s">
        <v>200</v>
      </c>
      <c r="K1" s="12" t="s">
        <v>198</v>
      </c>
      <c r="L1" s="12" t="s">
        <v>201</v>
      </c>
      <c r="M1" s="12" t="s">
        <v>199</v>
      </c>
      <c r="N1" s="12" t="s">
        <v>108</v>
      </c>
      <c r="O1" s="12" t="s">
        <v>109</v>
      </c>
      <c r="P1" s="12" t="s">
        <v>111</v>
      </c>
      <c r="Q1" s="12" t="s">
        <v>189</v>
      </c>
      <c r="R1" s="12" t="s">
        <v>190</v>
      </c>
      <c r="S1" s="12" t="s">
        <v>194</v>
      </c>
      <c r="T1" s="12" t="s">
        <v>191</v>
      </c>
      <c r="U1" s="12" t="s">
        <v>192</v>
      </c>
      <c r="V1" s="12" t="s">
        <v>193</v>
      </c>
      <c r="W1" s="12" t="s">
        <v>195</v>
      </c>
      <c r="X1" s="12" t="s">
        <v>204</v>
      </c>
      <c r="Y1" s="12" t="s">
        <v>205</v>
      </c>
      <c r="Z1" s="12" t="s">
        <v>206</v>
      </c>
      <c r="AA1" s="12" t="s">
        <v>207</v>
      </c>
      <c r="AB1" s="12" t="s">
        <v>208</v>
      </c>
      <c r="AC1" s="12" t="s">
        <v>216</v>
      </c>
      <c r="AD1" s="12" t="s">
        <v>217</v>
      </c>
      <c r="AE1" s="12" t="s">
        <v>227</v>
      </c>
      <c r="AF1" s="12" t="s">
        <v>218</v>
      </c>
      <c r="AG1" s="12" t="s">
        <v>219</v>
      </c>
      <c r="AH1" s="12" t="s">
        <v>220</v>
      </c>
      <c r="AI1" s="12" t="s">
        <v>221</v>
      </c>
      <c r="AJ1" s="12" t="s">
        <v>222</v>
      </c>
      <c r="AK1" s="12" t="s">
        <v>223</v>
      </c>
      <c r="AL1" s="12" t="s">
        <v>224</v>
      </c>
      <c r="AM1" s="12" t="s">
        <v>225</v>
      </c>
      <c r="AN1" s="12" t="s">
        <v>226</v>
      </c>
      <c r="AO1" s="4" t="s">
        <v>228</v>
      </c>
    </row>
    <row r="2" spans="1:41" x14ac:dyDescent="0.35">
      <c r="A2" s="12" t="s">
        <v>0</v>
      </c>
      <c r="B2" s="12">
        <v>109</v>
      </c>
      <c r="C2" s="12">
        <v>136</v>
      </c>
      <c r="D2" s="12">
        <v>0</v>
      </c>
      <c r="E2" s="12">
        <v>2</v>
      </c>
      <c r="F2" s="12">
        <v>20</v>
      </c>
      <c r="G2" s="12">
        <v>0</v>
      </c>
      <c r="H2" s="12">
        <v>1.52</v>
      </c>
      <c r="I2" s="12">
        <v>0</v>
      </c>
      <c r="J2" s="12">
        <f>B2/365</f>
        <v>0.29863013698630136</v>
      </c>
      <c r="K2" s="12">
        <f t="shared" ref="K2:K32" si="0">J2*30.03</f>
        <v>8.967863013698631</v>
      </c>
      <c r="L2" s="12">
        <f t="shared" ref="L2:L32" si="1">M2/12</f>
        <v>12.418036529680364</v>
      </c>
      <c r="M2" s="12">
        <f t="shared" ref="M2:M32" si="2">(J2*134)+B2</f>
        <v>149.01643835616437</v>
      </c>
      <c r="N2" s="12">
        <v>20.55</v>
      </c>
      <c r="O2" s="12">
        <v>5.66</v>
      </c>
      <c r="P2" s="12">
        <f>IFERROR(VLOOKUP(A2,FREQUENCY!A:B,2,FALSE),0)</f>
        <v>0</v>
      </c>
      <c r="Q2" s="12">
        <f>IFERROR(VLOOKUP(A2,WEIGHT!A:B,2,FALSE),0)</f>
        <v>0.68700000000000006</v>
      </c>
      <c r="R2" s="12">
        <f t="shared" ref="R2:R32" si="3">C2+I2</f>
        <v>136</v>
      </c>
      <c r="S2" s="12">
        <f>(J2*N2)+O2</f>
        <v>11.796849315068492</v>
      </c>
      <c r="T2" s="12">
        <f>K2*2</f>
        <v>17.935726027397262</v>
      </c>
      <c r="U2" s="12">
        <f t="shared" ref="U2:U65" si="4">S2+T2</f>
        <v>29.732575342465754</v>
      </c>
      <c r="V2" s="13">
        <f t="shared" ref="V2:V65" si="5">IF(J2&gt;0,(C2/J2))</f>
        <v>455.41284403669727</v>
      </c>
      <c r="W2" s="12">
        <f t="shared" ref="W2:W65" si="6">C2*H2</f>
        <v>206.72</v>
      </c>
      <c r="X2" s="12" t="str">
        <f t="shared" ref="X2:X65" si="7">IF(P2&gt;15,"HIGH",IF(P2&gt;5,"MEDIUM","LOW"))</f>
        <v>LOW</v>
      </c>
      <c r="Y2" s="12">
        <f t="shared" ref="Y2:Y65" si="8">IF(P2&gt;15,1.2,IF(P2&gt;5,1.5,2))</f>
        <v>2</v>
      </c>
      <c r="Z2" s="12">
        <f t="shared" ref="Z2:Z65" si="9">IF(J2=0,0,ROUND((J2*N2)*IF(P2&gt;15,1.2,IF(P2&gt;5,1.5,2)),0))</f>
        <v>12</v>
      </c>
      <c r="AA2" s="12" t="str">
        <f t="shared" ref="AA2:AA65" si="10">IF(J2=0,IF(F2&gt;0,"ZERO_USAGE_OVERSTOCKED","OK"),IF(AND(Z2&gt;0,F2/Z2&gt;2),"OVERSTOCKED",IF(AND(Z2&gt;0,F2/Z2&lt;0.5),"UNDERSTOCKED","OK")))</f>
        <v>OK</v>
      </c>
      <c r="AB2" s="14">
        <f>IF(F2&gt;Z2,(F2-Z2)*10,0)</f>
        <v>80</v>
      </c>
      <c r="AC2" s="12">
        <f>IFERROR(VLOOKUP(A2,BUNDLE_QUANTITIES!A:B,2,FALSE),0)</f>
        <v>0</v>
      </c>
      <c r="AD2" s="12">
        <f>IFERROR(VLOOKUP(A2,BUNDLE_QUANTITIES!A:C,3,FALSE),0)</f>
        <v>0</v>
      </c>
      <c r="AE2" s="12">
        <f t="shared" ref="AE2:AE33" si="11">(AC2*AD2)</f>
        <v>0</v>
      </c>
      <c r="AF2" s="12" t="str">
        <f t="shared" ref="AF2:AF33" si="12">IF(OR(R2&lt;=U2,V2&lt;61),"YES", "NO")</f>
        <v>NO</v>
      </c>
      <c r="AG2" s="13">
        <f>J2*61</f>
        <v>18.216438356164382</v>
      </c>
      <c r="AH2" s="13">
        <f t="shared" ref="AH2:AH33" si="13">MAX(Z2,AG2)</f>
        <v>18.216438356164382</v>
      </c>
      <c r="AI2" s="12">
        <f t="shared" ref="AI2:AI33" si="14">IF(AF2="YES",MAX(0,AH2+S2-R2-I2),0)</f>
        <v>0</v>
      </c>
      <c r="AJ2" s="12">
        <f t="shared" ref="AJ2:AJ33" si="15">IF(AND(AC2&gt;0, AF2="YES"), MIN(AD2, CEILING(AI2/AC2,1)), 0)</f>
        <v>0</v>
      </c>
      <c r="AK2" s="12">
        <f t="shared" ref="AK2:AK33" si="16">AJ2*Q2*AC2</f>
        <v>0</v>
      </c>
      <c r="AL2" s="12">
        <f>SUM(AK2:AK115)</f>
        <v>8777.2000000000007</v>
      </c>
      <c r="AM2" s="12" t="str">
        <f t="shared" ref="AM2:AM33" si="17">IF(V2&lt;=22, "CRITICAL", IF(V2&lt;=30, "HIGH", IF(V2&lt;=45, "MEDIUM", IF(V2&lt;=61, "LOW", "NORMAL"))))</f>
        <v>NORMAL</v>
      </c>
      <c r="AN2" s="12">
        <f t="shared" ref="AN2:AN33" si="18">AJ2*AC2*H2</f>
        <v>0</v>
      </c>
      <c r="AO2" s="16">
        <f>T2-F2</f>
        <v>-2.0642739726027379</v>
      </c>
    </row>
    <row r="3" spans="1:41" x14ac:dyDescent="0.35">
      <c r="A3" s="12" t="s">
        <v>1</v>
      </c>
      <c r="B3" s="12">
        <v>72</v>
      </c>
      <c r="C3" s="12">
        <v>34</v>
      </c>
      <c r="D3" s="12">
        <v>2</v>
      </c>
      <c r="E3" s="12">
        <v>2</v>
      </c>
      <c r="F3" s="12">
        <v>24</v>
      </c>
      <c r="G3" s="12">
        <v>0</v>
      </c>
      <c r="H3" s="12">
        <v>19.271999999999998</v>
      </c>
      <c r="I3" s="12">
        <v>0</v>
      </c>
      <c r="J3" s="12">
        <f t="shared" ref="J3:J66" si="19">B3/365</f>
        <v>0.19726027397260273</v>
      </c>
      <c r="K3" s="12">
        <f t="shared" si="0"/>
        <v>5.9237260273972607</v>
      </c>
      <c r="L3" s="12">
        <f t="shared" si="1"/>
        <v>8.2027397260273975</v>
      </c>
      <c r="M3" s="12">
        <f t="shared" si="2"/>
        <v>98.432876712328763</v>
      </c>
      <c r="N3" s="12">
        <v>20.55</v>
      </c>
      <c r="O3" s="12">
        <v>5.66</v>
      </c>
      <c r="P3" s="12">
        <f>IFERROR(VLOOKUP(A3,FREQUENCY!A:B,2,FALSE),0)</f>
        <v>9</v>
      </c>
      <c r="Q3" s="12">
        <f>IFERROR(VLOOKUP(A3,WEIGHT!A:B,2,FALSE),0)</f>
        <v>19.600000000000001</v>
      </c>
      <c r="R3" s="12">
        <f t="shared" si="3"/>
        <v>34</v>
      </c>
      <c r="S3" s="12">
        <f t="shared" ref="S3:S66" si="20">(J3*N3)+O3</f>
        <v>9.7136986301369852</v>
      </c>
      <c r="T3" s="12">
        <f t="shared" ref="T3:T66" si="21">K3*2</f>
        <v>11.847452054794521</v>
      </c>
      <c r="U3" s="12">
        <f t="shared" si="4"/>
        <v>21.561150684931505</v>
      </c>
      <c r="V3" s="13">
        <f t="shared" si="5"/>
        <v>172.36111111111111</v>
      </c>
      <c r="W3" s="12">
        <f t="shared" si="6"/>
        <v>655.24799999999993</v>
      </c>
      <c r="X3" s="12" t="str">
        <f t="shared" si="7"/>
        <v>MEDIUM</v>
      </c>
      <c r="Y3" s="12">
        <f t="shared" si="8"/>
        <v>1.5</v>
      </c>
      <c r="Z3" s="12">
        <f t="shared" si="9"/>
        <v>6</v>
      </c>
      <c r="AA3" s="12" t="str">
        <f t="shared" si="10"/>
        <v>OVERSTOCKED</v>
      </c>
      <c r="AB3" s="14">
        <f t="shared" ref="AB2:AB65" si="22">IF(F3&gt;Z3,(F3-Z3)*10,0)</f>
        <v>180</v>
      </c>
      <c r="AC3" s="12">
        <f>IFERROR(VLOOKUP(A3,BUNDLE_QUANTITIES!A:B,2,FALSE),0)</f>
        <v>12</v>
      </c>
      <c r="AD3" s="12">
        <f>IFERROR(VLOOKUP(A3,BUNDLE_QUANTITIES!A:C,3,FALSE),0)</f>
        <v>1</v>
      </c>
      <c r="AE3" s="12">
        <f t="shared" si="11"/>
        <v>12</v>
      </c>
      <c r="AF3" s="12" t="str">
        <f t="shared" si="12"/>
        <v>NO</v>
      </c>
      <c r="AG3" s="13">
        <f t="shared" ref="AG3:AG66" si="23">J3*61</f>
        <v>12.032876712328767</v>
      </c>
      <c r="AH3" s="13">
        <f t="shared" si="13"/>
        <v>12.032876712328767</v>
      </c>
      <c r="AI3" s="12">
        <f t="shared" si="14"/>
        <v>0</v>
      </c>
      <c r="AJ3" s="12">
        <f t="shared" si="15"/>
        <v>0</v>
      </c>
      <c r="AK3" s="12">
        <f t="shared" si="16"/>
        <v>0</v>
      </c>
      <c r="AL3" s="12"/>
      <c r="AM3" s="12" t="str">
        <f t="shared" si="17"/>
        <v>NORMAL</v>
      </c>
      <c r="AN3" s="12">
        <f t="shared" si="18"/>
        <v>0</v>
      </c>
      <c r="AO3" s="16">
        <f t="shared" ref="AO3:AO66" si="24">T3-F3</f>
        <v>-12.152547945205479</v>
      </c>
    </row>
    <row r="4" spans="1:41" x14ac:dyDescent="0.35">
      <c r="A4" s="12" t="s">
        <v>2</v>
      </c>
      <c r="B4" s="12">
        <v>84</v>
      </c>
      <c r="C4" s="12">
        <v>73</v>
      </c>
      <c r="D4" s="12">
        <v>0</v>
      </c>
      <c r="E4" s="12">
        <v>0</v>
      </c>
      <c r="F4" s="12">
        <v>24</v>
      </c>
      <c r="G4" s="12">
        <v>0</v>
      </c>
      <c r="H4" s="12">
        <v>10.34</v>
      </c>
      <c r="I4" s="12">
        <v>0</v>
      </c>
      <c r="J4" s="12">
        <f t="shared" si="19"/>
        <v>0.23013698630136986</v>
      </c>
      <c r="K4" s="12">
        <f t="shared" si="0"/>
        <v>6.9110136986301374</v>
      </c>
      <c r="L4" s="12">
        <f t="shared" si="1"/>
        <v>9.5698630136986296</v>
      </c>
      <c r="M4" s="12">
        <f t="shared" si="2"/>
        <v>114.83835616438355</v>
      </c>
      <c r="N4" s="12">
        <v>20.55</v>
      </c>
      <c r="O4" s="12">
        <v>5.66</v>
      </c>
      <c r="P4" s="12">
        <f>IFERROR(VLOOKUP(A4,FREQUENCY!A:B,2,FALSE),0)</f>
        <v>4</v>
      </c>
      <c r="Q4" s="12">
        <f>IFERROR(VLOOKUP(A4,WEIGHT!A:B,2,FALSE),0)</f>
        <v>12.09</v>
      </c>
      <c r="R4" s="12">
        <f t="shared" si="3"/>
        <v>73</v>
      </c>
      <c r="S4" s="12">
        <f t="shared" si="20"/>
        <v>10.389315068493151</v>
      </c>
      <c r="T4" s="12">
        <f t="shared" si="21"/>
        <v>13.822027397260275</v>
      </c>
      <c r="U4" s="12">
        <f t="shared" si="4"/>
        <v>24.211342465753425</v>
      </c>
      <c r="V4" s="13">
        <f t="shared" si="5"/>
        <v>317.20238095238096</v>
      </c>
      <c r="W4" s="12">
        <f t="shared" si="6"/>
        <v>754.81999999999994</v>
      </c>
      <c r="X4" s="12" t="str">
        <f t="shared" si="7"/>
        <v>LOW</v>
      </c>
      <c r="Y4" s="12">
        <f t="shared" si="8"/>
        <v>2</v>
      </c>
      <c r="Z4" s="12">
        <f t="shared" si="9"/>
        <v>9</v>
      </c>
      <c r="AA4" s="12" t="str">
        <f t="shared" si="10"/>
        <v>OVERSTOCKED</v>
      </c>
      <c r="AB4" s="14">
        <f t="shared" si="22"/>
        <v>150</v>
      </c>
      <c r="AC4" s="12">
        <f>IFERROR(VLOOKUP(A4,BUNDLE_QUANTITIES!A:B,2,FALSE),0)</f>
        <v>48</v>
      </c>
      <c r="AD4" s="12">
        <f>IFERROR(VLOOKUP(A4,BUNDLE_QUANTITIES!A:C,3,FALSE),0)</f>
        <v>1</v>
      </c>
      <c r="AE4" s="12">
        <f t="shared" si="11"/>
        <v>48</v>
      </c>
      <c r="AF4" s="12" t="str">
        <f t="shared" si="12"/>
        <v>NO</v>
      </c>
      <c r="AG4" s="13">
        <f t="shared" si="23"/>
        <v>14.038356164383561</v>
      </c>
      <c r="AH4" s="13">
        <f t="shared" si="13"/>
        <v>14.038356164383561</v>
      </c>
      <c r="AI4" s="12">
        <f t="shared" si="14"/>
        <v>0</v>
      </c>
      <c r="AJ4" s="12">
        <f t="shared" si="15"/>
        <v>0</v>
      </c>
      <c r="AK4" s="12">
        <f t="shared" si="16"/>
        <v>0</v>
      </c>
      <c r="AL4" s="12"/>
      <c r="AM4" s="12" t="str">
        <f t="shared" si="17"/>
        <v>NORMAL</v>
      </c>
      <c r="AN4" s="12">
        <f t="shared" si="18"/>
        <v>0</v>
      </c>
      <c r="AO4" s="16">
        <f t="shared" si="24"/>
        <v>-10.177972602739725</v>
      </c>
    </row>
    <row r="5" spans="1:41" x14ac:dyDescent="0.35">
      <c r="A5" s="12" t="s">
        <v>3</v>
      </c>
      <c r="B5" s="12">
        <v>40</v>
      </c>
      <c r="C5" s="12">
        <v>59</v>
      </c>
      <c r="D5" s="12">
        <v>0</v>
      </c>
      <c r="E5" s="12">
        <v>0</v>
      </c>
      <c r="F5" s="12">
        <v>12</v>
      </c>
      <c r="G5" s="12">
        <v>0</v>
      </c>
      <c r="H5" s="12">
        <v>12.863</v>
      </c>
      <c r="I5" s="12">
        <v>0</v>
      </c>
      <c r="J5" s="12">
        <f t="shared" si="19"/>
        <v>0.1095890410958904</v>
      </c>
      <c r="K5" s="12">
        <f t="shared" si="0"/>
        <v>3.2909589041095888</v>
      </c>
      <c r="L5" s="12">
        <f t="shared" si="1"/>
        <v>4.5570776255707761</v>
      </c>
      <c r="M5" s="12">
        <f t="shared" si="2"/>
        <v>54.68493150684931</v>
      </c>
      <c r="N5" s="12">
        <v>20.55</v>
      </c>
      <c r="O5" s="12">
        <v>5.66</v>
      </c>
      <c r="P5" s="12">
        <f>IFERROR(VLOOKUP(A5,FREQUENCY!A:B,2,FALSE),0)</f>
        <v>2</v>
      </c>
      <c r="Q5" s="12">
        <f>IFERROR(VLOOKUP(A5,WEIGHT!A:B,2,FALSE),0)</f>
        <v>13.63</v>
      </c>
      <c r="R5" s="12">
        <f t="shared" si="3"/>
        <v>59</v>
      </c>
      <c r="S5" s="12">
        <f t="shared" si="20"/>
        <v>7.9120547945205484</v>
      </c>
      <c r="T5" s="12">
        <f t="shared" si="21"/>
        <v>6.5819178082191776</v>
      </c>
      <c r="U5" s="12">
        <f t="shared" si="4"/>
        <v>14.493972602739726</v>
      </c>
      <c r="V5" s="13">
        <f t="shared" si="5"/>
        <v>538.375</v>
      </c>
      <c r="W5" s="12">
        <f t="shared" si="6"/>
        <v>758.91699999999992</v>
      </c>
      <c r="X5" s="12" t="str">
        <f t="shared" si="7"/>
        <v>LOW</v>
      </c>
      <c r="Y5" s="12">
        <f t="shared" si="8"/>
        <v>2</v>
      </c>
      <c r="Z5" s="12">
        <f t="shared" si="9"/>
        <v>5</v>
      </c>
      <c r="AA5" s="12" t="str">
        <f t="shared" si="10"/>
        <v>OVERSTOCKED</v>
      </c>
      <c r="AB5" s="14">
        <f t="shared" si="22"/>
        <v>70</v>
      </c>
      <c r="AC5" s="12">
        <f>IFERROR(VLOOKUP(A5,BUNDLE_QUANTITIES!A:B,2,FALSE),0)</f>
        <v>24</v>
      </c>
      <c r="AD5" s="12">
        <f>IFERROR(VLOOKUP(A5,BUNDLE_QUANTITIES!A:C,3,FALSE),0)</f>
        <v>4</v>
      </c>
      <c r="AE5" s="12">
        <f t="shared" si="11"/>
        <v>96</v>
      </c>
      <c r="AF5" s="12" t="str">
        <f t="shared" si="12"/>
        <v>NO</v>
      </c>
      <c r="AG5" s="13">
        <f t="shared" si="23"/>
        <v>6.6849315068493151</v>
      </c>
      <c r="AH5" s="13">
        <f t="shared" si="13"/>
        <v>6.6849315068493151</v>
      </c>
      <c r="AI5" s="12">
        <f t="shared" si="14"/>
        <v>0</v>
      </c>
      <c r="AJ5" s="12">
        <f t="shared" si="15"/>
        <v>0</v>
      </c>
      <c r="AK5" s="12">
        <f t="shared" si="16"/>
        <v>0</v>
      </c>
      <c r="AL5" s="12"/>
      <c r="AM5" s="12" t="str">
        <f t="shared" si="17"/>
        <v>NORMAL</v>
      </c>
      <c r="AN5" s="12">
        <f t="shared" si="18"/>
        <v>0</v>
      </c>
      <c r="AO5" s="16">
        <f t="shared" si="24"/>
        <v>-5.4180821917808224</v>
      </c>
    </row>
    <row r="6" spans="1:41" x14ac:dyDescent="0.35">
      <c r="A6" s="12" t="s">
        <v>4</v>
      </c>
      <c r="B6" s="12">
        <v>204</v>
      </c>
      <c r="C6" s="12">
        <v>85</v>
      </c>
      <c r="D6" s="12">
        <v>9</v>
      </c>
      <c r="E6" s="12">
        <v>2</v>
      </c>
      <c r="F6" s="12">
        <v>48</v>
      </c>
      <c r="G6" s="12">
        <v>0</v>
      </c>
      <c r="H6" s="12">
        <v>10.199</v>
      </c>
      <c r="I6" s="12">
        <v>0</v>
      </c>
      <c r="J6" s="12">
        <f t="shared" si="19"/>
        <v>0.55890410958904113</v>
      </c>
      <c r="K6" s="12">
        <f t="shared" si="0"/>
        <v>16.783890410958907</v>
      </c>
      <c r="L6" s="12">
        <f t="shared" si="1"/>
        <v>23.241095890410961</v>
      </c>
      <c r="M6" s="12">
        <f t="shared" si="2"/>
        <v>278.89315068493153</v>
      </c>
      <c r="N6" s="12">
        <v>20.55</v>
      </c>
      <c r="O6" s="12">
        <v>5.66</v>
      </c>
      <c r="P6" s="12">
        <f>IFERROR(VLOOKUP(A6,FREQUENCY!A:B,2,FALSE),0)</f>
        <v>10</v>
      </c>
      <c r="Q6" s="12">
        <f>IFERROR(VLOOKUP(A6,WEIGHT!A:B,2,FALSE),0)</f>
        <v>12.09</v>
      </c>
      <c r="R6" s="12">
        <f t="shared" si="3"/>
        <v>85</v>
      </c>
      <c r="S6" s="12">
        <f t="shared" si="20"/>
        <v>17.145479452054794</v>
      </c>
      <c r="T6" s="12">
        <f t="shared" si="21"/>
        <v>33.567780821917815</v>
      </c>
      <c r="U6" s="12">
        <f t="shared" si="4"/>
        <v>50.713260273972608</v>
      </c>
      <c r="V6" s="13">
        <f t="shared" si="5"/>
        <v>152.08333333333331</v>
      </c>
      <c r="W6" s="12">
        <f t="shared" si="6"/>
        <v>866.91499999999996</v>
      </c>
      <c r="X6" s="12" t="str">
        <f t="shared" si="7"/>
        <v>MEDIUM</v>
      </c>
      <c r="Y6" s="12">
        <f t="shared" si="8"/>
        <v>1.5</v>
      </c>
      <c r="Z6" s="12">
        <f t="shared" si="9"/>
        <v>17</v>
      </c>
      <c r="AA6" s="12" t="str">
        <f t="shared" si="10"/>
        <v>OVERSTOCKED</v>
      </c>
      <c r="AB6" s="14">
        <f t="shared" si="22"/>
        <v>310</v>
      </c>
      <c r="AC6" s="12">
        <f>IFERROR(VLOOKUP(A6,BUNDLE_QUANTITIES!A:B,2,FALSE),0)</f>
        <v>24</v>
      </c>
      <c r="AD6" s="12">
        <f>IFERROR(VLOOKUP(A6,BUNDLE_QUANTITIES!A:C,3,FALSE),0)</f>
        <v>4</v>
      </c>
      <c r="AE6" s="12">
        <f t="shared" si="11"/>
        <v>96</v>
      </c>
      <c r="AF6" s="12" t="str">
        <f t="shared" si="12"/>
        <v>NO</v>
      </c>
      <c r="AG6" s="13">
        <f t="shared" si="23"/>
        <v>34.093150684931508</v>
      </c>
      <c r="AH6" s="13">
        <f t="shared" si="13"/>
        <v>34.093150684931508</v>
      </c>
      <c r="AI6" s="12">
        <f t="shared" si="14"/>
        <v>0</v>
      </c>
      <c r="AJ6" s="12">
        <f t="shared" si="15"/>
        <v>0</v>
      </c>
      <c r="AK6" s="12">
        <f t="shared" si="16"/>
        <v>0</v>
      </c>
      <c r="AL6" s="12"/>
      <c r="AM6" s="12" t="str">
        <f t="shared" si="17"/>
        <v>NORMAL</v>
      </c>
      <c r="AN6" s="12">
        <f t="shared" si="18"/>
        <v>0</v>
      </c>
      <c r="AO6" s="16">
        <f t="shared" si="24"/>
        <v>-14.432219178082185</v>
      </c>
    </row>
    <row r="7" spans="1:41" x14ac:dyDescent="0.35">
      <c r="A7" s="12" t="s">
        <v>5</v>
      </c>
      <c r="B7" s="12">
        <v>242</v>
      </c>
      <c r="C7" s="12">
        <v>127</v>
      </c>
      <c r="D7" s="12">
        <v>0</v>
      </c>
      <c r="E7" s="12">
        <v>0</v>
      </c>
      <c r="F7" s="12">
        <v>48</v>
      </c>
      <c r="G7" s="12">
        <v>0</v>
      </c>
      <c r="H7" s="12">
        <v>11.688000000000001</v>
      </c>
      <c r="I7" s="12">
        <v>0</v>
      </c>
      <c r="J7" s="12">
        <f t="shared" si="19"/>
        <v>0.66301369863013704</v>
      </c>
      <c r="K7" s="12">
        <f t="shared" si="0"/>
        <v>19.910301369863017</v>
      </c>
      <c r="L7" s="12">
        <f t="shared" si="1"/>
        <v>27.570319634703196</v>
      </c>
      <c r="M7" s="12">
        <f t="shared" si="2"/>
        <v>330.84383561643835</v>
      </c>
      <c r="N7" s="12">
        <v>20.55</v>
      </c>
      <c r="O7" s="12">
        <v>5.66</v>
      </c>
      <c r="P7" s="12">
        <f>IFERROR(VLOOKUP(A7,FREQUENCY!A:B,2,FALSE),0)</f>
        <v>12</v>
      </c>
      <c r="Q7" s="12">
        <f>IFERROR(VLOOKUP(A7,WEIGHT!A:B,2,FALSE),0)</f>
        <v>13.63</v>
      </c>
      <c r="R7" s="12">
        <f t="shared" si="3"/>
        <v>127</v>
      </c>
      <c r="S7" s="12">
        <f t="shared" si="20"/>
        <v>19.284931506849318</v>
      </c>
      <c r="T7" s="12">
        <f t="shared" si="21"/>
        <v>39.820602739726034</v>
      </c>
      <c r="U7" s="12">
        <f t="shared" si="4"/>
        <v>59.105534246575353</v>
      </c>
      <c r="V7" s="13">
        <f t="shared" si="5"/>
        <v>191.54958677685948</v>
      </c>
      <c r="W7" s="12">
        <f t="shared" si="6"/>
        <v>1484.376</v>
      </c>
      <c r="X7" s="12" t="str">
        <f t="shared" si="7"/>
        <v>MEDIUM</v>
      </c>
      <c r="Y7" s="12">
        <f t="shared" si="8"/>
        <v>1.5</v>
      </c>
      <c r="Z7" s="12">
        <f t="shared" si="9"/>
        <v>20</v>
      </c>
      <c r="AA7" s="12" t="str">
        <f t="shared" si="10"/>
        <v>OVERSTOCKED</v>
      </c>
      <c r="AB7" s="14">
        <f t="shared" si="22"/>
        <v>280</v>
      </c>
      <c r="AC7" s="12">
        <f>IFERROR(VLOOKUP(A7,BUNDLE_QUANTITIES!A:B,2,FALSE),0)</f>
        <v>24</v>
      </c>
      <c r="AD7" s="12">
        <f>IFERROR(VLOOKUP(A7,BUNDLE_QUANTITIES!A:C,3,FALSE),0)</f>
        <v>4</v>
      </c>
      <c r="AE7" s="12">
        <f t="shared" si="11"/>
        <v>96</v>
      </c>
      <c r="AF7" s="12" t="str">
        <f t="shared" si="12"/>
        <v>NO</v>
      </c>
      <c r="AG7" s="13">
        <f t="shared" si="23"/>
        <v>40.443835616438356</v>
      </c>
      <c r="AH7" s="13">
        <f t="shared" si="13"/>
        <v>40.443835616438356</v>
      </c>
      <c r="AI7" s="12">
        <f t="shared" si="14"/>
        <v>0</v>
      </c>
      <c r="AJ7" s="12">
        <f t="shared" si="15"/>
        <v>0</v>
      </c>
      <c r="AK7" s="12">
        <f t="shared" si="16"/>
        <v>0</v>
      </c>
      <c r="AL7" s="12"/>
      <c r="AM7" s="12" t="str">
        <f t="shared" si="17"/>
        <v>NORMAL</v>
      </c>
      <c r="AN7" s="12">
        <f t="shared" si="18"/>
        <v>0</v>
      </c>
      <c r="AO7" s="16">
        <f t="shared" si="24"/>
        <v>-8.1793972602739657</v>
      </c>
    </row>
    <row r="8" spans="1:41" x14ac:dyDescent="0.35">
      <c r="A8" s="12" t="s">
        <v>6</v>
      </c>
      <c r="B8" s="12">
        <v>126</v>
      </c>
      <c r="C8" s="12">
        <v>52</v>
      </c>
      <c r="D8" s="12">
        <v>7</v>
      </c>
      <c r="E8" s="12">
        <v>8</v>
      </c>
      <c r="F8" s="12">
        <v>48</v>
      </c>
      <c r="G8" s="12">
        <v>24</v>
      </c>
      <c r="H8" s="12">
        <v>19.562000000000001</v>
      </c>
      <c r="I8" s="12">
        <v>0</v>
      </c>
      <c r="J8" s="12">
        <f t="shared" si="19"/>
        <v>0.34520547945205482</v>
      </c>
      <c r="K8" s="12">
        <f t="shared" si="0"/>
        <v>10.366520547945207</v>
      </c>
      <c r="L8" s="12">
        <f t="shared" si="1"/>
        <v>14.354794520547946</v>
      </c>
      <c r="M8" s="12">
        <f t="shared" si="2"/>
        <v>172.25753424657535</v>
      </c>
      <c r="N8" s="12">
        <v>20.55</v>
      </c>
      <c r="O8" s="12">
        <v>5.66</v>
      </c>
      <c r="P8" s="12">
        <f>IFERROR(VLOOKUP(A8,FREQUENCY!A:B,2,FALSE),0)</f>
        <v>7</v>
      </c>
      <c r="Q8" s="12">
        <f>IFERROR(VLOOKUP(A8,WEIGHT!A:B,2,FALSE),0)</f>
        <v>16.16</v>
      </c>
      <c r="R8" s="12">
        <f t="shared" si="3"/>
        <v>52</v>
      </c>
      <c r="S8" s="12">
        <f t="shared" si="20"/>
        <v>12.753972602739726</v>
      </c>
      <c r="T8" s="12">
        <f t="shared" si="21"/>
        <v>20.733041095890414</v>
      </c>
      <c r="U8" s="12">
        <f t="shared" si="4"/>
        <v>33.487013698630136</v>
      </c>
      <c r="V8" s="13">
        <f t="shared" si="5"/>
        <v>150.63492063492063</v>
      </c>
      <c r="W8" s="12">
        <f t="shared" si="6"/>
        <v>1017.224</v>
      </c>
      <c r="X8" s="12" t="str">
        <f t="shared" si="7"/>
        <v>MEDIUM</v>
      </c>
      <c r="Y8" s="12">
        <f t="shared" si="8"/>
        <v>1.5</v>
      </c>
      <c r="Z8" s="12">
        <f t="shared" si="9"/>
        <v>11</v>
      </c>
      <c r="AA8" s="12" t="str">
        <f t="shared" si="10"/>
        <v>OVERSTOCKED</v>
      </c>
      <c r="AB8" s="14">
        <f t="shared" si="22"/>
        <v>370</v>
      </c>
      <c r="AC8" s="12">
        <f>IFERROR(VLOOKUP(A8,BUNDLE_QUANTITIES!A:B,2,FALSE),0)</f>
        <v>24</v>
      </c>
      <c r="AD8" s="12">
        <f>IFERROR(VLOOKUP(A8,BUNDLE_QUANTITIES!A:C,3,FALSE),0)</f>
        <v>2</v>
      </c>
      <c r="AE8" s="12">
        <f t="shared" si="11"/>
        <v>48</v>
      </c>
      <c r="AF8" s="12" t="str">
        <f t="shared" si="12"/>
        <v>NO</v>
      </c>
      <c r="AG8" s="13">
        <f t="shared" si="23"/>
        <v>21.057534246575344</v>
      </c>
      <c r="AH8" s="13">
        <f t="shared" si="13"/>
        <v>21.057534246575344</v>
      </c>
      <c r="AI8" s="12">
        <f t="shared" si="14"/>
        <v>0</v>
      </c>
      <c r="AJ8" s="12">
        <f t="shared" si="15"/>
        <v>0</v>
      </c>
      <c r="AK8" s="12">
        <f t="shared" si="16"/>
        <v>0</v>
      </c>
      <c r="AL8" s="12"/>
      <c r="AM8" s="12" t="str">
        <f t="shared" si="17"/>
        <v>NORMAL</v>
      </c>
      <c r="AN8" s="12">
        <f t="shared" si="18"/>
        <v>0</v>
      </c>
      <c r="AO8" s="16">
        <f t="shared" si="24"/>
        <v>-27.266958904109586</v>
      </c>
    </row>
    <row r="9" spans="1:41" x14ac:dyDescent="0.35">
      <c r="A9" s="12" t="s">
        <v>7</v>
      </c>
      <c r="B9" s="12">
        <v>42</v>
      </c>
      <c r="C9" s="12">
        <v>72</v>
      </c>
      <c r="D9" s="12">
        <v>2</v>
      </c>
      <c r="E9" s="12">
        <v>7</v>
      </c>
      <c r="F9" s="12">
        <v>48</v>
      </c>
      <c r="G9" s="12">
        <v>0</v>
      </c>
      <c r="H9" s="12">
        <v>21.831</v>
      </c>
      <c r="I9" s="12">
        <v>0</v>
      </c>
      <c r="J9" s="12">
        <f t="shared" si="19"/>
        <v>0.11506849315068493</v>
      </c>
      <c r="K9" s="12">
        <f t="shared" si="0"/>
        <v>3.4555068493150687</v>
      </c>
      <c r="L9" s="12">
        <f t="shared" si="1"/>
        <v>4.7849315068493148</v>
      </c>
      <c r="M9" s="12">
        <f t="shared" si="2"/>
        <v>57.419178082191777</v>
      </c>
      <c r="N9" s="12">
        <v>20.55</v>
      </c>
      <c r="O9" s="12">
        <v>5.66</v>
      </c>
      <c r="P9" s="12">
        <f>IFERROR(VLOOKUP(A9,FREQUENCY!A:B,2,FALSE),0)</f>
        <v>4</v>
      </c>
      <c r="Q9" s="12">
        <f>IFERROR(VLOOKUP(A9,WEIGHT!A:B,2,FALSE),0)</f>
        <v>17.55</v>
      </c>
      <c r="R9" s="12">
        <f t="shared" si="3"/>
        <v>72</v>
      </c>
      <c r="S9" s="12">
        <f t="shared" si="20"/>
        <v>8.0246575342465754</v>
      </c>
      <c r="T9" s="12">
        <f t="shared" si="21"/>
        <v>6.9110136986301374</v>
      </c>
      <c r="U9" s="12">
        <f t="shared" si="4"/>
        <v>14.935671232876713</v>
      </c>
      <c r="V9" s="13">
        <f t="shared" si="5"/>
        <v>625.71428571428567</v>
      </c>
      <c r="W9" s="12">
        <f t="shared" si="6"/>
        <v>1571.8319999999999</v>
      </c>
      <c r="X9" s="12" t="str">
        <f t="shared" si="7"/>
        <v>LOW</v>
      </c>
      <c r="Y9" s="12">
        <f t="shared" si="8"/>
        <v>2</v>
      </c>
      <c r="Z9" s="12">
        <f t="shared" si="9"/>
        <v>5</v>
      </c>
      <c r="AA9" s="12" t="str">
        <f t="shared" si="10"/>
        <v>OVERSTOCKED</v>
      </c>
      <c r="AB9" s="14">
        <f t="shared" si="22"/>
        <v>430</v>
      </c>
      <c r="AC9" s="12">
        <f>IFERROR(VLOOKUP(A9,BUNDLE_QUANTITIES!A:B,2,FALSE),0)</f>
        <v>24</v>
      </c>
      <c r="AD9" s="12">
        <f>IFERROR(VLOOKUP(A9,BUNDLE_QUANTITIES!A:C,3,FALSE),0)</f>
        <v>2</v>
      </c>
      <c r="AE9" s="12">
        <f t="shared" si="11"/>
        <v>48</v>
      </c>
      <c r="AF9" s="12" t="str">
        <f t="shared" si="12"/>
        <v>NO</v>
      </c>
      <c r="AG9" s="13">
        <f t="shared" si="23"/>
        <v>7.0191780821917806</v>
      </c>
      <c r="AH9" s="13">
        <f t="shared" si="13"/>
        <v>7.0191780821917806</v>
      </c>
      <c r="AI9" s="12">
        <f t="shared" si="14"/>
        <v>0</v>
      </c>
      <c r="AJ9" s="12">
        <f t="shared" si="15"/>
        <v>0</v>
      </c>
      <c r="AK9" s="12">
        <f t="shared" si="16"/>
        <v>0</v>
      </c>
      <c r="AL9" s="12"/>
      <c r="AM9" s="12" t="str">
        <f t="shared" si="17"/>
        <v>NORMAL</v>
      </c>
      <c r="AN9" s="12">
        <f t="shared" si="18"/>
        <v>0</v>
      </c>
      <c r="AO9" s="16">
        <f t="shared" si="24"/>
        <v>-41.088986301369864</v>
      </c>
    </row>
    <row r="10" spans="1:41" x14ac:dyDescent="0.35">
      <c r="A10" s="12" t="s">
        <v>8</v>
      </c>
      <c r="B10" s="12">
        <v>85</v>
      </c>
      <c r="C10" s="12">
        <v>50</v>
      </c>
      <c r="D10" s="12">
        <v>1</v>
      </c>
      <c r="E10" s="12">
        <v>2</v>
      </c>
      <c r="F10" s="12">
        <v>32</v>
      </c>
      <c r="G10" s="12">
        <v>0</v>
      </c>
      <c r="H10" s="12">
        <v>24.068000000000001</v>
      </c>
      <c r="I10" s="12">
        <v>0</v>
      </c>
      <c r="J10" s="12">
        <f t="shared" si="19"/>
        <v>0.23287671232876711</v>
      </c>
      <c r="K10" s="12">
        <f t="shared" si="0"/>
        <v>6.9932876712328769</v>
      </c>
      <c r="L10" s="12">
        <f t="shared" si="1"/>
        <v>9.6837899543378985</v>
      </c>
      <c r="M10" s="12">
        <f t="shared" si="2"/>
        <v>116.20547945205479</v>
      </c>
      <c r="N10" s="12">
        <v>20.55</v>
      </c>
      <c r="O10" s="12">
        <v>5.66</v>
      </c>
      <c r="P10" s="12">
        <f>IFERROR(VLOOKUP(A10,FREQUENCY!A:B,2,FALSE),0)</f>
        <v>6</v>
      </c>
      <c r="Q10" s="12">
        <f>IFERROR(VLOOKUP(A10,WEIGHT!A:B,2,FALSE),0)</f>
        <v>28.9</v>
      </c>
      <c r="R10" s="12">
        <f t="shared" si="3"/>
        <v>50</v>
      </c>
      <c r="S10" s="12">
        <f t="shared" si="20"/>
        <v>10.445616438356165</v>
      </c>
      <c r="T10" s="12">
        <f t="shared" si="21"/>
        <v>13.986575342465754</v>
      </c>
      <c r="U10" s="12">
        <f t="shared" si="4"/>
        <v>24.432191780821917</v>
      </c>
      <c r="V10" s="13">
        <f t="shared" si="5"/>
        <v>214.70588235294119</v>
      </c>
      <c r="W10" s="12">
        <f t="shared" si="6"/>
        <v>1203.4000000000001</v>
      </c>
      <c r="X10" s="12" t="str">
        <f t="shared" si="7"/>
        <v>MEDIUM</v>
      </c>
      <c r="Y10" s="12">
        <f t="shared" si="8"/>
        <v>1.5</v>
      </c>
      <c r="Z10" s="12">
        <f t="shared" si="9"/>
        <v>7</v>
      </c>
      <c r="AA10" s="12" t="str">
        <f t="shared" si="10"/>
        <v>OVERSTOCKED</v>
      </c>
      <c r="AB10" s="14">
        <f t="shared" si="22"/>
        <v>250</v>
      </c>
      <c r="AC10" s="12">
        <f>IFERROR(VLOOKUP(A10,BUNDLE_QUANTITIES!A:B,2,FALSE),0)</f>
        <v>24</v>
      </c>
      <c r="AD10" s="12">
        <f>IFERROR(VLOOKUP(A10,BUNDLE_QUANTITIES!A:C,3,FALSE),0)</f>
        <v>2</v>
      </c>
      <c r="AE10" s="12">
        <f t="shared" si="11"/>
        <v>48</v>
      </c>
      <c r="AF10" s="12" t="str">
        <f t="shared" si="12"/>
        <v>NO</v>
      </c>
      <c r="AG10" s="13">
        <f t="shared" si="23"/>
        <v>14.205479452054794</v>
      </c>
      <c r="AH10" s="13">
        <f t="shared" si="13"/>
        <v>14.205479452054794</v>
      </c>
      <c r="AI10" s="12">
        <f t="shared" si="14"/>
        <v>0</v>
      </c>
      <c r="AJ10" s="12">
        <f t="shared" si="15"/>
        <v>0</v>
      </c>
      <c r="AK10" s="12">
        <f t="shared" si="16"/>
        <v>0</v>
      </c>
      <c r="AL10" s="12"/>
      <c r="AM10" s="12" t="str">
        <f t="shared" si="17"/>
        <v>NORMAL</v>
      </c>
      <c r="AN10" s="12">
        <f t="shared" si="18"/>
        <v>0</v>
      </c>
      <c r="AO10" s="16">
        <f t="shared" si="24"/>
        <v>-18.013424657534244</v>
      </c>
    </row>
    <row r="11" spans="1:41" x14ac:dyDescent="0.35">
      <c r="A11" s="12" t="s">
        <v>9</v>
      </c>
      <c r="B11" s="12">
        <v>78</v>
      </c>
      <c r="C11" s="12">
        <v>96</v>
      </c>
      <c r="D11" s="12">
        <v>0</v>
      </c>
      <c r="E11" s="12">
        <v>3</v>
      </c>
      <c r="F11" s="12">
        <v>48</v>
      </c>
      <c r="G11" s="12">
        <v>0</v>
      </c>
      <c r="H11" s="12">
        <v>27.22</v>
      </c>
      <c r="I11" s="12">
        <v>0</v>
      </c>
      <c r="J11" s="12">
        <f t="shared" si="19"/>
        <v>0.21369863013698631</v>
      </c>
      <c r="K11" s="12">
        <f t="shared" si="0"/>
        <v>6.4173698630136995</v>
      </c>
      <c r="L11" s="12">
        <f t="shared" si="1"/>
        <v>8.8863013698630144</v>
      </c>
      <c r="M11" s="12">
        <f t="shared" si="2"/>
        <v>106.63561643835617</v>
      </c>
      <c r="N11" s="12">
        <v>20.55</v>
      </c>
      <c r="O11" s="12">
        <v>5.66</v>
      </c>
      <c r="P11" s="12">
        <f>IFERROR(VLOOKUP(A11,FREQUENCY!A:B,2,FALSE),0)</f>
        <v>5</v>
      </c>
      <c r="Q11" s="12">
        <f>IFERROR(VLOOKUP(A11,WEIGHT!A:B,2,FALSE),0)</f>
        <v>33.1</v>
      </c>
      <c r="R11" s="12">
        <f t="shared" si="3"/>
        <v>96</v>
      </c>
      <c r="S11" s="12">
        <f t="shared" si="20"/>
        <v>10.051506849315068</v>
      </c>
      <c r="T11" s="12">
        <f t="shared" si="21"/>
        <v>12.834739726027399</v>
      </c>
      <c r="U11" s="12">
        <f t="shared" si="4"/>
        <v>22.886246575342469</v>
      </c>
      <c r="V11" s="13">
        <f t="shared" si="5"/>
        <v>449.23076923076923</v>
      </c>
      <c r="W11" s="12">
        <f t="shared" si="6"/>
        <v>2613.12</v>
      </c>
      <c r="X11" s="12" t="str">
        <f t="shared" si="7"/>
        <v>LOW</v>
      </c>
      <c r="Y11" s="12">
        <f t="shared" si="8"/>
        <v>2</v>
      </c>
      <c r="Z11" s="12">
        <f t="shared" si="9"/>
        <v>9</v>
      </c>
      <c r="AA11" s="12" t="str">
        <f t="shared" si="10"/>
        <v>OVERSTOCKED</v>
      </c>
      <c r="AB11" s="14">
        <f t="shared" si="22"/>
        <v>390</v>
      </c>
      <c r="AC11" s="12">
        <f>IFERROR(VLOOKUP(A11,BUNDLE_QUANTITIES!A:B,2,FALSE),0)</f>
        <v>24</v>
      </c>
      <c r="AD11" s="12">
        <f>IFERROR(VLOOKUP(A11,BUNDLE_QUANTITIES!A:C,3,FALSE),0)</f>
        <v>2</v>
      </c>
      <c r="AE11" s="12">
        <f t="shared" si="11"/>
        <v>48</v>
      </c>
      <c r="AF11" s="12" t="str">
        <f t="shared" si="12"/>
        <v>NO</v>
      </c>
      <c r="AG11" s="13">
        <f t="shared" si="23"/>
        <v>13.035616438356165</v>
      </c>
      <c r="AH11" s="13">
        <f t="shared" si="13"/>
        <v>13.035616438356165</v>
      </c>
      <c r="AI11" s="12">
        <f t="shared" si="14"/>
        <v>0</v>
      </c>
      <c r="AJ11" s="12">
        <f t="shared" si="15"/>
        <v>0</v>
      </c>
      <c r="AK11" s="12">
        <f t="shared" si="16"/>
        <v>0</v>
      </c>
      <c r="AL11" s="12"/>
      <c r="AM11" s="12" t="str">
        <f t="shared" si="17"/>
        <v>NORMAL</v>
      </c>
      <c r="AN11" s="12">
        <f t="shared" si="18"/>
        <v>0</v>
      </c>
      <c r="AO11" s="16">
        <f t="shared" si="24"/>
        <v>-35.165260273972599</v>
      </c>
    </row>
    <row r="12" spans="1:41" x14ac:dyDescent="0.35">
      <c r="A12" s="12" t="s">
        <v>10</v>
      </c>
      <c r="B12" s="12">
        <v>14</v>
      </c>
      <c r="C12" s="12">
        <v>26</v>
      </c>
      <c r="D12" s="12">
        <v>0</v>
      </c>
      <c r="E12" s="12">
        <v>0</v>
      </c>
      <c r="F12" s="12">
        <v>12</v>
      </c>
      <c r="G12" s="12">
        <v>0</v>
      </c>
      <c r="H12" s="12">
        <v>34.204000000000001</v>
      </c>
      <c r="I12" s="12">
        <v>0</v>
      </c>
      <c r="J12" s="12">
        <f t="shared" si="19"/>
        <v>3.8356164383561646E-2</v>
      </c>
      <c r="K12" s="12">
        <f t="shared" si="0"/>
        <v>1.1518356164383563</v>
      </c>
      <c r="L12" s="12">
        <f t="shared" si="1"/>
        <v>1.5949771689497716</v>
      </c>
      <c r="M12" s="12">
        <f t="shared" si="2"/>
        <v>19.139726027397259</v>
      </c>
      <c r="N12" s="12">
        <v>20.55</v>
      </c>
      <c r="O12" s="12">
        <v>5.66</v>
      </c>
      <c r="P12" s="12">
        <f>IFERROR(VLOOKUP(A12,FREQUENCY!A:B,2,FALSE),0)</f>
        <v>0</v>
      </c>
      <c r="Q12" s="12">
        <f>IFERROR(VLOOKUP(A12,WEIGHT!A:B,2,FALSE),0)</f>
        <v>37.299999999999997</v>
      </c>
      <c r="R12" s="12">
        <f t="shared" si="3"/>
        <v>26</v>
      </c>
      <c r="S12" s="12">
        <f t="shared" si="20"/>
        <v>6.4482191780821925</v>
      </c>
      <c r="T12" s="12">
        <f t="shared" si="21"/>
        <v>2.3036712328767126</v>
      </c>
      <c r="U12" s="12">
        <f t="shared" si="4"/>
        <v>8.7518904109589055</v>
      </c>
      <c r="V12" s="13">
        <f t="shared" si="5"/>
        <v>677.85714285714278</v>
      </c>
      <c r="W12" s="12">
        <f t="shared" si="6"/>
        <v>889.30399999999997</v>
      </c>
      <c r="X12" s="12" t="str">
        <f t="shared" si="7"/>
        <v>LOW</v>
      </c>
      <c r="Y12" s="12">
        <f t="shared" si="8"/>
        <v>2</v>
      </c>
      <c r="Z12" s="12">
        <f t="shared" si="9"/>
        <v>2</v>
      </c>
      <c r="AA12" s="12" t="str">
        <f t="shared" si="10"/>
        <v>OVERSTOCKED</v>
      </c>
      <c r="AB12" s="14">
        <f t="shared" si="22"/>
        <v>100</v>
      </c>
      <c r="AC12" s="12">
        <f>IFERROR(VLOOKUP(A12,BUNDLE_QUANTITIES!A:B,2,FALSE),0)</f>
        <v>24</v>
      </c>
      <c r="AD12" s="12">
        <f>IFERROR(VLOOKUP(A12,BUNDLE_QUANTITIES!A:C,3,FALSE),0)</f>
        <v>1</v>
      </c>
      <c r="AE12" s="12">
        <f t="shared" si="11"/>
        <v>24</v>
      </c>
      <c r="AF12" s="12" t="str">
        <f t="shared" si="12"/>
        <v>NO</v>
      </c>
      <c r="AG12" s="13">
        <f t="shared" si="23"/>
        <v>2.3397260273972602</v>
      </c>
      <c r="AH12" s="13">
        <f t="shared" si="13"/>
        <v>2.3397260273972602</v>
      </c>
      <c r="AI12" s="12">
        <f t="shared" si="14"/>
        <v>0</v>
      </c>
      <c r="AJ12" s="12">
        <f t="shared" si="15"/>
        <v>0</v>
      </c>
      <c r="AK12" s="12">
        <f t="shared" si="16"/>
        <v>0</v>
      </c>
      <c r="AL12" s="12"/>
      <c r="AM12" s="12" t="str">
        <f t="shared" si="17"/>
        <v>NORMAL</v>
      </c>
      <c r="AN12" s="12">
        <f t="shared" si="18"/>
        <v>0</v>
      </c>
      <c r="AO12" s="16">
        <f t="shared" si="24"/>
        <v>-9.696328767123287</v>
      </c>
    </row>
    <row r="13" spans="1:41" x14ac:dyDescent="0.35">
      <c r="A13" s="12" t="s">
        <v>11</v>
      </c>
      <c r="B13" s="12">
        <v>0</v>
      </c>
      <c r="C13" s="12">
        <v>12</v>
      </c>
      <c r="D13" s="12">
        <v>0</v>
      </c>
      <c r="E13" s="12">
        <v>0</v>
      </c>
      <c r="F13" s="12">
        <v>3</v>
      </c>
      <c r="G13" s="12">
        <v>0</v>
      </c>
      <c r="H13" s="12">
        <v>97.1858</v>
      </c>
      <c r="I13" s="12">
        <v>0</v>
      </c>
      <c r="J13" s="12">
        <f t="shared" si="19"/>
        <v>0</v>
      </c>
      <c r="K13" s="12">
        <f t="shared" si="0"/>
        <v>0</v>
      </c>
      <c r="L13" s="12">
        <f t="shared" si="1"/>
        <v>0</v>
      </c>
      <c r="M13" s="12">
        <f t="shared" si="2"/>
        <v>0</v>
      </c>
      <c r="N13" s="12">
        <v>20.55</v>
      </c>
      <c r="O13" s="12">
        <v>5.66</v>
      </c>
      <c r="P13" s="12">
        <f>IFERROR(VLOOKUP(A13,FREQUENCY!A:B,2,FALSE),0)</f>
        <v>6</v>
      </c>
      <c r="Q13" s="12">
        <f>IFERROR(VLOOKUP(A13,WEIGHT!A:B,2,FALSE),0)</f>
        <v>83.281999999999996</v>
      </c>
      <c r="R13" s="12">
        <f t="shared" si="3"/>
        <v>12</v>
      </c>
      <c r="S13" s="12">
        <f t="shared" si="20"/>
        <v>5.66</v>
      </c>
      <c r="T13" s="12">
        <f t="shared" si="21"/>
        <v>0</v>
      </c>
      <c r="U13" s="12">
        <f t="shared" si="4"/>
        <v>5.66</v>
      </c>
      <c r="V13" s="13" t="b">
        <f t="shared" si="5"/>
        <v>0</v>
      </c>
      <c r="W13" s="12">
        <f t="shared" si="6"/>
        <v>1166.2296000000001</v>
      </c>
      <c r="X13" s="12" t="str">
        <f t="shared" si="7"/>
        <v>MEDIUM</v>
      </c>
      <c r="Y13" s="12">
        <f t="shared" si="8"/>
        <v>1.5</v>
      </c>
      <c r="Z13" s="12">
        <f t="shared" si="9"/>
        <v>0</v>
      </c>
      <c r="AA13" s="12" t="str">
        <f t="shared" si="10"/>
        <v>ZERO_USAGE_OVERSTOCKED</v>
      </c>
      <c r="AB13" s="14">
        <f t="shared" si="22"/>
        <v>30</v>
      </c>
      <c r="AC13" s="12">
        <f>IFERROR(VLOOKUP(A13,BUNDLE_QUANTITIES!A:B,2,FALSE),0)</f>
        <v>20</v>
      </c>
      <c r="AD13" s="12">
        <f>IFERROR(VLOOKUP(A13,BUNDLE_QUANTITIES!A:C,3,FALSE),0)</f>
        <v>5</v>
      </c>
      <c r="AE13" s="12">
        <f t="shared" si="11"/>
        <v>100</v>
      </c>
      <c r="AF13" s="12" t="str">
        <f t="shared" si="12"/>
        <v>NO</v>
      </c>
      <c r="AG13" s="13">
        <f t="shared" si="23"/>
        <v>0</v>
      </c>
      <c r="AH13" s="13">
        <f t="shared" si="13"/>
        <v>0</v>
      </c>
      <c r="AI13" s="12">
        <f t="shared" si="14"/>
        <v>0</v>
      </c>
      <c r="AJ13" s="12">
        <f t="shared" si="15"/>
        <v>0</v>
      </c>
      <c r="AK13" s="12">
        <f t="shared" si="16"/>
        <v>0</v>
      </c>
      <c r="AL13" s="12"/>
      <c r="AM13" s="12" t="str">
        <f t="shared" si="17"/>
        <v>NORMAL</v>
      </c>
      <c r="AN13" s="12">
        <f t="shared" si="18"/>
        <v>0</v>
      </c>
      <c r="AO13" s="16">
        <f t="shared" si="24"/>
        <v>-3</v>
      </c>
    </row>
    <row r="14" spans="1:41" x14ac:dyDescent="0.35">
      <c r="A14" s="12" t="s">
        <v>12</v>
      </c>
      <c r="B14" s="12">
        <v>283</v>
      </c>
      <c r="C14" s="12">
        <v>100</v>
      </c>
      <c r="D14" s="12">
        <v>11</v>
      </c>
      <c r="E14" s="12">
        <v>6</v>
      </c>
      <c r="F14" s="12">
        <v>96</v>
      </c>
      <c r="G14" s="12">
        <v>48</v>
      </c>
      <c r="H14" s="12">
        <v>6.1340000000000003</v>
      </c>
      <c r="I14" s="12">
        <v>0</v>
      </c>
      <c r="J14" s="12">
        <f t="shared" si="19"/>
        <v>0.77534246575342469</v>
      </c>
      <c r="K14" s="12">
        <f t="shared" si="0"/>
        <v>23.283534246575343</v>
      </c>
      <c r="L14" s="12">
        <f t="shared" si="1"/>
        <v>32.241324200913247</v>
      </c>
      <c r="M14" s="12">
        <f t="shared" si="2"/>
        <v>386.89589041095894</v>
      </c>
      <c r="N14" s="12">
        <v>20.55</v>
      </c>
      <c r="O14" s="12">
        <v>5.66</v>
      </c>
      <c r="P14" s="12">
        <f>IFERROR(VLOOKUP(A14,FREQUENCY!A:B,2,FALSE),0)</f>
        <v>12</v>
      </c>
      <c r="Q14" s="12">
        <f>IFERROR(VLOOKUP(A14,WEIGHT!A:B,2,FALSE),0)</f>
        <v>7.32</v>
      </c>
      <c r="R14" s="12">
        <f t="shared" si="3"/>
        <v>100</v>
      </c>
      <c r="S14" s="12">
        <f t="shared" si="20"/>
        <v>21.593287671232879</v>
      </c>
      <c r="T14" s="12">
        <f t="shared" si="21"/>
        <v>46.567068493150686</v>
      </c>
      <c r="U14" s="12">
        <f t="shared" si="4"/>
        <v>68.160356164383558</v>
      </c>
      <c r="V14" s="13">
        <f t="shared" si="5"/>
        <v>128.97526501766785</v>
      </c>
      <c r="W14" s="12">
        <f t="shared" si="6"/>
        <v>613.40000000000009</v>
      </c>
      <c r="X14" s="12" t="str">
        <f t="shared" si="7"/>
        <v>MEDIUM</v>
      </c>
      <c r="Y14" s="12">
        <f t="shared" si="8"/>
        <v>1.5</v>
      </c>
      <c r="Z14" s="12">
        <f t="shared" si="9"/>
        <v>24</v>
      </c>
      <c r="AA14" s="12" t="str">
        <f t="shared" si="10"/>
        <v>OVERSTOCKED</v>
      </c>
      <c r="AB14" s="14">
        <f t="shared" si="22"/>
        <v>720</v>
      </c>
      <c r="AC14" s="12">
        <f>IFERROR(VLOOKUP(A14,BUNDLE_QUANTITIES!A:B,2,FALSE),0)</f>
        <v>48</v>
      </c>
      <c r="AD14" s="12">
        <f>IFERROR(VLOOKUP(A14,BUNDLE_QUANTITIES!A:C,3,FALSE),0)</f>
        <v>2</v>
      </c>
      <c r="AE14" s="12">
        <f t="shared" si="11"/>
        <v>96</v>
      </c>
      <c r="AF14" s="12" t="str">
        <f t="shared" si="12"/>
        <v>NO</v>
      </c>
      <c r="AG14" s="13">
        <f t="shared" si="23"/>
        <v>47.295890410958904</v>
      </c>
      <c r="AH14" s="13">
        <f t="shared" si="13"/>
        <v>47.295890410958904</v>
      </c>
      <c r="AI14" s="12">
        <f t="shared" si="14"/>
        <v>0</v>
      </c>
      <c r="AJ14" s="12">
        <f t="shared" si="15"/>
        <v>0</v>
      </c>
      <c r="AK14" s="12">
        <f t="shared" si="16"/>
        <v>0</v>
      </c>
      <c r="AL14" s="12"/>
      <c r="AM14" s="12" t="str">
        <f t="shared" si="17"/>
        <v>NORMAL</v>
      </c>
      <c r="AN14" s="12">
        <f t="shared" si="18"/>
        <v>0</v>
      </c>
      <c r="AO14" s="16">
        <f t="shared" si="24"/>
        <v>-49.432931506849314</v>
      </c>
    </row>
    <row r="15" spans="1:41" x14ac:dyDescent="0.35">
      <c r="A15" s="12" t="s">
        <v>13</v>
      </c>
      <c r="B15" s="12">
        <v>77</v>
      </c>
      <c r="C15" s="12">
        <v>75</v>
      </c>
      <c r="D15" s="12">
        <v>1</v>
      </c>
      <c r="E15" s="12">
        <v>4</v>
      </c>
      <c r="F15" s="12">
        <v>24</v>
      </c>
      <c r="G15" s="12">
        <v>0</v>
      </c>
      <c r="H15" s="12">
        <v>5.9989999999999997</v>
      </c>
      <c r="I15" s="12">
        <v>0</v>
      </c>
      <c r="J15" s="12">
        <f t="shared" si="19"/>
        <v>0.21095890410958903</v>
      </c>
      <c r="K15" s="12">
        <f t="shared" si="0"/>
        <v>6.3350958904109591</v>
      </c>
      <c r="L15" s="12">
        <f t="shared" si="1"/>
        <v>8.7723744292237438</v>
      </c>
      <c r="M15" s="12">
        <f t="shared" si="2"/>
        <v>105.26849315068493</v>
      </c>
      <c r="N15" s="12">
        <v>20.55</v>
      </c>
      <c r="O15" s="12">
        <v>5.66</v>
      </c>
      <c r="P15" s="12">
        <f>IFERROR(VLOOKUP(A15,FREQUENCY!A:B,2,FALSE),0)</f>
        <v>3</v>
      </c>
      <c r="Q15" s="12">
        <f>IFERROR(VLOOKUP(A15,WEIGHT!A:B,2,FALSE),0)</f>
        <v>7.64</v>
      </c>
      <c r="R15" s="12">
        <f t="shared" si="3"/>
        <v>75</v>
      </c>
      <c r="S15" s="12">
        <f t="shared" si="20"/>
        <v>9.9952054794520553</v>
      </c>
      <c r="T15" s="12">
        <f t="shared" si="21"/>
        <v>12.670191780821918</v>
      </c>
      <c r="U15" s="12">
        <f t="shared" si="4"/>
        <v>22.665397260273974</v>
      </c>
      <c r="V15" s="13">
        <f t="shared" si="5"/>
        <v>355.51948051948051</v>
      </c>
      <c r="W15" s="12">
        <f t="shared" si="6"/>
        <v>449.92499999999995</v>
      </c>
      <c r="X15" s="12" t="str">
        <f t="shared" si="7"/>
        <v>LOW</v>
      </c>
      <c r="Y15" s="12">
        <f t="shared" si="8"/>
        <v>2</v>
      </c>
      <c r="Z15" s="12">
        <f t="shared" si="9"/>
        <v>9</v>
      </c>
      <c r="AA15" s="12" t="str">
        <f t="shared" si="10"/>
        <v>OVERSTOCKED</v>
      </c>
      <c r="AB15" s="14">
        <f t="shared" si="22"/>
        <v>150</v>
      </c>
      <c r="AC15" s="12">
        <f>IFERROR(VLOOKUP(A15,BUNDLE_QUANTITIES!A:B,2,FALSE),0)</f>
        <v>48</v>
      </c>
      <c r="AD15" s="12">
        <f>IFERROR(VLOOKUP(A15,BUNDLE_QUANTITIES!A:C,3,FALSE),0)</f>
        <v>1</v>
      </c>
      <c r="AE15" s="12">
        <f t="shared" si="11"/>
        <v>48</v>
      </c>
      <c r="AF15" s="12" t="str">
        <f t="shared" si="12"/>
        <v>NO</v>
      </c>
      <c r="AG15" s="13">
        <f t="shared" si="23"/>
        <v>12.86849315068493</v>
      </c>
      <c r="AH15" s="13">
        <f t="shared" si="13"/>
        <v>12.86849315068493</v>
      </c>
      <c r="AI15" s="12">
        <f t="shared" si="14"/>
        <v>0</v>
      </c>
      <c r="AJ15" s="12">
        <f t="shared" si="15"/>
        <v>0</v>
      </c>
      <c r="AK15" s="12">
        <f t="shared" si="16"/>
        <v>0</v>
      </c>
      <c r="AL15" s="12"/>
      <c r="AM15" s="12" t="str">
        <f t="shared" si="17"/>
        <v>NORMAL</v>
      </c>
      <c r="AN15" s="12">
        <f t="shared" si="18"/>
        <v>0</v>
      </c>
      <c r="AO15" s="16">
        <f t="shared" si="24"/>
        <v>-11.329808219178082</v>
      </c>
    </row>
    <row r="16" spans="1:41" x14ac:dyDescent="0.35">
      <c r="A16" s="12" t="s">
        <v>14</v>
      </c>
      <c r="B16" s="12">
        <v>51</v>
      </c>
      <c r="C16" s="12">
        <v>150</v>
      </c>
      <c r="D16" s="12">
        <v>0</v>
      </c>
      <c r="E16" s="12">
        <v>1</v>
      </c>
      <c r="F16" s="12">
        <v>12</v>
      </c>
      <c r="G16" s="12">
        <v>0</v>
      </c>
      <c r="H16" s="12">
        <v>6.2544000000000004</v>
      </c>
      <c r="I16" s="12">
        <v>0</v>
      </c>
      <c r="J16" s="12">
        <f t="shared" si="19"/>
        <v>0.13972602739726028</v>
      </c>
      <c r="K16" s="12">
        <f t="shared" si="0"/>
        <v>4.1959726027397268</v>
      </c>
      <c r="L16" s="12">
        <f t="shared" si="1"/>
        <v>5.8102739726027401</v>
      </c>
      <c r="M16" s="12">
        <f t="shared" si="2"/>
        <v>69.723287671232882</v>
      </c>
      <c r="N16" s="12">
        <v>20.55</v>
      </c>
      <c r="O16" s="12">
        <v>5.66</v>
      </c>
      <c r="P16" s="12">
        <f>IFERROR(VLOOKUP(A16,FREQUENCY!A:B,2,FALSE),0)</f>
        <v>2</v>
      </c>
      <c r="Q16" s="12">
        <f>IFERROR(VLOOKUP(A16,WEIGHT!A:B,2,FALSE),0)</f>
        <v>6.7</v>
      </c>
      <c r="R16" s="12">
        <f t="shared" si="3"/>
        <v>150</v>
      </c>
      <c r="S16" s="12">
        <f t="shared" si="20"/>
        <v>8.5313698630136994</v>
      </c>
      <c r="T16" s="12">
        <f t="shared" si="21"/>
        <v>8.3919452054794537</v>
      </c>
      <c r="U16" s="12">
        <f t="shared" si="4"/>
        <v>16.923315068493153</v>
      </c>
      <c r="V16" s="13">
        <f t="shared" si="5"/>
        <v>1073.5294117647059</v>
      </c>
      <c r="W16" s="12">
        <f t="shared" si="6"/>
        <v>938.16000000000008</v>
      </c>
      <c r="X16" s="12" t="str">
        <f t="shared" si="7"/>
        <v>LOW</v>
      </c>
      <c r="Y16" s="12">
        <f t="shared" si="8"/>
        <v>2</v>
      </c>
      <c r="Z16" s="12">
        <f t="shared" si="9"/>
        <v>6</v>
      </c>
      <c r="AA16" s="12" t="str">
        <f t="shared" si="10"/>
        <v>OK</v>
      </c>
      <c r="AB16" s="14">
        <f t="shared" si="22"/>
        <v>60</v>
      </c>
      <c r="AC16" s="12">
        <f>IFERROR(VLOOKUP(A16,BUNDLE_QUANTITIES!A:B,2,FALSE),0)</f>
        <v>48</v>
      </c>
      <c r="AD16" s="12">
        <f>IFERROR(VLOOKUP(A16,BUNDLE_QUANTITIES!A:C,3,FALSE),0)</f>
        <v>2</v>
      </c>
      <c r="AE16" s="12">
        <f t="shared" si="11"/>
        <v>96</v>
      </c>
      <c r="AF16" s="12" t="str">
        <f t="shared" si="12"/>
        <v>NO</v>
      </c>
      <c r="AG16" s="13">
        <f t="shared" si="23"/>
        <v>8.5232876712328771</v>
      </c>
      <c r="AH16" s="13">
        <f t="shared" si="13"/>
        <v>8.5232876712328771</v>
      </c>
      <c r="AI16" s="12">
        <f t="shared" si="14"/>
        <v>0</v>
      </c>
      <c r="AJ16" s="12">
        <f t="shared" si="15"/>
        <v>0</v>
      </c>
      <c r="AK16" s="12">
        <f t="shared" si="16"/>
        <v>0</v>
      </c>
      <c r="AL16" s="12"/>
      <c r="AM16" s="12" t="str">
        <f t="shared" si="17"/>
        <v>NORMAL</v>
      </c>
      <c r="AN16" s="12">
        <f t="shared" si="18"/>
        <v>0</v>
      </c>
      <c r="AO16" s="16">
        <f t="shared" si="24"/>
        <v>-3.6080547945205463</v>
      </c>
    </row>
    <row r="17" spans="1:41" x14ac:dyDescent="0.35">
      <c r="A17" s="12" t="s">
        <v>15</v>
      </c>
      <c r="B17" s="12">
        <v>2603</v>
      </c>
      <c r="C17" s="12">
        <v>615</v>
      </c>
      <c r="D17" s="12">
        <v>5</v>
      </c>
      <c r="E17" s="12">
        <v>3</v>
      </c>
      <c r="F17" s="12">
        <v>418</v>
      </c>
      <c r="G17" s="12">
        <v>0</v>
      </c>
      <c r="H17" s="12">
        <v>6.0380000000000003</v>
      </c>
      <c r="I17" s="12">
        <v>384</v>
      </c>
      <c r="J17" s="12">
        <f t="shared" si="19"/>
        <v>7.1315068493150688</v>
      </c>
      <c r="K17" s="12">
        <f t="shared" si="0"/>
        <v>214.15915068493152</v>
      </c>
      <c r="L17" s="12">
        <f t="shared" si="1"/>
        <v>296.55182648401825</v>
      </c>
      <c r="M17" s="12">
        <f t="shared" si="2"/>
        <v>3558.6219178082192</v>
      </c>
      <c r="N17" s="12">
        <v>20.55</v>
      </c>
      <c r="O17" s="12">
        <v>5.66</v>
      </c>
      <c r="P17" s="12">
        <f>IFERROR(VLOOKUP(A17,FREQUENCY!A:B,2,FALSE),0)</f>
        <v>15</v>
      </c>
      <c r="Q17" s="12">
        <f>IFERROR(VLOOKUP(A17,WEIGHT!A:B,2,FALSE),0)</f>
        <v>7.95</v>
      </c>
      <c r="R17" s="12">
        <f t="shared" si="3"/>
        <v>999</v>
      </c>
      <c r="S17" s="12">
        <f t="shared" si="20"/>
        <v>152.21246575342465</v>
      </c>
      <c r="T17" s="12">
        <f t="shared" si="21"/>
        <v>428.31830136986304</v>
      </c>
      <c r="U17" s="12">
        <f t="shared" si="4"/>
        <v>580.53076712328766</v>
      </c>
      <c r="V17" s="13">
        <f t="shared" si="5"/>
        <v>86.237034191317704</v>
      </c>
      <c r="W17" s="12">
        <f t="shared" si="6"/>
        <v>3713.3700000000003</v>
      </c>
      <c r="X17" s="12" t="str">
        <f t="shared" si="7"/>
        <v>MEDIUM</v>
      </c>
      <c r="Y17" s="12">
        <f t="shared" si="8"/>
        <v>1.5</v>
      </c>
      <c r="Z17" s="12">
        <f t="shared" si="9"/>
        <v>220</v>
      </c>
      <c r="AA17" s="12" t="str">
        <f t="shared" si="10"/>
        <v>OK</v>
      </c>
      <c r="AB17" s="14">
        <f t="shared" si="22"/>
        <v>1980</v>
      </c>
      <c r="AC17" s="12">
        <f>IFERROR(VLOOKUP(A17,BUNDLE_QUANTITIES!A:B,2,FALSE),0)</f>
        <v>48</v>
      </c>
      <c r="AD17" s="12">
        <f>IFERROR(VLOOKUP(A17,BUNDLE_QUANTITIES!A:C,3,FALSE),0)</f>
        <v>18</v>
      </c>
      <c r="AE17" s="12">
        <f t="shared" si="11"/>
        <v>864</v>
      </c>
      <c r="AF17" s="12" t="str">
        <f t="shared" si="12"/>
        <v>NO</v>
      </c>
      <c r="AG17" s="13">
        <f t="shared" si="23"/>
        <v>435.0219178082192</v>
      </c>
      <c r="AH17" s="13">
        <f t="shared" si="13"/>
        <v>435.0219178082192</v>
      </c>
      <c r="AI17" s="12">
        <f t="shared" si="14"/>
        <v>0</v>
      </c>
      <c r="AJ17" s="12">
        <f t="shared" si="15"/>
        <v>0</v>
      </c>
      <c r="AK17" s="12">
        <f t="shared" si="16"/>
        <v>0</v>
      </c>
      <c r="AL17" s="12"/>
      <c r="AM17" s="12" t="str">
        <f t="shared" si="17"/>
        <v>NORMAL</v>
      </c>
      <c r="AN17" s="12">
        <f t="shared" si="18"/>
        <v>0</v>
      </c>
      <c r="AO17" s="16">
        <f t="shared" si="24"/>
        <v>10.318301369863036</v>
      </c>
    </row>
    <row r="18" spans="1:41" x14ac:dyDescent="0.35">
      <c r="A18" s="12" t="s">
        <v>16</v>
      </c>
      <c r="B18" s="12">
        <v>338</v>
      </c>
      <c r="C18" s="12">
        <v>150</v>
      </c>
      <c r="D18" s="12">
        <v>5</v>
      </c>
      <c r="E18" s="12">
        <v>5</v>
      </c>
      <c r="F18" s="12">
        <v>96</v>
      </c>
      <c r="G18" s="12">
        <v>0</v>
      </c>
      <c r="H18" s="12">
        <v>7.2489999999999997</v>
      </c>
      <c r="I18" s="12">
        <v>0</v>
      </c>
      <c r="J18" s="12">
        <f t="shared" si="19"/>
        <v>0.92602739726027394</v>
      </c>
      <c r="K18" s="12">
        <f t="shared" si="0"/>
        <v>27.808602739726027</v>
      </c>
      <c r="L18" s="12">
        <f t="shared" si="1"/>
        <v>38.50730593607306</v>
      </c>
      <c r="M18" s="12">
        <f t="shared" si="2"/>
        <v>462.08767123287669</v>
      </c>
      <c r="N18" s="12">
        <v>20.55</v>
      </c>
      <c r="O18" s="12">
        <v>5.66</v>
      </c>
      <c r="P18" s="12">
        <f>IFERROR(VLOOKUP(A18,FREQUENCY!A:B,2,FALSE),0)</f>
        <v>11</v>
      </c>
      <c r="Q18" s="12">
        <f>IFERROR(VLOOKUP(A18,WEIGHT!A:B,2,FALSE),0)</f>
        <v>8.57</v>
      </c>
      <c r="R18" s="12">
        <f t="shared" si="3"/>
        <v>150</v>
      </c>
      <c r="S18" s="12">
        <f t="shared" si="20"/>
        <v>24.689863013698631</v>
      </c>
      <c r="T18" s="12">
        <f t="shared" si="21"/>
        <v>55.617205479452053</v>
      </c>
      <c r="U18" s="12">
        <f t="shared" si="4"/>
        <v>80.30706849315068</v>
      </c>
      <c r="V18" s="13">
        <f t="shared" si="5"/>
        <v>161.98224852071007</v>
      </c>
      <c r="W18" s="12">
        <f t="shared" si="6"/>
        <v>1087.3499999999999</v>
      </c>
      <c r="X18" s="12" t="str">
        <f t="shared" si="7"/>
        <v>MEDIUM</v>
      </c>
      <c r="Y18" s="12">
        <f t="shared" si="8"/>
        <v>1.5</v>
      </c>
      <c r="Z18" s="12">
        <f t="shared" si="9"/>
        <v>29</v>
      </c>
      <c r="AA18" s="12" t="str">
        <f t="shared" si="10"/>
        <v>OVERSTOCKED</v>
      </c>
      <c r="AB18" s="14">
        <f t="shared" si="22"/>
        <v>670</v>
      </c>
      <c r="AC18" s="12">
        <f>IFERROR(VLOOKUP(A18,BUNDLE_QUANTITIES!A:B,2,FALSE),0)</f>
        <v>48</v>
      </c>
      <c r="AD18" s="12">
        <f>IFERROR(VLOOKUP(A18,BUNDLE_QUANTITIES!A:C,3,FALSE),0)</f>
        <v>2</v>
      </c>
      <c r="AE18" s="12">
        <f t="shared" si="11"/>
        <v>96</v>
      </c>
      <c r="AF18" s="12" t="str">
        <f t="shared" si="12"/>
        <v>NO</v>
      </c>
      <c r="AG18" s="13">
        <f t="shared" si="23"/>
        <v>56.487671232876707</v>
      </c>
      <c r="AH18" s="13">
        <f t="shared" si="13"/>
        <v>56.487671232876707</v>
      </c>
      <c r="AI18" s="12">
        <f t="shared" si="14"/>
        <v>0</v>
      </c>
      <c r="AJ18" s="12">
        <f t="shared" si="15"/>
        <v>0</v>
      </c>
      <c r="AK18" s="12">
        <f t="shared" si="16"/>
        <v>0</v>
      </c>
      <c r="AL18" s="12"/>
      <c r="AM18" s="12" t="str">
        <f t="shared" si="17"/>
        <v>NORMAL</v>
      </c>
      <c r="AN18" s="12">
        <f t="shared" si="18"/>
        <v>0</v>
      </c>
      <c r="AO18" s="16">
        <f t="shared" si="24"/>
        <v>-40.382794520547947</v>
      </c>
    </row>
    <row r="19" spans="1:41" x14ac:dyDescent="0.35">
      <c r="A19" s="12" t="s">
        <v>17</v>
      </c>
      <c r="B19" s="12">
        <v>4413</v>
      </c>
      <c r="C19" s="12">
        <v>188</v>
      </c>
      <c r="D19" s="12">
        <v>29</v>
      </c>
      <c r="E19" s="12">
        <v>21</v>
      </c>
      <c r="F19" s="12">
        <v>624</v>
      </c>
      <c r="G19" s="12">
        <v>0</v>
      </c>
      <c r="H19" s="12">
        <v>7.5119999999999996</v>
      </c>
      <c r="I19" s="12">
        <v>768</v>
      </c>
      <c r="J19" s="12">
        <f t="shared" si="19"/>
        <v>12.09041095890411</v>
      </c>
      <c r="K19" s="12">
        <f t="shared" si="0"/>
        <v>363.07504109589047</v>
      </c>
      <c r="L19" s="12">
        <f t="shared" si="1"/>
        <v>502.75958904109592</v>
      </c>
      <c r="M19" s="12">
        <f t="shared" si="2"/>
        <v>6033.1150684931508</v>
      </c>
      <c r="N19" s="12">
        <v>20.55</v>
      </c>
      <c r="O19" s="12">
        <v>5.66</v>
      </c>
      <c r="P19" s="12">
        <f>IFERROR(VLOOKUP(A19,FREQUENCY!A:B,2,FALSE),0)</f>
        <v>16</v>
      </c>
      <c r="Q19" s="12">
        <f>IFERROR(VLOOKUP(A19,WEIGHT!A:B,2,FALSE),0)</f>
        <v>9.19</v>
      </c>
      <c r="R19" s="12">
        <f t="shared" si="3"/>
        <v>956</v>
      </c>
      <c r="S19" s="12">
        <f t="shared" si="20"/>
        <v>254.11794520547946</v>
      </c>
      <c r="T19" s="12">
        <f t="shared" si="21"/>
        <v>726.15008219178094</v>
      </c>
      <c r="U19" s="12">
        <f t="shared" si="4"/>
        <v>980.26802739726043</v>
      </c>
      <c r="V19" s="13">
        <f t="shared" si="5"/>
        <v>15.549512803081804</v>
      </c>
      <c r="W19" s="12">
        <f t="shared" si="6"/>
        <v>1412.2559999999999</v>
      </c>
      <c r="X19" s="12" t="str">
        <f t="shared" si="7"/>
        <v>HIGH</v>
      </c>
      <c r="Y19" s="12">
        <f t="shared" si="8"/>
        <v>1.2</v>
      </c>
      <c r="Z19" s="12">
        <f t="shared" si="9"/>
        <v>298</v>
      </c>
      <c r="AA19" s="12" t="str">
        <f t="shared" si="10"/>
        <v>OVERSTOCKED</v>
      </c>
      <c r="AB19" s="14">
        <f t="shared" si="22"/>
        <v>3260</v>
      </c>
      <c r="AC19" s="12">
        <f>IFERROR(VLOOKUP(A19,BUNDLE_QUANTITIES!A:B,2,FALSE),0)</f>
        <v>48</v>
      </c>
      <c r="AD19" s="12">
        <f>IFERROR(VLOOKUP(A19,BUNDLE_QUANTITIES!A:C,3,FALSE),0)</f>
        <v>18</v>
      </c>
      <c r="AE19" s="12">
        <f t="shared" si="11"/>
        <v>864</v>
      </c>
      <c r="AF19" s="12" t="str">
        <f t="shared" si="12"/>
        <v>YES</v>
      </c>
      <c r="AG19" s="13">
        <f t="shared" si="23"/>
        <v>737.51506849315069</v>
      </c>
      <c r="AH19" s="13">
        <f t="shared" si="13"/>
        <v>737.51506849315069</v>
      </c>
      <c r="AI19" s="12">
        <f t="shared" si="14"/>
        <v>0</v>
      </c>
      <c r="AJ19" s="12">
        <f t="shared" si="15"/>
        <v>0</v>
      </c>
      <c r="AK19" s="12">
        <f t="shared" si="16"/>
        <v>0</v>
      </c>
      <c r="AL19" s="12"/>
      <c r="AM19" s="12" t="str">
        <f t="shared" si="17"/>
        <v>CRITICAL</v>
      </c>
      <c r="AN19" s="12">
        <f t="shared" si="18"/>
        <v>0</v>
      </c>
      <c r="AO19" s="16">
        <f t="shared" si="24"/>
        <v>102.15008219178094</v>
      </c>
    </row>
    <row r="20" spans="1:41" x14ac:dyDescent="0.35">
      <c r="A20" s="12" t="s">
        <v>18</v>
      </c>
      <c r="B20" s="12">
        <v>857</v>
      </c>
      <c r="C20" s="12">
        <v>432</v>
      </c>
      <c r="D20" s="12">
        <v>0</v>
      </c>
      <c r="E20" s="12">
        <v>0</v>
      </c>
      <c r="F20" s="12">
        <v>240</v>
      </c>
      <c r="G20" s="12">
        <v>0</v>
      </c>
      <c r="H20" s="12">
        <v>5.7469999999999999</v>
      </c>
      <c r="I20" s="12">
        <v>0</v>
      </c>
      <c r="J20" s="12">
        <f t="shared" si="19"/>
        <v>2.3479452054794518</v>
      </c>
      <c r="K20" s="12">
        <f t="shared" si="0"/>
        <v>70.508794520547937</v>
      </c>
      <c r="L20" s="12">
        <f t="shared" si="1"/>
        <v>97.635388127853886</v>
      </c>
      <c r="M20" s="12">
        <f t="shared" si="2"/>
        <v>1171.6246575342466</v>
      </c>
      <c r="N20" s="12">
        <v>20.55</v>
      </c>
      <c r="O20" s="12">
        <v>5.66</v>
      </c>
      <c r="P20" s="12">
        <f>IFERROR(VLOOKUP(A20,FREQUENCY!A:B,2,FALSE),0)</f>
        <v>7</v>
      </c>
      <c r="Q20" s="12">
        <f>IFERROR(VLOOKUP(A20,WEIGHT!A:B,2,FALSE),0)</f>
        <v>7.56</v>
      </c>
      <c r="R20" s="12">
        <f t="shared" si="3"/>
        <v>432</v>
      </c>
      <c r="S20" s="12">
        <f t="shared" si="20"/>
        <v>53.910273972602738</v>
      </c>
      <c r="T20" s="12">
        <f t="shared" si="21"/>
        <v>141.01758904109587</v>
      </c>
      <c r="U20" s="12">
        <f t="shared" si="4"/>
        <v>194.92786301369861</v>
      </c>
      <c r="V20" s="13">
        <f t="shared" si="5"/>
        <v>183.99066511085184</v>
      </c>
      <c r="W20" s="12">
        <f t="shared" si="6"/>
        <v>2482.7039999999997</v>
      </c>
      <c r="X20" s="12" t="str">
        <f t="shared" si="7"/>
        <v>MEDIUM</v>
      </c>
      <c r="Y20" s="12">
        <f t="shared" si="8"/>
        <v>1.5</v>
      </c>
      <c r="Z20" s="12">
        <f t="shared" si="9"/>
        <v>72</v>
      </c>
      <c r="AA20" s="12" t="str">
        <f t="shared" si="10"/>
        <v>OVERSTOCKED</v>
      </c>
      <c r="AB20" s="14">
        <f t="shared" si="22"/>
        <v>1680</v>
      </c>
      <c r="AC20" s="12">
        <f>IFERROR(VLOOKUP(A20,BUNDLE_QUANTITIES!A:B,2,FALSE),0)</f>
        <v>48</v>
      </c>
      <c r="AD20" s="12">
        <f>IFERROR(VLOOKUP(A20,BUNDLE_QUANTITIES!A:C,3,FALSE),0)</f>
        <v>8</v>
      </c>
      <c r="AE20" s="12">
        <f t="shared" si="11"/>
        <v>384</v>
      </c>
      <c r="AF20" s="12" t="str">
        <f t="shared" si="12"/>
        <v>NO</v>
      </c>
      <c r="AG20" s="13">
        <f t="shared" si="23"/>
        <v>143.22465753424657</v>
      </c>
      <c r="AH20" s="13">
        <f t="shared" si="13"/>
        <v>143.22465753424657</v>
      </c>
      <c r="AI20" s="12">
        <f t="shared" si="14"/>
        <v>0</v>
      </c>
      <c r="AJ20" s="12">
        <f t="shared" si="15"/>
        <v>0</v>
      </c>
      <c r="AK20" s="12">
        <f t="shared" si="16"/>
        <v>0</v>
      </c>
      <c r="AL20" s="12"/>
      <c r="AM20" s="12" t="str">
        <f t="shared" si="17"/>
        <v>NORMAL</v>
      </c>
      <c r="AN20" s="12">
        <f t="shared" si="18"/>
        <v>0</v>
      </c>
      <c r="AO20" s="16">
        <f t="shared" si="24"/>
        <v>-98.982410958904126</v>
      </c>
    </row>
    <row r="21" spans="1:41" x14ac:dyDescent="0.35">
      <c r="A21" s="12" t="s">
        <v>19</v>
      </c>
      <c r="B21" s="12">
        <v>500</v>
      </c>
      <c r="C21" s="12">
        <v>287</v>
      </c>
      <c r="D21" s="12">
        <v>0</v>
      </c>
      <c r="E21" s="12">
        <v>0</v>
      </c>
      <c r="F21" s="12">
        <v>144</v>
      </c>
      <c r="G21" s="12">
        <v>0</v>
      </c>
      <c r="H21" s="12">
        <v>6.2089999999999996</v>
      </c>
      <c r="I21" s="12">
        <v>0</v>
      </c>
      <c r="J21" s="12">
        <f t="shared" si="19"/>
        <v>1.3698630136986301</v>
      </c>
      <c r="K21" s="12">
        <f t="shared" si="0"/>
        <v>41.136986301369859</v>
      </c>
      <c r="L21" s="12">
        <f t="shared" si="1"/>
        <v>56.963470319634702</v>
      </c>
      <c r="M21" s="12">
        <f t="shared" si="2"/>
        <v>683.56164383561645</v>
      </c>
      <c r="N21" s="12">
        <v>20.55</v>
      </c>
      <c r="O21" s="12">
        <v>5.66</v>
      </c>
      <c r="P21" s="12">
        <f>IFERROR(VLOOKUP(A21,FREQUENCY!A:B,2,FALSE),0)</f>
        <v>1</v>
      </c>
      <c r="Q21" s="12">
        <f>IFERROR(VLOOKUP(A21,WEIGHT!A:B,2,FALSE),0)</f>
        <v>8.4499999999999993</v>
      </c>
      <c r="R21" s="12">
        <f t="shared" si="3"/>
        <v>287</v>
      </c>
      <c r="S21" s="12">
        <f t="shared" si="20"/>
        <v>33.810684931506849</v>
      </c>
      <c r="T21" s="12">
        <f t="shared" si="21"/>
        <v>82.273972602739718</v>
      </c>
      <c r="U21" s="12">
        <f t="shared" si="4"/>
        <v>116.08465753424656</v>
      </c>
      <c r="V21" s="13">
        <f t="shared" si="5"/>
        <v>209.51000000000002</v>
      </c>
      <c r="W21" s="12">
        <f t="shared" si="6"/>
        <v>1781.9829999999999</v>
      </c>
      <c r="X21" s="12" t="str">
        <f t="shared" si="7"/>
        <v>LOW</v>
      </c>
      <c r="Y21" s="12">
        <f t="shared" si="8"/>
        <v>2</v>
      </c>
      <c r="Z21" s="12">
        <f t="shared" si="9"/>
        <v>56</v>
      </c>
      <c r="AA21" s="12" t="str">
        <f t="shared" si="10"/>
        <v>OVERSTOCKED</v>
      </c>
      <c r="AB21" s="14">
        <f t="shared" si="22"/>
        <v>880</v>
      </c>
      <c r="AC21" s="12">
        <f>IFERROR(VLOOKUP(A21,BUNDLE_QUANTITIES!A:B,2,FALSE),0)</f>
        <v>48</v>
      </c>
      <c r="AD21" s="12">
        <f>IFERROR(VLOOKUP(A21,BUNDLE_QUANTITIES!A:C,3,FALSE),0)</f>
        <v>4</v>
      </c>
      <c r="AE21" s="12">
        <f t="shared" si="11"/>
        <v>192</v>
      </c>
      <c r="AF21" s="12" t="str">
        <f t="shared" si="12"/>
        <v>NO</v>
      </c>
      <c r="AG21" s="13">
        <f t="shared" si="23"/>
        <v>83.561643835616437</v>
      </c>
      <c r="AH21" s="13">
        <f t="shared" si="13"/>
        <v>83.561643835616437</v>
      </c>
      <c r="AI21" s="12">
        <f t="shared" si="14"/>
        <v>0</v>
      </c>
      <c r="AJ21" s="12">
        <f t="shared" si="15"/>
        <v>0</v>
      </c>
      <c r="AK21" s="12">
        <f t="shared" si="16"/>
        <v>0</v>
      </c>
      <c r="AL21" s="12"/>
      <c r="AM21" s="12" t="str">
        <f t="shared" si="17"/>
        <v>NORMAL</v>
      </c>
      <c r="AN21" s="12">
        <f t="shared" si="18"/>
        <v>0</v>
      </c>
      <c r="AO21" s="16">
        <f t="shared" si="24"/>
        <v>-61.726027397260282</v>
      </c>
    </row>
    <row r="22" spans="1:41" x14ac:dyDescent="0.35">
      <c r="A22" s="12" t="s">
        <v>20</v>
      </c>
      <c r="B22" s="12">
        <v>361</v>
      </c>
      <c r="C22" s="12">
        <v>290</v>
      </c>
      <c r="D22" s="12">
        <v>23</v>
      </c>
      <c r="E22" s="12">
        <v>13</v>
      </c>
      <c r="F22" s="12">
        <v>192</v>
      </c>
      <c r="G22" s="12">
        <v>0</v>
      </c>
      <c r="H22" s="12">
        <v>10.141999999999999</v>
      </c>
      <c r="I22" s="12">
        <v>0</v>
      </c>
      <c r="J22" s="12">
        <f t="shared" si="19"/>
        <v>0.989041095890411</v>
      </c>
      <c r="K22" s="12">
        <f t="shared" si="0"/>
        <v>29.700904109589043</v>
      </c>
      <c r="L22" s="12">
        <f t="shared" si="1"/>
        <v>41.127625570776253</v>
      </c>
      <c r="M22" s="12">
        <f t="shared" si="2"/>
        <v>493.53150684931506</v>
      </c>
      <c r="N22" s="12">
        <v>20.55</v>
      </c>
      <c r="O22" s="12">
        <v>5.66</v>
      </c>
      <c r="P22" s="12">
        <f>IFERROR(VLOOKUP(A22,FREQUENCY!A:B,2,FALSE),0)</f>
        <v>21</v>
      </c>
      <c r="Q22" s="12">
        <f>IFERROR(VLOOKUP(A22,WEIGHT!A:B,2,FALSE),0)</f>
        <v>13.42</v>
      </c>
      <c r="R22" s="12">
        <f t="shared" si="3"/>
        <v>290</v>
      </c>
      <c r="S22" s="12">
        <f t="shared" si="20"/>
        <v>25.984794520547947</v>
      </c>
      <c r="T22" s="12">
        <f t="shared" si="21"/>
        <v>59.401808219178086</v>
      </c>
      <c r="U22" s="12">
        <f t="shared" si="4"/>
        <v>85.38660273972603</v>
      </c>
      <c r="V22" s="13">
        <f t="shared" si="5"/>
        <v>293.21329639889194</v>
      </c>
      <c r="W22" s="12">
        <f t="shared" si="6"/>
        <v>2941.18</v>
      </c>
      <c r="X22" s="12" t="str">
        <f t="shared" si="7"/>
        <v>HIGH</v>
      </c>
      <c r="Y22" s="12">
        <f t="shared" si="8"/>
        <v>1.2</v>
      </c>
      <c r="Z22" s="12">
        <f t="shared" si="9"/>
        <v>24</v>
      </c>
      <c r="AA22" s="12" t="str">
        <f t="shared" si="10"/>
        <v>OVERSTOCKED</v>
      </c>
      <c r="AB22" s="14">
        <f t="shared" si="22"/>
        <v>1680</v>
      </c>
      <c r="AC22" s="12">
        <f>IFERROR(VLOOKUP(A22,BUNDLE_QUANTITIES!A:B,2,FALSE),0)</f>
        <v>48</v>
      </c>
      <c r="AD22" s="12">
        <f>IFERROR(VLOOKUP(A22,BUNDLE_QUANTITIES!A:C,3,FALSE),0)</f>
        <v>2</v>
      </c>
      <c r="AE22" s="12">
        <f t="shared" si="11"/>
        <v>96</v>
      </c>
      <c r="AF22" s="12" t="str">
        <f t="shared" si="12"/>
        <v>NO</v>
      </c>
      <c r="AG22" s="13">
        <f t="shared" si="23"/>
        <v>60.331506849315069</v>
      </c>
      <c r="AH22" s="13">
        <f t="shared" si="13"/>
        <v>60.331506849315069</v>
      </c>
      <c r="AI22" s="12">
        <f t="shared" si="14"/>
        <v>0</v>
      </c>
      <c r="AJ22" s="12">
        <f t="shared" si="15"/>
        <v>0</v>
      </c>
      <c r="AK22" s="12">
        <f t="shared" si="16"/>
        <v>0</v>
      </c>
      <c r="AL22" s="12"/>
      <c r="AM22" s="12" t="str">
        <f t="shared" si="17"/>
        <v>NORMAL</v>
      </c>
      <c r="AN22" s="12">
        <f t="shared" si="18"/>
        <v>0</v>
      </c>
      <c r="AO22" s="16">
        <f t="shared" si="24"/>
        <v>-132.59819178082191</v>
      </c>
    </row>
    <row r="23" spans="1:41" x14ac:dyDescent="0.35">
      <c r="A23" s="12" t="s">
        <v>21</v>
      </c>
      <c r="B23" s="12">
        <v>48</v>
      </c>
      <c r="C23" s="12">
        <v>76</v>
      </c>
      <c r="D23" s="12">
        <v>6</v>
      </c>
      <c r="E23" s="12">
        <v>4</v>
      </c>
      <c r="F23" s="12">
        <v>72</v>
      </c>
      <c r="G23" s="12">
        <v>48</v>
      </c>
      <c r="H23" s="12">
        <v>11.3132</v>
      </c>
      <c r="I23" s="12">
        <v>0</v>
      </c>
      <c r="J23" s="12">
        <f t="shared" si="19"/>
        <v>0.13150684931506848</v>
      </c>
      <c r="K23" s="12">
        <f t="shared" si="0"/>
        <v>3.9491506849315066</v>
      </c>
      <c r="L23" s="12">
        <f t="shared" si="1"/>
        <v>5.4684931506849317</v>
      </c>
      <c r="M23" s="12">
        <f t="shared" si="2"/>
        <v>65.62191780821918</v>
      </c>
      <c r="N23" s="12">
        <v>20.55</v>
      </c>
      <c r="O23" s="12">
        <v>5.66</v>
      </c>
      <c r="P23" s="12">
        <f>IFERROR(VLOOKUP(A23,FREQUENCY!A:B,2,FALSE),0)</f>
        <v>2</v>
      </c>
      <c r="Q23" s="12">
        <f>IFERROR(VLOOKUP(A23,WEIGHT!A:B,2,FALSE),0)</f>
        <v>11.6</v>
      </c>
      <c r="R23" s="12">
        <f t="shared" si="3"/>
        <v>76</v>
      </c>
      <c r="S23" s="12">
        <f t="shared" si="20"/>
        <v>8.362465753424658</v>
      </c>
      <c r="T23" s="12">
        <f t="shared" si="21"/>
        <v>7.8983013698630131</v>
      </c>
      <c r="U23" s="12">
        <f t="shared" si="4"/>
        <v>16.260767123287671</v>
      </c>
      <c r="V23" s="13">
        <f t="shared" si="5"/>
        <v>577.91666666666674</v>
      </c>
      <c r="W23" s="12">
        <f t="shared" si="6"/>
        <v>859.80320000000006</v>
      </c>
      <c r="X23" s="12" t="str">
        <f t="shared" si="7"/>
        <v>LOW</v>
      </c>
      <c r="Y23" s="12">
        <f t="shared" si="8"/>
        <v>2</v>
      </c>
      <c r="Z23" s="12">
        <f t="shared" si="9"/>
        <v>5</v>
      </c>
      <c r="AA23" s="12" t="str">
        <f t="shared" si="10"/>
        <v>OVERSTOCKED</v>
      </c>
      <c r="AB23" s="14">
        <f t="shared" si="22"/>
        <v>670</v>
      </c>
      <c r="AC23" s="12">
        <f>IFERROR(VLOOKUP(A23,BUNDLE_QUANTITIES!A:B,2,FALSE),0)</f>
        <v>48</v>
      </c>
      <c r="AD23" s="12">
        <f>IFERROR(VLOOKUP(A23,BUNDLE_QUANTITIES!A:C,3,FALSE),0)</f>
        <v>1</v>
      </c>
      <c r="AE23" s="12">
        <f t="shared" si="11"/>
        <v>48</v>
      </c>
      <c r="AF23" s="12" t="str">
        <f t="shared" si="12"/>
        <v>NO</v>
      </c>
      <c r="AG23" s="13">
        <f t="shared" si="23"/>
        <v>8.0219178082191771</v>
      </c>
      <c r="AH23" s="13">
        <f t="shared" si="13"/>
        <v>8.0219178082191771</v>
      </c>
      <c r="AI23" s="12">
        <f t="shared" si="14"/>
        <v>0</v>
      </c>
      <c r="AJ23" s="12">
        <f t="shared" si="15"/>
        <v>0</v>
      </c>
      <c r="AK23" s="12">
        <f t="shared" si="16"/>
        <v>0</v>
      </c>
      <c r="AL23" s="12"/>
      <c r="AM23" s="12" t="str">
        <f t="shared" si="17"/>
        <v>NORMAL</v>
      </c>
      <c r="AN23" s="12">
        <f t="shared" si="18"/>
        <v>0</v>
      </c>
      <c r="AO23" s="16">
        <f t="shared" si="24"/>
        <v>-64.10169863013698</v>
      </c>
    </row>
    <row r="24" spans="1:41" x14ac:dyDescent="0.35">
      <c r="A24" s="12" t="s">
        <v>22</v>
      </c>
      <c r="B24" s="12">
        <v>795</v>
      </c>
      <c r="C24" s="12">
        <v>96</v>
      </c>
      <c r="D24" s="12">
        <v>36</v>
      </c>
      <c r="E24" s="12">
        <v>26</v>
      </c>
      <c r="F24" s="12">
        <v>250</v>
      </c>
      <c r="G24" s="12">
        <v>144</v>
      </c>
      <c r="H24" s="12">
        <v>11.108000000000001</v>
      </c>
      <c r="I24" s="12">
        <v>144</v>
      </c>
      <c r="J24" s="12">
        <f t="shared" si="19"/>
        <v>2.1780821917808217</v>
      </c>
      <c r="K24" s="12">
        <f t="shared" si="0"/>
        <v>65.407808219178079</v>
      </c>
      <c r="L24" s="12">
        <f t="shared" si="1"/>
        <v>90.571917808219169</v>
      </c>
      <c r="M24" s="12">
        <f t="shared" si="2"/>
        <v>1086.8630136986301</v>
      </c>
      <c r="N24" s="12">
        <v>20.55</v>
      </c>
      <c r="O24" s="12">
        <v>5.66</v>
      </c>
      <c r="P24" s="12">
        <f>IFERROR(VLOOKUP(A24,FREQUENCY!A:B,2,FALSE),0)</f>
        <v>24</v>
      </c>
      <c r="Q24" s="12">
        <f>IFERROR(VLOOKUP(A24,WEIGHT!A:B,2,FALSE),0)</f>
        <v>15.24</v>
      </c>
      <c r="R24" s="12">
        <f t="shared" si="3"/>
        <v>240</v>
      </c>
      <c r="S24" s="12">
        <f t="shared" si="20"/>
        <v>50.41958904109589</v>
      </c>
      <c r="T24" s="12">
        <f t="shared" si="21"/>
        <v>130.81561643835616</v>
      </c>
      <c r="U24" s="12">
        <f t="shared" si="4"/>
        <v>181.23520547945205</v>
      </c>
      <c r="V24" s="13">
        <f t="shared" si="5"/>
        <v>44.075471698113212</v>
      </c>
      <c r="W24" s="12">
        <f t="shared" si="6"/>
        <v>1066.3679999999999</v>
      </c>
      <c r="X24" s="12" t="str">
        <f t="shared" si="7"/>
        <v>HIGH</v>
      </c>
      <c r="Y24" s="12">
        <f t="shared" si="8"/>
        <v>1.2</v>
      </c>
      <c r="Z24" s="12">
        <f t="shared" si="9"/>
        <v>54</v>
      </c>
      <c r="AA24" s="12" t="str">
        <f t="shared" si="10"/>
        <v>OVERSTOCKED</v>
      </c>
      <c r="AB24" s="14">
        <f t="shared" si="22"/>
        <v>1960</v>
      </c>
      <c r="AC24" s="12">
        <f>IFERROR(VLOOKUP(A24,BUNDLE_QUANTITIES!A:B,2,FALSE),0)</f>
        <v>24</v>
      </c>
      <c r="AD24" s="12">
        <f>IFERROR(VLOOKUP(A24,BUNDLE_QUANTITIES!A:C,3,FALSE),0)</f>
        <v>4</v>
      </c>
      <c r="AE24" s="12">
        <f t="shared" si="11"/>
        <v>96</v>
      </c>
      <c r="AF24" s="12" t="str">
        <f t="shared" si="12"/>
        <v>YES</v>
      </c>
      <c r="AG24" s="13">
        <f t="shared" si="23"/>
        <v>132.86301369863011</v>
      </c>
      <c r="AH24" s="13">
        <f t="shared" si="13"/>
        <v>132.86301369863011</v>
      </c>
      <c r="AI24" s="12">
        <f t="shared" si="14"/>
        <v>0</v>
      </c>
      <c r="AJ24" s="12">
        <f t="shared" si="15"/>
        <v>0</v>
      </c>
      <c r="AK24" s="12">
        <f t="shared" si="16"/>
        <v>0</v>
      </c>
      <c r="AL24" s="12"/>
      <c r="AM24" s="12" t="str">
        <f t="shared" si="17"/>
        <v>MEDIUM</v>
      </c>
      <c r="AN24" s="12">
        <f t="shared" si="18"/>
        <v>0</v>
      </c>
      <c r="AO24" s="16">
        <f t="shared" si="24"/>
        <v>-119.18438356164384</v>
      </c>
    </row>
    <row r="25" spans="1:41" x14ac:dyDescent="0.35">
      <c r="A25" s="12" t="s">
        <v>23</v>
      </c>
      <c r="B25" s="12">
        <v>1387</v>
      </c>
      <c r="C25" s="12">
        <v>491</v>
      </c>
      <c r="D25" s="12">
        <v>39</v>
      </c>
      <c r="E25" s="12">
        <v>68</v>
      </c>
      <c r="F25" s="12">
        <v>261</v>
      </c>
      <c r="G25" s="12">
        <v>0</v>
      </c>
      <c r="H25" s="12">
        <v>12.907</v>
      </c>
      <c r="I25" s="12">
        <v>0</v>
      </c>
      <c r="J25" s="12">
        <f t="shared" si="19"/>
        <v>3.8</v>
      </c>
      <c r="K25" s="12">
        <f t="shared" si="0"/>
        <v>114.114</v>
      </c>
      <c r="L25" s="12">
        <f t="shared" si="1"/>
        <v>158.01666666666668</v>
      </c>
      <c r="M25" s="12">
        <f t="shared" si="2"/>
        <v>1896.2</v>
      </c>
      <c r="N25" s="12">
        <v>20.55</v>
      </c>
      <c r="O25" s="12">
        <v>5.66</v>
      </c>
      <c r="P25" s="12">
        <f>IFERROR(VLOOKUP(A25,FREQUENCY!A:B,2,FALSE),0)</f>
        <v>36</v>
      </c>
      <c r="Q25" s="12">
        <f>IFERROR(VLOOKUP(A25,WEIGHT!A:B,2,FALSE),0)</f>
        <v>17.13</v>
      </c>
      <c r="R25" s="12">
        <f t="shared" si="3"/>
        <v>491</v>
      </c>
      <c r="S25" s="12">
        <f t="shared" si="20"/>
        <v>83.75</v>
      </c>
      <c r="T25" s="12">
        <f t="shared" si="21"/>
        <v>228.22800000000001</v>
      </c>
      <c r="U25" s="12">
        <f t="shared" si="4"/>
        <v>311.97800000000001</v>
      </c>
      <c r="V25" s="13">
        <f t="shared" si="5"/>
        <v>129.21052631578948</v>
      </c>
      <c r="W25" s="12">
        <f t="shared" si="6"/>
        <v>6337.3370000000004</v>
      </c>
      <c r="X25" s="12" t="str">
        <f t="shared" si="7"/>
        <v>HIGH</v>
      </c>
      <c r="Y25" s="12">
        <f t="shared" si="8"/>
        <v>1.2</v>
      </c>
      <c r="Z25" s="12">
        <f t="shared" si="9"/>
        <v>94</v>
      </c>
      <c r="AA25" s="12" t="str">
        <f t="shared" si="10"/>
        <v>OVERSTOCKED</v>
      </c>
      <c r="AB25" s="14">
        <f t="shared" si="22"/>
        <v>1670</v>
      </c>
      <c r="AC25" s="12">
        <f>IFERROR(VLOOKUP(A25,BUNDLE_QUANTITIES!A:B,2,FALSE),0)</f>
        <v>24</v>
      </c>
      <c r="AD25" s="12">
        <f>IFERROR(VLOOKUP(A25,BUNDLE_QUANTITIES!A:C,3,FALSE),0)</f>
        <v>6</v>
      </c>
      <c r="AE25" s="12">
        <f t="shared" si="11"/>
        <v>144</v>
      </c>
      <c r="AF25" s="12" t="str">
        <f t="shared" si="12"/>
        <v>NO</v>
      </c>
      <c r="AG25" s="13">
        <f t="shared" si="23"/>
        <v>231.79999999999998</v>
      </c>
      <c r="AH25" s="13">
        <f t="shared" si="13"/>
        <v>231.79999999999998</v>
      </c>
      <c r="AI25" s="12">
        <f t="shared" si="14"/>
        <v>0</v>
      </c>
      <c r="AJ25" s="12">
        <f t="shared" si="15"/>
        <v>0</v>
      </c>
      <c r="AK25" s="12">
        <f t="shared" si="16"/>
        <v>0</v>
      </c>
      <c r="AL25" s="12"/>
      <c r="AM25" s="12" t="str">
        <f t="shared" si="17"/>
        <v>NORMAL</v>
      </c>
      <c r="AN25" s="12">
        <f t="shared" si="18"/>
        <v>0</v>
      </c>
      <c r="AO25" s="16">
        <f t="shared" si="24"/>
        <v>-32.771999999999991</v>
      </c>
    </row>
    <row r="26" spans="1:41" x14ac:dyDescent="0.35">
      <c r="A26" s="12" t="s">
        <v>24</v>
      </c>
      <c r="B26" s="12">
        <v>196</v>
      </c>
      <c r="C26" s="12">
        <v>164</v>
      </c>
      <c r="D26" s="12">
        <v>7</v>
      </c>
      <c r="E26" s="12">
        <v>7</v>
      </c>
      <c r="F26" s="12">
        <v>48</v>
      </c>
      <c r="G26" s="12">
        <v>0</v>
      </c>
      <c r="H26" s="12">
        <v>14.372</v>
      </c>
      <c r="I26" s="12">
        <v>0</v>
      </c>
      <c r="J26" s="12">
        <f t="shared" si="19"/>
        <v>0.53698630136986303</v>
      </c>
      <c r="K26" s="12">
        <f t="shared" si="0"/>
        <v>16.125698630136988</v>
      </c>
      <c r="L26" s="12">
        <f t="shared" si="1"/>
        <v>22.329680365296806</v>
      </c>
      <c r="M26" s="12">
        <f t="shared" si="2"/>
        <v>267.95616438356166</v>
      </c>
      <c r="N26" s="12">
        <v>20.55</v>
      </c>
      <c r="O26" s="12">
        <v>5.66</v>
      </c>
      <c r="P26" s="12">
        <f>IFERROR(VLOOKUP(A26,FREQUENCY!A:B,2,FALSE),0)</f>
        <v>15</v>
      </c>
      <c r="Q26" s="12">
        <f>IFERROR(VLOOKUP(A26,WEIGHT!A:B,2,FALSE),0)</f>
        <v>18.95</v>
      </c>
      <c r="R26" s="12">
        <f t="shared" si="3"/>
        <v>164</v>
      </c>
      <c r="S26" s="12">
        <f t="shared" si="20"/>
        <v>16.695068493150686</v>
      </c>
      <c r="T26" s="12">
        <f t="shared" si="21"/>
        <v>32.251397260273976</v>
      </c>
      <c r="U26" s="12">
        <f t="shared" si="4"/>
        <v>48.946465753424661</v>
      </c>
      <c r="V26" s="13">
        <f t="shared" si="5"/>
        <v>305.40816326530609</v>
      </c>
      <c r="W26" s="12">
        <f t="shared" si="6"/>
        <v>2357.0079999999998</v>
      </c>
      <c r="X26" s="12" t="str">
        <f t="shared" si="7"/>
        <v>MEDIUM</v>
      </c>
      <c r="Y26" s="12">
        <f t="shared" si="8"/>
        <v>1.5</v>
      </c>
      <c r="Z26" s="12">
        <f t="shared" si="9"/>
        <v>17</v>
      </c>
      <c r="AA26" s="12" t="str">
        <f t="shared" si="10"/>
        <v>OVERSTOCKED</v>
      </c>
      <c r="AB26" s="14">
        <f t="shared" si="22"/>
        <v>310</v>
      </c>
      <c r="AC26" s="12">
        <f>IFERROR(VLOOKUP(A26,BUNDLE_QUANTITIES!A:B,2,FALSE),0)</f>
        <v>24</v>
      </c>
      <c r="AD26" s="12">
        <f>IFERROR(VLOOKUP(A26,BUNDLE_QUANTITIES!A:C,3,FALSE),0)</f>
        <v>4</v>
      </c>
      <c r="AE26" s="12">
        <f t="shared" si="11"/>
        <v>96</v>
      </c>
      <c r="AF26" s="12" t="str">
        <f t="shared" si="12"/>
        <v>NO</v>
      </c>
      <c r="AG26" s="13">
        <f t="shared" si="23"/>
        <v>32.756164383561647</v>
      </c>
      <c r="AH26" s="13">
        <f t="shared" si="13"/>
        <v>32.756164383561647</v>
      </c>
      <c r="AI26" s="12">
        <f t="shared" si="14"/>
        <v>0</v>
      </c>
      <c r="AJ26" s="12">
        <f t="shared" si="15"/>
        <v>0</v>
      </c>
      <c r="AK26" s="12">
        <f t="shared" si="16"/>
        <v>0</v>
      </c>
      <c r="AL26" s="12"/>
      <c r="AM26" s="12" t="str">
        <f t="shared" si="17"/>
        <v>NORMAL</v>
      </c>
      <c r="AN26" s="12">
        <f t="shared" si="18"/>
        <v>0</v>
      </c>
      <c r="AO26" s="16">
        <f t="shared" si="24"/>
        <v>-15.748602739726024</v>
      </c>
    </row>
    <row r="27" spans="1:41" x14ac:dyDescent="0.35">
      <c r="A27" s="12" t="s">
        <v>25</v>
      </c>
      <c r="B27" s="12">
        <v>1138</v>
      </c>
      <c r="C27" s="12">
        <v>318</v>
      </c>
      <c r="D27" s="12">
        <v>12</v>
      </c>
      <c r="E27" s="12">
        <v>29</v>
      </c>
      <c r="F27" s="12">
        <v>325</v>
      </c>
      <c r="G27" s="12">
        <v>0</v>
      </c>
      <c r="H27" s="12">
        <v>15.52</v>
      </c>
      <c r="I27" s="12">
        <v>96</v>
      </c>
      <c r="J27" s="12">
        <f t="shared" si="19"/>
        <v>3.117808219178082</v>
      </c>
      <c r="K27" s="12">
        <f t="shared" si="0"/>
        <v>93.62778082191781</v>
      </c>
      <c r="L27" s="12">
        <f t="shared" si="1"/>
        <v>129.64885844748858</v>
      </c>
      <c r="M27" s="12">
        <f t="shared" si="2"/>
        <v>1555.7863013698629</v>
      </c>
      <c r="N27" s="12">
        <v>20.55</v>
      </c>
      <c r="O27" s="12">
        <v>5.66</v>
      </c>
      <c r="P27" s="12">
        <f>IFERROR(VLOOKUP(A27,FREQUENCY!A:B,2,FALSE),0)</f>
        <v>34</v>
      </c>
      <c r="Q27" s="12">
        <f>IFERROR(VLOOKUP(A27,WEIGHT!A:B,2,FALSE),0)</f>
        <v>20.77</v>
      </c>
      <c r="R27" s="12">
        <f t="shared" si="3"/>
        <v>414</v>
      </c>
      <c r="S27" s="12">
        <f t="shared" si="20"/>
        <v>69.730958904109585</v>
      </c>
      <c r="T27" s="12">
        <f t="shared" si="21"/>
        <v>187.25556164383562</v>
      </c>
      <c r="U27" s="12">
        <f t="shared" si="4"/>
        <v>256.98652054794519</v>
      </c>
      <c r="V27" s="13">
        <f t="shared" si="5"/>
        <v>101.99472759226714</v>
      </c>
      <c r="W27" s="12">
        <f t="shared" si="6"/>
        <v>4935.3599999999997</v>
      </c>
      <c r="X27" s="12" t="str">
        <f t="shared" si="7"/>
        <v>HIGH</v>
      </c>
      <c r="Y27" s="12">
        <f t="shared" si="8"/>
        <v>1.2</v>
      </c>
      <c r="Z27" s="12">
        <f t="shared" si="9"/>
        <v>77</v>
      </c>
      <c r="AA27" s="12" t="str">
        <f t="shared" si="10"/>
        <v>OVERSTOCKED</v>
      </c>
      <c r="AB27" s="14">
        <f t="shared" si="22"/>
        <v>2480</v>
      </c>
      <c r="AC27" s="12">
        <f>IFERROR(VLOOKUP(A27,BUNDLE_QUANTITIES!A:B,2,FALSE),0)</f>
        <v>24</v>
      </c>
      <c r="AD27" s="12">
        <f>IFERROR(VLOOKUP(A27,BUNDLE_QUANTITIES!A:C,3,FALSE),0)</f>
        <v>9</v>
      </c>
      <c r="AE27" s="12">
        <f t="shared" si="11"/>
        <v>216</v>
      </c>
      <c r="AF27" s="12" t="str">
        <f t="shared" si="12"/>
        <v>NO</v>
      </c>
      <c r="AG27" s="13">
        <f t="shared" si="23"/>
        <v>190.186301369863</v>
      </c>
      <c r="AH27" s="13">
        <f t="shared" si="13"/>
        <v>190.186301369863</v>
      </c>
      <c r="AI27" s="12">
        <f t="shared" si="14"/>
        <v>0</v>
      </c>
      <c r="AJ27" s="12">
        <f t="shared" si="15"/>
        <v>0</v>
      </c>
      <c r="AK27" s="12">
        <f t="shared" si="16"/>
        <v>0</v>
      </c>
      <c r="AL27" s="12"/>
      <c r="AM27" s="12" t="str">
        <f t="shared" si="17"/>
        <v>NORMAL</v>
      </c>
      <c r="AN27" s="12">
        <f t="shared" si="18"/>
        <v>0</v>
      </c>
      <c r="AO27" s="16">
        <f t="shared" si="24"/>
        <v>-137.74443835616438</v>
      </c>
    </row>
    <row r="28" spans="1:41" x14ac:dyDescent="0.35">
      <c r="A28" s="12" t="s">
        <v>26</v>
      </c>
      <c r="B28" s="12">
        <v>158</v>
      </c>
      <c r="C28" s="12">
        <v>132</v>
      </c>
      <c r="D28" s="12">
        <v>6</v>
      </c>
      <c r="E28" s="12">
        <v>6</v>
      </c>
      <c r="F28" s="12">
        <v>144</v>
      </c>
      <c r="G28" s="12">
        <v>24</v>
      </c>
      <c r="H28" s="12">
        <v>16.928999999999998</v>
      </c>
      <c r="I28" s="12">
        <v>0</v>
      </c>
      <c r="J28" s="12">
        <f t="shared" si="19"/>
        <v>0.43287671232876712</v>
      </c>
      <c r="K28" s="12">
        <f t="shared" si="0"/>
        <v>12.999287671232878</v>
      </c>
      <c r="L28" s="12">
        <f t="shared" si="1"/>
        <v>18.000456621004567</v>
      </c>
      <c r="M28" s="12">
        <f t="shared" si="2"/>
        <v>216.0054794520548</v>
      </c>
      <c r="N28" s="12">
        <v>20.55</v>
      </c>
      <c r="O28" s="12">
        <v>5.66</v>
      </c>
      <c r="P28" s="12">
        <f>IFERROR(VLOOKUP(A28,FREQUENCY!A:B,2,FALSE),0)</f>
        <v>11</v>
      </c>
      <c r="Q28" s="12">
        <f>IFERROR(VLOOKUP(A28,WEIGHT!A:B,2,FALSE),0)</f>
        <v>22.59</v>
      </c>
      <c r="R28" s="12">
        <f t="shared" si="3"/>
        <v>132</v>
      </c>
      <c r="S28" s="12">
        <f t="shared" si="20"/>
        <v>14.555616438356164</v>
      </c>
      <c r="T28" s="12">
        <f t="shared" si="21"/>
        <v>25.998575342465756</v>
      </c>
      <c r="U28" s="12">
        <f t="shared" si="4"/>
        <v>40.554191780821924</v>
      </c>
      <c r="V28" s="13">
        <f t="shared" si="5"/>
        <v>304.9367088607595</v>
      </c>
      <c r="W28" s="12">
        <f t="shared" si="6"/>
        <v>2234.6279999999997</v>
      </c>
      <c r="X28" s="12" t="str">
        <f t="shared" si="7"/>
        <v>MEDIUM</v>
      </c>
      <c r="Y28" s="12">
        <f t="shared" si="8"/>
        <v>1.5</v>
      </c>
      <c r="Z28" s="12">
        <f t="shared" si="9"/>
        <v>13</v>
      </c>
      <c r="AA28" s="12" t="str">
        <f t="shared" si="10"/>
        <v>OVERSTOCKED</v>
      </c>
      <c r="AB28" s="14">
        <f t="shared" si="22"/>
        <v>1310</v>
      </c>
      <c r="AC28" s="12">
        <f>IFERROR(VLOOKUP(A28,BUNDLE_QUANTITIES!A:B,2,FALSE),0)</f>
        <v>24</v>
      </c>
      <c r="AD28" s="12">
        <f>IFERROR(VLOOKUP(A28,BUNDLE_QUANTITIES!A:C,3,FALSE),0)</f>
        <v>4</v>
      </c>
      <c r="AE28" s="12">
        <f t="shared" si="11"/>
        <v>96</v>
      </c>
      <c r="AF28" s="12" t="str">
        <f t="shared" si="12"/>
        <v>NO</v>
      </c>
      <c r="AG28" s="13">
        <f t="shared" si="23"/>
        <v>26.405479452054795</v>
      </c>
      <c r="AH28" s="13">
        <f t="shared" si="13"/>
        <v>26.405479452054795</v>
      </c>
      <c r="AI28" s="12">
        <f t="shared" si="14"/>
        <v>0</v>
      </c>
      <c r="AJ28" s="12">
        <f t="shared" si="15"/>
        <v>0</v>
      </c>
      <c r="AK28" s="12">
        <f t="shared" si="16"/>
        <v>0</v>
      </c>
      <c r="AL28" s="12"/>
      <c r="AM28" s="12" t="str">
        <f t="shared" si="17"/>
        <v>NORMAL</v>
      </c>
      <c r="AN28" s="12">
        <f t="shared" si="18"/>
        <v>0</v>
      </c>
      <c r="AO28" s="16">
        <f t="shared" si="24"/>
        <v>-118.00142465753424</v>
      </c>
    </row>
    <row r="29" spans="1:41" x14ac:dyDescent="0.35">
      <c r="A29" s="12" t="s">
        <v>27</v>
      </c>
      <c r="B29" s="12">
        <v>1798</v>
      </c>
      <c r="C29" s="12">
        <v>179</v>
      </c>
      <c r="D29" s="12">
        <v>173</v>
      </c>
      <c r="E29" s="12">
        <v>60</v>
      </c>
      <c r="F29" s="12">
        <v>275</v>
      </c>
      <c r="G29" s="12">
        <v>216</v>
      </c>
      <c r="H29" s="12">
        <v>18.059999999999999</v>
      </c>
      <c r="I29" s="12">
        <v>264</v>
      </c>
      <c r="J29" s="12">
        <f t="shared" si="19"/>
        <v>4.9260273972602739</v>
      </c>
      <c r="K29" s="12">
        <f t="shared" si="0"/>
        <v>147.92860273972605</v>
      </c>
      <c r="L29" s="12">
        <f t="shared" si="1"/>
        <v>204.84063926940641</v>
      </c>
      <c r="M29" s="12">
        <f t="shared" si="2"/>
        <v>2458.0876712328768</v>
      </c>
      <c r="N29" s="12">
        <v>20.55</v>
      </c>
      <c r="O29" s="12">
        <v>5.66</v>
      </c>
      <c r="P29" s="12">
        <f>IFERROR(VLOOKUP(A29,FREQUENCY!A:B,2,FALSE),0)</f>
        <v>34</v>
      </c>
      <c r="Q29" s="12">
        <f>IFERROR(VLOOKUP(A29,WEIGHT!A:B,2,FALSE),0)</f>
        <v>24.41</v>
      </c>
      <c r="R29" s="12">
        <f t="shared" si="3"/>
        <v>443</v>
      </c>
      <c r="S29" s="12">
        <f t="shared" si="20"/>
        <v>106.88986301369863</v>
      </c>
      <c r="T29" s="12">
        <f t="shared" si="21"/>
        <v>295.85720547945209</v>
      </c>
      <c r="U29" s="12">
        <f t="shared" si="4"/>
        <v>402.74706849315072</v>
      </c>
      <c r="V29" s="13">
        <f t="shared" si="5"/>
        <v>36.337597330367075</v>
      </c>
      <c r="W29" s="12">
        <f t="shared" si="6"/>
        <v>3232.74</v>
      </c>
      <c r="X29" s="12" t="str">
        <f t="shared" si="7"/>
        <v>HIGH</v>
      </c>
      <c r="Y29" s="12">
        <f t="shared" si="8"/>
        <v>1.2</v>
      </c>
      <c r="Z29" s="12">
        <f t="shared" si="9"/>
        <v>121</v>
      </c>
      <c r="AA29" s="12" t="str">
        <f t="shared" si="10"/>
        <v>OVERSTOCKED</v>
      </c>
      <c r="AB29" s="14">
        <f t="shared" si="22"/>
        <v>1540</v>
      </c>
      <c r="AC29" s="12">
        <f>IFERROR(VLOOKUP(A29,BUNDLE_QUANTITIES!A:B,2,FALSE),0)</f>
        <v>24</v>
      </c>
      <c r="AD29" s="12">
        <f>IFERROR(VLOOKUP(A29,BUNDLE_QUANTITIES!A:C,3,FALSE),0)</f>
        <v>9</v>
      </c>
      <c r="AE29" s="12">
        <f t="shared" si="11"/>
        <v>216</v>
      </c>
      <c r="AF29" s="12" t="str">
        <f t="shared" si="12"/>
        <v>YES</v>
      </c>
      <c r="AG29" s="13">
        <f t="shared" si="23"/>
        <v>300.48767123287672</v>
      </c>
      <c r="AH29" s="13">
        <f t="shared" si="13"/>
        <v>300.48767123287672</v>
      </c>
      <c r="AI29" s="12">
        <f t="shared" si="14"/>
        <v>0</v>
      </c>
      <c r="AJ29" s="12">
        <f t="shared" si="15"/>
        <v>0</v>
      </c>
      <c r="AK29" s="12">
        <f t="shared" si="16"/>
        <v>0</v>
      </c>
      <c r="AL29" s="12"/>
      <c r="AM29" s="12" t="str">
        <f t="shared" si="17"/>
        <v>MEDIUM</v>
      </c>
      <c r="AN29" s="12">
        <f t="shared" si="18"/>
        <v>0</v>
      </c>
      <c r="AO29" s="16">
        <f t="shared" si="24"/>
        <v>20.857205479452091</v>
      </c>
    </row>
    <row r="30" spans="1:41" x14ac:dyDescent="0.35">
      <c r="A30" s="12" t="s">
        <v>28</v>
      </c>
      <c r="B30" s="12">
        <v>159</v>
      </c>
      <c r="C30" s="12">
        <v>48</v>
      </c>
      <c r="D30" s="12">
        <v>6</v>
      </c>
      <c r="E30" s="12">
        <v>1</v>
      </c>
      <c r="F30" s="12">
        <v>36</v>
      </c>
      <c r="G30" s="12">
        <v>0</v>
      </c>
      <c r="H30" s="12">
        <v>19.507999999999999</v>
      </c>
      <c r="I30" s="12">
        <v>0</v>
      </c>
      <c r="J30" s="12">
        <f t="shared" si="19"/>
        <v>0.43561643835616437</v>
      </c>
      <c r="K30" s="12">
        <f t="shared" si="0"/>
        <v>13.081561643835617</v>
      </c>
      <c r="L30" s="12">
        <f t="shared" si="1"/>
        <v>18.114383561643837</v>
      </c>
      <c r="M30" s="12">
        <f t="shared" si="2"/>
        <v>217.37260273972603</v>
      </c>
      <c r="N30" s="12">
        <v>20.55</v>
      </c>
      <c r="O30" s="12">
        <v>5.66</v>
      </c>
      <c r="P30" s="12">
        <f>IFERROR(VLOOKUP(A30,FREQUENCY!A:B,2,FALSE),0)</f>
        <v>7</v>
      </c>
      <c r="Q30" s="12">
        <f>IFERROR(VLOOKUP(A30,WEIGHT!A:B,2,FALSE),0)</f>
        <v>28.05</v>
      </c>
      <c r="R30" s="12">
        <f t="shared" si="3"/>
        <v>48</v>
      </c>
      <c r="S30" s="12">
        <f t="shared" si="20"/>
        <v>14.611917808219179</v>
      </c>
      <c r="T30" s="12">
        <f t="shared" si="21"/>
        <v>26.163123287671233</v>
      </c>
      <c r="U30" s="12">
        <f t="shared" si="4"/>
        <v>40.775041095890415</v>
      </c>
      <c r="V30" s="13">
        <f t="shared" si="5"/>
        <v>110.18867924528303</v>
      </c>
      <c r="W30" s="12">
        <f t="shared" si="6"/>
        <v>936.38400000000001</v>
      </c>
      <c r="X30" s="12" t="str">
        <f t="shared" si="7"/>
        <v>MEDIUM</v>
      </c>
      <c r="Y30" s="12">
        <f t="shared" si="8"/>
        <v>1.5</v>
      </c>
      <c r="Z30" s="12">
        <f t="shared" si="9"/>
        <v>13</v>
      </c>
      <c r="AA30" s="12" t="str">
        <f t="shared" si="10"/>
        <v>OVERSTOCKED</v>
      </c>
      <c r="AB30" s="14">
        <f t="shared" si="22"/>
        <v>230</v>
      </c>
      <c r="AC30" s="12">
        <f>IFERROR(VLOOKUP(A30,BUNDLE_QUANTITIES!A:B,2,FALSE),0)</f>
        <v>24</v>
      </c>
      <c r="AD30" s="12">
        <f>IFERROR(VLOOKUP(A30,BUNDLE_QUANTITIES!A:C,3,FALSE),0)</f>
        <v>1</v>
      </c>
      <c r="AE30" s="12">
        <f t="shared" si="11"/>
        <v>24</v>
      </c>
      <c r="AF30" s="12" t="str">
        <f t="shared" si="12"/>
        <v>NO</v>
      </c>
      <c r="AG30" s="13">
        <f t="shared" si="23"/>
        <v>26.572602739726026</v>
      </c>
      <c r="AH30" s="13">
        <f t="shared" si="13"/>
        <v>26.572602739726026</v>
      </c>
      <c r="AI30" s="12">
        <f t="shared" si="14"/>
        <v>0</v>
      </c>
      <c r="AJ30" s="12">
        <f t="shared" si="15"/>
        <v>0</v>
      </c>
      <c r="AK30" s="12">
        <f t="shared" si="16"/>
        <v>0</v>
      </c>
      <c r="AL30" s="12"/>
      <c r="AM30" s="12" t="str">
        <f t="shared" si="17"/>
        <v>NORMAL</v>
      </c>
      <c r="AN30" s="12">
        <f t="shared" si="18"/>
        <v>0</v>
      </c>
      <c r="AO30" s="16">
        <f t="shared" si="24"/>
        <v>-9.8368767123287668</v>
      </c>
    </row>
    <row r="31" spans="1:41" x14ac:dyDescent="0.35">
      <c r="A31" s="12" t="s">
        <v>29</v>
      </c>
      <c r="B31" s="12">
        <v>18</v>
      </c>
      <c r="C31" s="12">
        <v>45</v>
      </c>
      <c r="D31" s="12">
        <v>0</v>
      </c>
      <c r="E31" s="12">
        <v>0</v>
      </c>
      <c r="F31" s="12">
        <v>12</v>
      </c>
      <c r="G31" s="12">
        <v>0</v>
      </c>
      <c r="H31" s="12">
        <v>26.850300000000001</v>
      </c>
      <c r="I31" s="12">
        <v>0</v>
      </c>
      <c r="J31" s="12">
        <f t="shared" si="19"/>
        <v>4.9315068493150684E-2</v>
      </c>
      <c r="K31" s="12">
        <f t="shared" si="0"/>
        <v>1.4809315068493152</v>
      </c>
      <c r="L31" s="12">
        <f t="shared" si="1"/>
        <v>2.0506849315068494</v>
      </c>
      <c r="M31" s="12">
        <f t="shared" si="2"/>
        <v>24.608219178082191</v>
      </c>
      <c r="N31" s="12">
        <v>20.55</v>
      </c>
      <c r="O31" s="12">
        <v>5.66</v>
      </c>
      <c r="P31" s="12">
        <f>IFERROR(VLOOKUP(A31,FREQUENCY!A:B,2,FALSE),0)</f>
        <v>0</v>
      </c>
      <c r="Q31" s="12">
        <f>IFERROR(VLOOKUP(A31,WEIGHT!A:B,2,FALSE),0)</f>
        <v>33.299999999999997</v>
      </c>
      <c r="R31" s="12">
        <f t="shared" si="3"/>
        <v>45</v>
      </c>
      <c r="S31" s="12">
        <f t="shared" si="20"/>
        <v>6.6734246575342464</v>
      </c>
      <c r="T31" s="12">
        <f t="shared" si="21"/>
        <v>2.9618630136986304</v>
      </c>
      <c r="U31" s="12">
        <f t="shared" si="4"/>
        <v>9.6352876712328772</v>
      </c>
      <c r="V31" s="13">
        <f t="shared" si="5"/>
        <v>912.5</v>
      </c>
      <c r="W31" s="12">
        <f t="shared" si="6"/>
        <v>1208.2635</v>
      </c>
      <c r="X31" s="12" t="str">
        <f t="shared" si="7"/>
        <v>LOW</v>
      </c>
      <c r="Y31" s="12">
        <f t="shared" si="8"/>
        <v>2</v>
      </c>
      <c r="Z31" s="12">
        <f t="shared" si="9"/>
        <v>2</v>
      </c>
      <c r="AA31" s="12" t="str">
        <f t="shared" si="10"/>
        <v>OVERSTOCKED</v>
      </c>
      <c r="AB31" s="14">
        <f t="shared" si="22"/>
        <v>100</v>
      </c>
      <c r="AC31" s="12">
        <f>IFERROR(VLOOKUP(A31,BUNDLE_QUANTITIES!A:B,2,FALSE),0)</f>
        <v>24</v>
      </c>
      <c r="AD31" s="12">
        <f>IFERROR(VLOOKUP(A31,BUNDLE_QUANTITIES!A:C,3,FALSE),0)</f>
        <v>1</v>
      </c>
      <c r="AE31" s="12">
        <f t="shared" si="11"/>
        <v>24</v>
      </c>
      <c r="AF31" s="12" t="str">
        <f t="shared" si="12"/>
        <v>NO</v>
      </c>
      <c r="AG31" s="13">
        <f t="shared" si="23"/>
        <v>3.0082191780821916</v>
      </c>
      <c r="AH31" s="13">
        <f t="shared" si="13"/>
        <v>3.0082191780821916</v>
      </c>
      <c r="AI31" s="12">
        <f t="shared" si="14"/>
        <v>0</v>
      </c>
      <c r="AJ31" s="12">
        <f t="shared" si="15"/>
        <v>0</v>
      </c>
      <c r="AK31" s="12">
        <f t="shared" si="16"/>
        <v>0</v>
      </c>
      <c r="AL31" s="12"/>
      <c r="AM31" s="12" t="str">
        <f t="shared" si="17"/>
        <v>NORMAL</v>
      </c>
      <c r="AN31" s="12">
        <f t="shared" si="18"/>
        <v>0</v>
      </c>
      <c r="AO31" s="16">
        <f t="shared" si="24"/>
        <v>-9.0381369863013692</v>
      </c>
    </row>
    <row r="32" spans="1:41" x14ac:dyDescent="0.35">
      <c r="A32" s="12" t="s">
        <v>30</v>
      </c>
      <c r="B32" s="12">
        <v>50</v>
      </c>
      <c r="C32" s="12">
        <v>70</v>
      </c>
      <c r="D32" s="12">
        <v>1</v>
      </c>
      <c r="E32" s="12">
        <v>2</v>
      </c>
      <c r="F32" s="12">
        <v>10</v>
      </c>
      <c r="G32" s="12">
        <v>0</v>
      </c>
      <c r="H32" s="12">
        <v>20.076000000000001</v>
      </c>
      <c r="I32" s="12">
        <v>0</v>
      </c>
      <c r="J32" s="12">
        <f t="shared" si="19"/>
        <v>0.13698630136986301</v>
      </c>
      <c r="K32" s="12">
        <f t="shared" si="0"/>
        <v>4.1136986301369864</v>
      </c>
      <c r="L32" s="12">
        <f t="shared" si="1"/>
        <v>5.6963470319634704</v>
      </c>
      <c r="M32" s="12">
        <f t="shared" si="2"/>
        <v>68.356164383561648</v>
      </c>
      <c r="N32" s="12">
        <v>20.55</v>
      </c>
      <c r="O32" s="12">
        <v>5.66</v>
      </c>
      <c r="P32" s="12">
        <f>IFERROR(VLOOKUP(A32,FREQUENCY!A:B,2,FALSE),0)</f>
        <v>2</v>
      </c>
      <c r="Q32" s="12">
        <f>IFERROR(VLOOKUP(A32,WEIGHT!A:B,2,FALSE),0)</f>
        <v>28.8</v>
      </c>
      <c r="R32" s="12">
        <f t="shared" si="3"/>
        <v>70</v>
      </c>
      <c r="S32" s="12">
        <f t="shared" si="20"/>
        <v>8.475068493150685</v>
      </c>
      <c r="T32" s="12">
        <f t="shared" si="21"/>
        <v>8.2273972602739729</v>
      </c>
      <c r="U32" s="12">
        <f t="shared" si="4"/>
        <v>16.702465753424658</v>
      </c>
      <c r="V32" s="13">
        <f t="shared" si="5"/>
        <v>511</v>
      </c>
      <c r="W32" s="12">
        <f t="shared" si="6"/>
        <v>1405.32</v>
      </c>
      <c r="X32" s="12" t="str">
        <f t="shared" si="7"/>
        <v>LOW</v>
      </c>
      <c r="Y32" s="12">
        <f t="shared" si="8"/>
        <v>2</v>
      </c>
      <c r="Z32" s="12">
        <f t="shared" si="9"/>
        <v>6</v>
      </c>
      <c r="AA32" s="12" t="str">
        <f t="shared" si="10"/>
        <v>OK</v>
      </c>
      <c r="AB32" s="14">
        <f t="shared" si="22"/>
        <v>40</v>
      </c>
      <c r="AC32" s="12">
        <f>IFERROR(VLOOKUP(A32,BUNDLE_QUANTITIES!A:B,2,FALSE),0)</f>
        <v>20</v>
      </c>
      <c r="AD32" s="12">
        <f>IFERROR(VLOOKUP(A32,BUNDLE_QUANTITIES!A:C,3,FALSE),0)</f>
        <v>2</v>
      </c>
      <c r="AE32" s="12">
        <f t="shared" si="11"/>
        <v>40</v>
      </c>
      <c r="AF32" s="12" t="str">
        <f t="shared" si="12"/>
        <v>NO</v>
      </c>
      <c r="AG32" s="13">
        <f t="shared" si="23"/>
        <v>8.3561643835616426</v>
      </c>
      <c r="AH32" s="13">
        <f t="shared" si="13"/>
        <v>8.3561643835616426</v>
      </c>
      <c r="AI32" s="12">
        <f t="shared" si="14"/>
        <v>0</v>
      </c>
      <c r="AJ32" s="12">
        <f t="shared" si="15"/>
        <v>0</v>
      </c>
      <c r="AK32" s="12">
        <f t="shared" si="16"/>
        <v>0</v>
      </c>
      <c r="AL32" s="12"/>
      <c r="AM32" s="12" t="str">
        <f t="shared" si="17"/>
        <v>NORMAL</v>
      </c>
      <c r="AN32" s="12">
        <f t="shared" si="18"/>
        <v>0</v>
      </c>
      <c r="AO32" s="16">
        <f t="shared" si="24"/>
        <v>-1.7726027397260271</v>
      </c>
    </row>
    <row r="33" spans="1:41" x14ac:dyDescent="0.35">
      <c r="A33" s="12" t="s">
        <v>31</v>
      </c>
      <c r="B33" s="12">
        <v>80</v>
      </c>
      <c r="C33" s="12">
        <v>39</v>
      </c>
      <c r="D33" s="12">
        <v>11</v>
      </c>
      <c r="E33" s="12">
        <v>1</v>
      </c>
      <c r="F33" s="12">
        <v>20</v>
      </c>
      <c r="G33" s="12">
        <v>0</v>
      </c>
      <c r="H33" s="12">
        <v>27.036999999999999</v>
      </c>
      <c r="I33" s="12">
        <v>0</v>
      </c>
      <c r="J33" s="12">
        <f t="shared" si="19"/>
        <v>0.21917808219178081</v>
      </c>
      <c r="K33" s="12">
        <f t="shared" ref="K33:K64" si="25">J33*30.03</f>
        <v>6.5819178082191776</v>
      </c>
      <c r="L33" s="12">
        <f t="shared" ref="L33:L64" si="26">M33/12</f>
        <v>9.1141552511415522</v>
      </c>
      <c r="M33" s="12">
        <f t="shared" ref="M33:M64" si="27">(J33*134)+B33</f>
        <v>109.36986301369862</v>
      </c>
      <c r="N33" s="12">
        <v>20.55</v>
      </c>
      <c r="O33" s="12">
        <v>5.66</v>
      </c>
      <c r="P33" s="12">
        <f>IFERROR(VLOOKUP(A33,FREQUENCY!A:B,2,FALSE),0)</f>
        <v>7</v>
      </c>
      <c r="Q33" s="12">
        <f>IFERROR(VLOOKUP(A33,WEIGHT!A:B,2,FALSE),0)</f>
        <v>36.5</v>
      </c>
      <c r="R33" s="12">
        <f t="shared" ref="R33:R64" si="28">C33+I33</f>
        <v>39</v>
      </c>
      <c r="S33" s="12">
        <f t="shared" si="20"/>
        <v>10.164109589041097</v>
      </c>
      <c r="T33" s="12">
        <f t="shared" si="21"/>
        <v>13.163835616438355</v>
      </c>
      <c r="U33" s="12">
        <f t="shared" si="4"/>
        <v>23.327945205479452</v>
      </c>
      <c r="V33" s="13">
        <f t="shared" si="5"/>
        <v>177.9375</v>
      </c>
      <c r="W33" s="12">
        <f t="shared" si="6"/>
        <v>1054.443</v>
      </c>
      <c r="X33" s="12" t="str">
        <f t="shared" si="7"/>
        <v>MEDIUM</v>
      </c>
      <c r="Y33" s="12">
        <f t="shared" si="8"/>
        <v>1.5</v>
      </c>
      <c r="Z33" s="12">
        <f t="shared" si="9"/>
        <v>7</v>
      </c>
      <c r="AA33" s="12" t="str">
        <f t="shared" si="10"/>
        <v>OVERSTOCKED</v>
      </c>
      <c r="AB33" s="14">
        <f t="shared" si="22"/>
        <v>130</v>
      </c>
      <c r="AC33" s="12">
        <f>IFERROR(VLOOKUP(A33,BUNDLE_QUANTITIES!A:B,2,FALSE),0)</f>
        <v>20</v>
      </c>
      <c r="AD33" s="12">
        <f>IFERROR(VLOOKUP(A33,BUNDLE_QUANTITIES!A:C,3,FALSE),0)</f>
        <v>2</v>
      </c>
      <c r="AE33" s="12">
        <f t="shared" si="11"/>
        <v>40</v>
      </c>
      <c r="AF33" s="12" t="str">
        <f t="shared" si="12"/>
        <v>NO</v>
      </c>
      <c r="AG33" s="13">
        <f t="shared" si="23"/>
        <v>13.36986301369863</v>
      </c>
      <c r="AH33" s="13">
        <f t="shared" si="13"/>
        <v>13.36986301369863</v>
      </c>
      <c r="AI33" s="12">
        <f t="shared" si="14"/>
        <v>0</v>
      </c>
      <c r="AJ33" s="12">
        <f t="shared" si="15"/>
        <v>0</v>
      </c>
      <c r="AK33" s="12">
        <f t="shared" si="16"/>
        <v>0</v>
      </c>
      <c r="AL33" s="12"/>
      <c r="AM33" s="12" t="str">
        <f t="shared" si="17"/>
        <v>NORMAL</v>
      </c>
      <c r="AN33" s="12">
        <f t="shared" si="18"/>
        <v>0</v>
      </c>
      <c r="AO33" s="16">
        <f t="shared" si="24"/>
        <v>-6.8361643835616448</v>
      </c>
    </row>
    <row r="34" spans="1:41" x14ac:dyDescent="0.35">
      <c r="A34" s="12" t="s">
        <v>32</v>
      </c>
      <c r="B34" s="12">
        <v>106</v>
      </c>
      <c r="C34" s="12">
        <v>25</v>
      </c>
      <c r="D34" s="12">
        <v>8</v>
      </c>
      <c r="E34" s="12">
        <v>3</v>
      </c>
      <c r="F34" s="12">
        <v>40</v>
      </c>
      <c r="G34" s="12">
        <v>40</v>
      </c>
      <c r="H34" s="12">
        <v>31.698</v>
      </c>
      <c r="I34" s="12">
        <v>0</v>
      </c>
      <c r="J34" s="12">
        <f t="shared" si="19"/>
        <v>0.29041095890410956</v>
      </c>
      <c r="K34" s="12">
        <f t="shared" si="25"/>
        <v>8.7210410958904099</v>
      </c>
      <c r="L34" s="12">
        <f t="shared" si="26"/>
        <v>12.076255707762556</v>
      </c>
      <c r="M34" s="12">
        <f t="shared" si="27"/>
        <v>144.91506849315067</v>
      </c>
      <c r="N34" s="12">
        <v>20.55</v>
      </c>
      <c r="O34" s="12">
        <v>5.66</v>
      </c>
      <c r="P34" s="12">
        <f>IFERROR(VLOOKUP(A34,FREQUENCY!A:B,2,FALSE),0)</f>
        <v>11</v>
      </c>
      <c r="Q34" s="12">
        <f>IFERROR(VLOOKUP(A34,WEIGHT!A:B,2,FALSE),0)</f>
        <v>44.2</v>
      </c>
      <c r="R34" s="12">
        <f t="shared" si="28"/>
        <v>25</v>
      </c>
      <c r="S34" s="12">
        <f t="shared" si="20"/>
        <v>11.627945205479453</v>
      </c>
      <c r="T34" s="12">
        <f t="shared" si="21"/>
        <v>17.44208219178082</v>
      </c>
      <c r="U34" s="12">
        <f t="shared" si="4"/>
        <v>29.070027397260272</v>
      </c>
      <c r="V34" s="13">
        <f t="shared" si="5"/>
        <v>86.084905660377373</v>
      </c>
      <c r="W34" s="12">
        <f t="shared" si="6"/>
        <v>792.45</v>
      </c>
      <c r="X34" s="12" t="str">
        <f t="shared" si="7"/>
        <v>MEDIUM</v>
      </c>
      <c r="Y34" s="12">
        <f t="shared" si="8"/>
        <v>1.5</v>
      </c>
      <c r="Z34" s="12">
        <f t="shared" si="9"/>
        <v>9</v>
      </c>
      <c r="AA34" s="12" t="str">
        <f t="shared" si="10"/>
        <v>OVERSTOCKED</v>
      </c>
      <c r="AB34" s="14">
        <f t="shared" si="22"/>
        <v>310</v>
      </c>
      <c r="AC34" s="12">
        <f>IFERROR(VLOOKUP(A34,BUNDLE_QUANTITIES!A:B,2,FALSE),0)</f>
        <v>20</v>
      </c>
      <c r="AD34" s="12">
        <f>IFERROR(VLOOKUP(A34,BUNDLE_QUANTITIES!A:C,3,FALSE),0)</f>
        <v>1</v>
      </c>
      <c r="AE34" s="12">
        <f t="shared" ref="AE34:AE65" si="29">(AC34*AD34)</f>
        <v>20</v>
      </c>
      <c r="AF34" s="12" t="str">
        <f t="shared" ref="AF34:AF65" si="30">IF(OR(R34&lt;=U34,V34&lt;61),"YES", "NO")</f>
        <v>YES</v>
      </c>
      <c r="AG34" s="13">
        <f t="shared" si="23"/>
        <v>17.715068493150682</v>
      </c>
      <c r="AH34" s="13">
        <f t="shared" ref="AH34:AH65" si="31">MAX(Z34,AG34)</f>
        <v>17.715068493150682</v>
      </c>
      <c r="AI34" s="12">
        <f t="shared" ref="AI34:AI65" si="32">IF(AF34="YES",MAX(0,AH34+S34-R34-I34),0)</f>
        <v>4.3430136986301342</v>
      </c>
      <c r="AJ34" s="12">
        <f t="shared" ref="AJ34:AJ65" si="33">IF(AND(AC34&gt;0, AF34="YES"), MIN(AD34, CEILING(AI34/AC34,1)), 0)</f>
        <v>1</v>
      </c>
      <c r="AK34" s="12">
        <f t="shared" ref="AK34:AK65" si="34">AJ34*Q34*AC34</f>
        <v>884</v>
      </c>
      <c r="AL34" s="12"/>
      <c r="AM34" s="12" t="str">
        <f t="shared" ref="AM34:AM65" si="35">IF(V34&lt;=22, "CRITICAL", IF(V34&lt;=30, "HIGH", IF(V34&lt;=45, "MEDIUM", IF(V34&lt;=61, "LOW", "NORMAL"))))</f>
        <v>NORMAL</v>
      </c>
      <c r="AN34" s="12">
        <f t="shared" ref="AN34:AN65" si="36">AJ34*AC34*H34</f>
        <v>633.96</v>
      </c>
      <c r="AO34" s="16">
        <f t="shared" si="24"/>
        <v>-22.55791780821918</v>
      </c>
    </row>
    <row r="35" spans="1:41" x14ac:dyDescent="0.35">
      <c r="A35" s="12" t="s">
        <v>33</v>
      </c>
      <c r="B35" s="12">
        <v>41</v>
      </c>
      <c r="C35" s="12">
        <v>30</v>
      </c>
      <c r="D35" s="12">
        <v>4</v>
      </c>
      <c r="E35" s="12">
        <v>1</v>
      </c>
      <c r="F35" s="12">
        <v>10</v>
      </c>
      <c r="G35" s="12">
        <v>0</v>
      </c>
      <c r="H35" s="12">
        <v>41.655999999999999</v>
      </c>
      <c r="I35" s="12">
        <v>0</v>
      </c>
      <c r="J35" s="12">
        <f t="shared" si="19"/>
        <v>0.11232876712328767</v>
      </c>
      <c r="K35" s="12">
        <f t="shared" si="25"/>
        <v>3.3732328767123287</v>
      </c>
      <c r="L35" s="12">
        <f t="shared" si="26"/>
        <v>4.671004566210045</v>
      </c>
      <c r="M35" s="12">
        <f t="shared" si="27"/>
        <v>56.052054794520544</v>
      </c>
      <c r="N35" s="12">
        <v>20.55</v>
      </c>
      <c r="O35" s="12">
        <v>5.66</v>
      </c>
      <c r="P35" s="12">
        <f>IFERROR(VLOOKUP(A35,FREQUENCY!A:B,2,FALSE),0)</f>
        <v>4</v>
      </c>
      <c r="Q35" s="12">
        <f>IFERROR(VLOOKUP(A35,WEIGHT!A:B,2,FALSE),0)</f>
        <v>48.1</v>
      </c>
      <c r="R35" s="12">
        <f t="shared" si="28"/>
        <v>30</v>
      </c>
      <c r="S35" s="12">
        <f t="shared" si="20"/>
        <v>7.9683561643835619</v>
      </c>
      <c r="T35" s="12">
        <f t="shared" si="21"/>
        <v>6.7464657534246575</v>
      </c>
      <c r="U35" s="12">
        <f t="shared" si="4"/>
        <v>14.714821917808219</v>
      </c>
      <c r="V35" s="13">
        <f t="shared" si="5"/>
        <v>267.07317073170731</v>
      </c>
      <c r="W35" s="12">
        <f t="shared" si="6"/>
        <v>1249.68</v>
      </c>
      <c r="X35" s="12" t="str">
        <f t="shared" si="7"/>
        <v>LOW</v>
      </c>
      <c r="Y35" s="12">
        <f t="shared" si="8"/>
        <v>2</v>
      </c>
      <c r="Z35" s="12">
        <f t="shared" si="9"/>
        <v>5</v>
      </c>
      <c r="AA35" s="12" t="str">
        <f t="shared" si="10"/>
        <v>OK</v>
      </c>
      <c r="AB35" s="14">
        <f t="shared" si="22"/>
        <v>50</v>
      </c>
      <c r="AC35" s="12">
        <f>IFERROR(VLOOKUP(A35,BUNDLE_QUANTITIES!A:B,2,FALSE),0)</f>
        <v>20</v>
      </c>
      <c r="AD35" s="12">
        <f>IFERROR(VLOOKUP(A35,BUNDLE_QUANTITIES!A:C,3,FALSE),0)</f>
        <v>6</v>
      </c>
      <c r="AE35" s="12">
        <f t="shared" si="29"/>
        <v>120</v>
      </c>
      <c r="AF35" s="12" t="str">
        <f t="shared" si="30"/>
        <v>NO</v>
      </c>
      <c r="AG35" s="13">
        <f t="shared" si="23"/>
        <v>6.8520547945205479</v>
      </c>
      <c r="AH35" s="13">
        <f t="shared" si="31"/>
        <v>6.8520547945205479</v>
      </c>
      <c r="AI35" s="12">
        <f t="shared" si="32"/>
        <v>0</v>
      </c>
      <c r="AJ35" s="12">
        <f t="shared" si="33"/>
        <v>0</v>
      </c>
      <c r="AK35" s="12">
        <f t="shared" si="34"/>
        <v>0</v>
      </c>
      <c r="AL35" s="12"/>
      <c r="AM35" s="12" t="str">
        <f t="shared" si="35"/>
        <v>NORMAL</v>
      </c>
      <c r="AN35" s="12">
        <f t="shared" si="36"/>
        <v>0</v>
      </c>
      <c r="AO35" s="16">
        <f t="shared" si="24"/>
        <v>-3.2535342465753425</v>
      </c>
    </row>
    <row r="36" spans="1:41" x14ac:dyDescent="0.35">
      <c r="A36" s="12" t="s">
        <v>34</v>
      </c>
      <c r="B36" s="12">
        <v>400</v>
      </c>
      <c r="C36" s="12">
        <v>127</v>
      </c>
      <c r="D36" s="12">
        <v>16</v>
      </c>
      <c r="E36" s="12">
        <v>18</v>
      </c>
      <c r="F36" s="12">
        <v>120</v>
      </c>
      <c r="G36" s="12">
        <v>40</v>
      </c>
      <c r="H36" s="12">
        <v>37.198999999999998</v>
      </c>
      <c r="I36" s="12">
        <v>0</v>
      </c>
      <c r="J36" s="12">
        <f t="shared" si="19"/>
        <v>1.095890410958904</v>
      </c>
      <c r="K36" s="12">
        <f t="shared" si="25"/>
        <v>32.909589041095892</v>
      </c>
      <c r="L36" s="12">
        <f t="shared" si="26"/>
        <v>45.570776255707763</v>
      </c>
      <c r="M36" s="12">
        <f t="shared" si="27"/>
        <v>546.84931506849318</v>
      </c>
      <c r="N36" s="12">
        <v>20.55</v>
      </c>
      <c r="O36" s="12">
        <v>5.66</v>
      </c>
      <c r="P36" s="12">
        <f>IFERROR(VLOOKUP(A36,FREQUENCY!A:B,2,FALSE),0)</f>
        <v>24</v>
      </c>
      <c r="Q36" s="12">
        <f>IFERROR(VLOOKUP(A36,WEIGHT!A:B,2,FALSE),0)</f>
        <v>51.89</v>
      </c>
      <c r="R36" s="12">
        <f t="shared" si="28"/>
        <v>127</v>
      </c>
      <c r="S36" s="12">
        <f t="shared" si="20"/>
        <v>28.180547945205479</v>
      </c>
      <c r="T36" s="12">
        <f t="shared" si="21"/>
        <v>65.819178082191783</v>
      </c>
      <c r="U36" s="12">
        <f t="shared" si="4"/>
        <v>93.999726027397259</v>
      </c>
      <c r="V36" s="13">
        <f t="shared" si="5"/>
        <v>115.8875</v>
      </c>
      <c r="W36" s="12">
        <f t="shared" si="6"/>
        <v>4724.2730000000001</v>
      </c>
      <c r="X36" s="12" t="str">
        <f t="shared" si="7"/>
        <v>HIGH</v>
      </c>
      <c r="Y36" s="12">
        <f t="shared" si="8"/>
        <v>1.2</v>
      </c>
      <c r="Z36" s="12">
        <f t="shared" si="9"/>
        <v>27</v>
      </c>
      <c r="AA36" s="12" t="str">
        <f t="shared" si="10"/>
        <v>OVERSTOCKED</v>
      </c>
      <c r="AB36" s="14">
        <f t="shared" si="22"/>
        <v>930</v>
      </c>
      <c r="AC36" s="12">
        <f>IFERROR(VLOOKUP(A36,BUNDLE_QUANTITIES!A:B,2,FALSE),0)</f>
        <v>20</v>
      </c>
      <c r="AD36" s="12">
        <f>IFERROR(VLOOKUP(A36,BUNDLE_QUANTITIES!A:C,3,FALSE),0)</f>
        <v>1</v>
      </c>
      <c r="AE36" s="12">
        <f t="shared" si="29"/>
        <v>20</v>
      </c>
      <c r="AF36" s="12" t="str">
        <f t="shared" si="30"/>
        <v>NO</v>
      </c>
      <c r="AG36" s="13">
        <f t="shared" si="23"/>
        <v>66.849315068493141</v>
      </c>
      <c r="AH36" s="13">
        <f t="shared" si="31"/>
        <v>66.849315068493141</v>
      </c>
      <c r="AI36" s="12">
        <f t="shared" si="32"/>
        <v>0</v>
      </c>
      <c r="AJ36" s="12">
        <f t="shared" si="33"/>
        <v>0</v>
      </c>
      <c r="AK36" s="12">
        <f t="shared" si="34"/>
        <v>0</v>
      </c>
      <c r="AL36" s="12"/>
      <c r="AM36" s="12" t="str">
        <f t="shared" si="35"/>
        <v>NORMAL</v>
      </c>
      <c r="AN36" s="12">
        <f t="shared" si="36"/>
        <v>0</v>
      </c>
      <c r="AO36" s="16">
        <f t="shared" si="24"/>
        <v>-54.180821917808217</v>
      </c>
    </row>
    <row r="37" spans="1:41" x14ac:dyDescent="0.35">
      <c r="A37" s="12" t="s">
        <v>35</v>
      </c>
      <c r="B37" s="12">
        <v>36</v>
      </c>
      <c r="C37" s="12">
        <v>39</v>
      </c>
      <c r="D37" s="12">
        <v>2</v>
      </c>
      <c r="E37" s="12">
        <v>2</v>
      </c>
      <c r="F37" s="12">
        <v>26</v>
      </c>
      <c r="G37" s="12">
        <v>0</v>
      </c>
      <c r="H37" s="12">
        <v>39.686</v>
      </c>
      <c r="I37" s="12">
        <v>0</v>
      </c>
      <c r="J37" s="12">
        <f t="shared" si="19"/>
        <v>9.8630136986301367E-2</v>
      </c>
      <c r="K37" s="12">
        <f t="shared" si="25"/>
        <v>2.9618630136986304</v>
      </c>
      <c r="L37" s="12">
        <f t="shared" si="26"/>
        <v>4.1013698630136988</v>
      </c>
      <c r="M37" s="12">
        <f t="shared" si="27"/>
        <v>49.216438356164382</v>
      </c>
      <c r="N37" s="12">
        <v>20.55</v>
      </c>
      <c r="O37" s="12">
        <v>5.66</v>
      </c>
      <c r="P37" s="12">
        <f>IFERROR(VLOOKUP(A37,FREQUENCY!A:B,2,FALSE),0)</f>
        <v>5</v>
      </c>
      <c r="Q37" s="12">
        <f>IFERROR(VLOOKUP(A37,WEIGHT!A:B,2,FALSE),0)</f>
        <v>55.78</v>
      </c>
      <c r="R37" s="12">
        <f t="shared" si="28"/>
        <v>39</v>
      </c>
      <c r="S37" s="12">
        <f t="shared" si="20"/>
        <v>7.6868493150684927</v>
      </c>
      <c r="T37" s="12">
        <f t="shared" si="21"/>
        <v>5.9237260273972607</v>
      </c>
      <c r="U37" s="12">
        <f t="shared" si="4"/>
        <v>13.610575342465754</v>
      </c>
      <c r="V37" s="13">
        <f t="shared" si="5"/>
        <v>395.41666666666669</v>
      </c>
      <c r="W37" s="12">
        <f t="shared" si="6"/>
        <v>1547.7539999999999</v>
      </c>
      <c r="X37" s="12" t="str">
        <f t="shared" si="7"/>
        <v>LOW</v>
      </c>
      <c r="Y37" s="12">
        <f t="shared" si="8"/>
        <v>2</v>
      </c>
      <c r="Z37" s="12">
        <f t="shared" si="9"/>
        <v>4</v>
      </c>
      <c r="AA37" s="12" t="str">
        <f t="shared" si="10"/>
        <v>OVERSTOCKED</v>
      </c>
      <c r="AB37" s="14">
        <f t="shared" si="22"/>
        <v>220</v>
      </c>
      <c r="AC37" s="12">
        <f>IFERROR(VLOOKUP(A37,BUNDLE_QUANTITIES!A:B,2,FALSE),0)</f>
        <v>20</v>
      </c>
      <c r="AD37" s="12">
        <f>IFERROR(VLOOKUP(A37,BUNDLE_QUANTITIES!A:C,3,FALSE),0)</f>
        <v>6</v>
      </c>
      <c r="AE37" s="12">
        <f t="shared" si="29"/>
        <v>120</v>
      </c>
      <c r="AF37" s="12" t="str">
        <f t="shared" si="30"/>
        <v>NO</v>
      </c>
      <c r="AG37" s="13">
        <f t="shared" si="23"/>
        <v>6.0164383561643833</v>
      </c>
      <c r="AH37" s="13">
        <f t="shared" si="31"/>
        <v>6.0164383561643833</v>
      </c>
      <c r="AI37" s="12">
        <f t="shared" si="32"/>
        <v>0</v>
      </c>
      <c r="AJ37" s="12">
        <f t="shared" si="33"/>
        <v>0</v>
      </c>
      <c r="AK37" s="12">
        <f t="shared" si="34"/>
        <v>0</v>
      </c>
      <c r="AL37" s="12"/>
      <c r="AM37" s="12" t="str">
        <f t="shared" si="35"/>
        <v>NORMAL</v>
      </c>
      <c r="AN37" s="12">
        <f t="shared" si="36"/>
        <v>0</v>
      </c>
      <c r="AO37" s="16">
        <f t="shared" si="24"/>
        <v>-20.076273972602738</v>
      </c>
    </row>
    <row r="38" spans="1:41" x14ac:dyDescent="0.35">
      <c r="A38" s="12" t="s">
        <v>36</v>
      </c>
      <c r="B38" s="12">
        <v>483</v>
      </c>
      <c r="C38" s="12">
        <v>142</v>
      </c>
      <c r="D38" s="12">
        <v>20</v>
      </c>
      <c r="E38" s="12">
        <v>15</v>
      </c>
      <c r="F38" s="12">
        <v>120</v>
      </c>
      <c r="G38" s="12">
        <v>60</v>
      </c>
      <c r="H38" s="12">
        <v>43.091000000000001</v>
      </c>
      <c r="I38" s="12">
        <v>0</v>
      </c>
      <c r="J38" s="12">
        <f t="shared" si="19"/>
        <v>1.3232876712328767</v>
      </c>
      <c r="K38" s="12">
        <f t="shared" si="25"/>
        <v>39.738328767123292</v>
      </c>
      <c r="L38" s="12">
        <f t="shared" si="26"/>
        <v>55.026712328767125</v>
      </c>
      <c r="M38" s="12">
        <f t="shared" si="27"/>
        <v>660.32054794520548</v>
      </c>
      <c r="N38" s="12">
        <v>20.55</v>
      </c>
      <c r="O38" s="12">
        <v>5.66</v>
      </c>
      <c r="P38" s="12">
        <f>IFERROR(VLOOKUP(A38,FREQUENCY!A:B,2,FALSE),0)</f>
        <v>28</v>
      </c>
      <c r="Q38" s="12">
        <f>IFERROR(VLOOKUP(A38,WEIGHT!A:B,2,FALSE),0)</f>
        <v>59.59</v>
      </c>
      <c r="R38" s="12">
        <f t="shared" si="28"/>
        <v>142</v>
      </c>
      <c r="S38" s="12">
        <f t="shared" si="20"/>
        <v>32.853561643835619</v>
      </c>
      <c r="T38" s="12">
        <f t="shared" si="21"/>
        <v>79.476657534246584</v>
      </c>
      <c r="U38" s="12">
        <f t="shared" si="4"/>
        <v>112.3302191780822</v>
      </c>
      <c r="V38" s="13">
        <f t="shared" si="5"/>
        <v>107.30848861283644</v>
      </c>
      <c r="W38" s="12">
        <f t="shared" si="6"/>
        <v>6118.9220000000005</v>
      </c>
      <c r="X38" s="12" t="str">
        <f t="shared" si="7"/>
        <v>HIGH</v>
      </c>
      <c r="Y38" s="12">
        <f t="shared" si="8"/>
        <v>1.2</v>
      </c>
      <c r="Z38" s="12">
        <f t="shared" si="9"/>
        <v>33</v>
      </c>
      <c r="AA38" s="12" t="str">
        <f t="shared" si="10"/>
        <v>OVERSTOCKED</v>
      </c>
      <c r="AB38" s="14">
        <f t="shared" si="22"/>
        <v>870</v>
      </c>
      <c r="AC38" s="12">
        <f>IFERROR(VLOOKUP(A38,BUNDLE_QUANTITIES!A:B,2,FALSE),0)</f>
        <v>20</v>
      </c>
      <c r="AD38" s="12">
        <f>IFERROR(VLOOKUP(A38,BUNDLE_QUANTITIES!A:C,3,FALSE),0)</f>
        <v>1</v>
      </c>
      <c r="AE38" s="12">
        <f t="shared" si="29"/>
        <v>20</v>
      </c>
      <c r="AF38" s="12" t="str">
        <f t="shared" si="30"/>
        <v>NO</v>
      </c>
      <c r="AG38" s="13">
        <f t="shared" si="23"/>
        <v>80.720547945205482</v>
      </c>
      <c r="AH38" s="13">
        <f t="shared" si="31"/>
        <v>80.720547945205482</v>
      </c>
      <c r="AI38" s="12">
        <f t="shared" si="32"/>
        <v>0</v>
      </c>
      <c r="AJ38" s="12">
        <f t="shared" si="33"/>
        <v>0</v>
      </c>
      <c r="AK38" s="12">
        <f t="shared" si="34"/>
        <v>0</v>
      </c>
      <c r="AL38" s="12"/>
      <c r="AM38" s="12" t="str">
        <f t="shared" si="35"/>
        <v>NORMAL</v>
      </c>
      <c r="AN38" s="12">
        <f t="shared" si="36"/>
        <v>0</v>
      </c>
      <c r="AO38" s="16">
        <f t="shared" si="24"/>
        <v>-40.523342465753416</v>
      </c>
    </row>
    <row r="39" spans="1:41" x14ac:dyDescent="0.35">
      <c r="A39" s="12" t="s">
        <v>37</v>
      </c>
      <c r="B39" s="12">
        <v>21</v>
      </c>
      <c r="C39" s="12">
        <v>23</v>
      </c>
      <c r="D39" s="12">
        <v>2</v>
      </c>
      <c r="E39" s="12">
        <v>0</v>
      </c>
      <c r="F39" s="12">
        <v>10</v>
      </c>
      <c r="G39" s="12">
        <v>0</v>
      </c>
      <c r="H39" s="12">
        <v>46.250999999999998</v>
      </c>
      <c r="I39" s="12">
        <v>0</v>
      </c>
      <c r="J39" s="12">
        <f t="shared" si="19"/>
        <v>5.7534246575342465E-2</v>
      </c>
      <c r="K39" s="12">
        <f t="shared" si="25"/>
        <v>1.7277534246575343</v>
      </c>
      <c r="L39" s="12">
        <f t="shared" si="26"/>
        <v>2.3924657534246574</v>
      </c>
      <c r="M39" s="12">
        <f t="shared" si="27"/>
        <v>28.709589041095889</v>
      </c>
      <c r="N39" s="12">
        <v>20.55</v>
      </c>
      <c r="O39" s="12">
        <v>5.66</v>
      </c>
      <c r="P39" s="12">
        <f>IFERROR(VLOOKUP(A39,FREQUENCY!A:B,2,FALSE),0)</f>
        <v>4</v>
      </c>
      <c r="Q39" s="12">
        <f>IFERROR(VLOOKUP(A39,WEIGHT!A:B,2,FALSE),0)</f>
        <v>63.57</v>
      </c>
      <c r="R39" s="12">
        <f t="shared" si="28"/>
        <v>23</v>
      </c>
      <c r="S39" s="12">
        <f t="shared" si="20"/>
        <v>6.8423287671232877</v>
      </c>
      <c r="T39" s="12">
        <f t="shared" si="21"/>
        <v>3.4555068493150687</v>
      </c>
      <c r="U39" s="12">
        <f t="shared" si="4"/>
        <v>10.297835616438356</v>
      </c>
      <c r="V39" s="13">
        <f t="shared" si="5"/>
        <v>399.76190476190476</v>
      </c>
      <c r="W39" s="12">
        <f t="shared" si="6"/>
        <v>1063.7729999999999</v>
      </c>
      <c r="X39" s="12" t="str">
        <f t="shared" si="7"/>
        <v>LOW</v>
      </c>
      <c r="Y39" s="12">
        <f t="shared" si="8"/>
        <v>2</v>
      </c>
      <c r="Z39" s="12">
        <f t="shared" si="9"/>
        <v>2</v>
      </c>
      <c r="AA39" s="12" t="str">
        <f t="shared" si="10"/>
        <v>OVERSTOCKED</v>
      </c>
      <c r="AB39" s="14">
        <f t="shared" si="22"/>
        <v>80</v>
      </c>
      <c r="AC39" s="12">
        <f>IFERROR(VLOOKUP(A39,BUNDLE_QUANTITIES!A:B,2,FALSE),0)</f>
        <v>20</v>
      </c>
      <c r="AD39" s="12">
        <f>IFERROR(VLOOKUP(A39,BUNDLE_QUANTITIES!A:C,3,FALSE),0)</f>
        <v>6</v>
      </c>
      <c r="AE39" s="12">
        <f t="shared" si="29"/>
        <v>120</v>
      </c>
      <c r="AF39" s="12" t="str">
        <f t="shared" si="30"/>
        <v>NO</v>
      </c>
      <c r="AG39" s="13">
        <f t="shared" si="23"/>
        <v>3.5095890410958903</v>
      </c>
      <c r="AH39" s="13">
        <f t="shared" si="31"/>
        <v>3.5095890410958903</v>
      </c>
      <c r="AI39" s="12">
        <f t="shared" si="32"/>
        <v>0</v>
      </c>
      <c r="AJ39" s="12">
        <f t="shared" si="33"/>
        <v>0</v>
      </c>
      <c r="AK39" s="12">
        <f t="shared" si="34"/>
        <v>0</v>
      </c>
      <c r="AL39" s="12"/>
      <c r="AM39" s="12" t="str">
        <f t="shared" si="35"/>
        <v>NORMAL</v>
      </c>
      <c r="AN39" s="12">
        <f t="shared" si="36"/>
        <v>0</v>
      </c>
      <c r="AO39" s="16">
        <f t="shared" si="24"/>
        <v>-6.5444931506849313</v>
      </c>
    </row>
    <row r="40" spans="1:41" x14ac:dyDescent="0.35">
      <c r="A40" s="12" t="s">
        <v>38</v>
      </c>
      <c r="B40" s="12">
        <v>142</v>
      </c>
      <c r="C40" s="12">
        <v>97</v>
      </c>
      <c r="D40" s="12">
        <v>9</v>
      </c>
      <c r="E40" s="12">
        <v>2</v>
      </c>
      <c r="F40" s="12">
        <v>80</v>
      </c>
      <c r="G40" s="12">
        <v>0</v>
      </c>
      <c r="H40" s="12">
        <v>49.344000000000001</v>
      </c>
      <c r="I40" s="12">
        <v>0</v>
      </c>
      <c r="J40" s="12">
        <f t="shared" si="19"/>
        <v>0.38904109589041097</v>
      </c>
      <c r="K40" s="12">
        <f t="shared" si="25"/>
        <v>11.682904109589042</v>
      </c>
      <c r="L40" s="12">
        <f t="shared" si="26"/>
        <v>16.177625570776257</v>
      </c>
      <c r="M40" s="12">
        <f t="shared" si="27"/>
        <v>194.13150684931509</v>
      </c>
      <c r="N40" s="12">
        <v>20.55</v>
      </c>
      <c r="O40" s="12">
        <v>5.66</v>
      </c>
      <c r="P40" s="12">
        <f>IFERROR(VLOOKUP(A40,FREQUENCY!A:B,2,FALSE),0)</f>
        <v>16</v>
      </c>
      <c r="Q40" s="12">
        <f>IFERROR(VLOOKUP(A40,WEIGHT!A:B,2,FALSE),0)</f>
        <v>67.290000000000006</v>
      </c>
      <c r="R40" s="12">
        <f t="shared" si="28"/>
        <v>97</v>
      </c>
      <c r="S40" s="12">
        <f t="shared" si="20"/>
        <v>13.654794520547945</v>
      </c>
      <c r="T40" s="12">
        <f t="shared" si="21"/>
        <v>23.365808219178085</v>
      </c>
      <c r="U40" s="12">
        <f t="shared" si="4"/>
        <v>37.02060273972603</v>
      </c>
      <c r="V40" s="13">
        <f t="shared" si="5"/>
        <v>249.33098591549296</v>
      </c>
      <c r="W40" s="12">
        <f t="shared" si="6"/>
        <v>4786.3680000000004</v>
      </c>
      <c r="X40" s="12" t="str">
        <f t="shared" si="7"/>
        <v>HIGH</v>
      </c>
      <c r="Y40" s="12">
        <f t="shared" si="8"/>
        <v>1.2</v>
      </c>
      <c r="Z40" s="12">
        <f t="shared" si="9"/>
        <v>10</v>
      </c>
      <c r="AA40" s="12" t="str">
        <f t="shared" si="10"/>
        <v>OVERSTOCKED</v>
      </c>
      <c r="AB40" s="14">
        <f t="shared" si="22"/>
        <v>700</v>
      </c>
      <c r="AC40" s="12">
        <f>IFERROR(VLOOKUP(A40,BUNDLE_QUANTITIES!A:B,2,FALSE),0)</f>
        <v>20</v>
      </c>
      <c r="AD40" s="12">
        <f>IFERROR(VLOOKUP(A40,BUNDLE_QUANTITIES!A:C,3,FALSE),0)</f>
        <v>1</v>
      </c>
      <c r="AE40" s="12">
        <f t="shared" si="29"/>
        <v>20</v>
      </c>
      <c r="AF40" s="12" t="str">
        <f t="shared" si="30"/>
        <v>NO</v>
      </c>
      <c r="AG40" s="13">
        <f t="shared" si="23"/>
        <v>23.731506849315068</v>
      </c>
      <c r="AH40" s="13">
        <f t="shared" si="31"/>
        <v>23.731506849315068</v>
      </c>
      <c r="AI40" s="12">
        <f t="shared" si="32"/>
        <v>0</v>
      </c>
      <c r="AJ40" s="12">
        <f t="shared" si="33"/>
        <v>0</v>
      </c>
      <c r="AK40" s="12">
        <f t="shared" si="34"/>
        <v>0</v>
      </c>
      <c r="AL40" s="12"/>
      <c r="AM40" s="12" t="str">
        <f t="shared" si="35"/>
        <v>NORMAL</v>
      </c>
      <c r="AN40" s="12">
        <f t="shared" si="36"/>
        <v>0</v>
      </c>
      <c r="AO40" s="16">
        <f t="shared" si="24"/>
        <v>-56.634191780821915</v>
      </c>
    </row>
    <row r="41" spans="1:41" x14ac:dyDescent="0.35">
      <c r="A41" s="12" t="s">
        <v>39</v>
      </c>
      <c r="B41" s="12">
        <v>63</v>
      </c>
      <c r="C41" s="12">
        <v>19</v>
      </c>
      <c r="D41" s="12">
        <v>6</v>
      </c>
      <c r="E41" s="12">
        <v>7</v>
      </c>
      <c r="F41" s="12">
        <v>20</v>
      </c>
      <c r="G41" s="12">
        <v>20</v>
      </c>
      <c r="H41" s="12">
        <v>55.094999999999999</v>
      </c>
      <c r="I41" s="12">
        <v>0</v>
      </c>
      <c r="J41" s="12">
        <f t="shared" si="19"/>
        <v>0.17260273972602741</v>
      </c>
      <c r="K41" s="12">
        <f t="shared" si="25"/>
        <v>5.1832602739726035</v>
      </c>
      <c r="L41" s="12">
        <f t="shared" si="26"/>
        <v>7.1773972602739731</v>
      </c>
      <c r="M41" s="12">
        <f t="shared" si="27"/>
        <v>86.128767123287673</v>
      </c>
      <c r="N41" s="12">
        <v>20.55</v>
      </c>
      <c r="O41" s="12">
        <v>5.66</v>
      </c>
      <c r="P41" s="12">
        <f>IFERROR(VLOOKUP(A41,FREQUENCY!A:B,2,FALSE),0)</f>
        <v>2</v>
      </c>
      <c r="Q41" s="12">
        <f>IFERROR(VLOOKUP(A41,WEIGHT!A:B,2,FALSE),0)</f>
        <v>75.05</v>
      </c>
      <c r="R41" s="12">
        <f t="shared" si="28"/>
        <v>19</v>
      </c>
      <c r="S41" s="12">
        <f t="shared" si="20"/>
        <v>9.206986301369863</v>
      </c>
      <c r="T41" s="12">
        <f t="shared" si="21"/>
        <v>10.366520547945207</v>
      </c>
      <c r="U41" s="12">
        <f t="shared" si="4"/>
        <v>19.57350684931507</v>
      </c>
      <c r="V41" s="13">
        <f t="shared" si="5"/>
        <v>110.07936507936508</v>
      </c>
      <c r="W41" s="12">
        <f t="shared" si="6"/>
        <v>1046.8050000000001</v>
      </c>
      <c r="X41" s="12" t="str">
        <f t="shared" si="7"/>
        <v>LOW</v>
      </c>
      <c r="Y41" s="12">
        <f t="shared" si="8"/>
        <v>2</v>
      </c>
      <c r="Z41" s="12">
        <f t="shared" si="9"/>
        <v>7</v>
      </c>
      <c r="AA41" s="12" t="str">
        <f t="shared" si="10"/>
        <v>OVERSTOCKED</v>
      </c>
      <c r="AB41" s="14">
        <f t="shared" si="22"/>
        <v>130</v>
      </c>
      <c r="AC41" s="12">
        <f>IFERROR(VLOOKUP(A41,BUNDLE_QUANTITIES!A:B,2,FALSE),0)</f>
        <v>20</v>
      </c>
      <c r="AD41" s="12">
        <f>IFERROR(VLOOKUP(A41,BUNDLE_QUANTITIES!A:C,3,FALSE),0)</f>
        <v>1</v>
      </c>
      <c r="AE41" s="12">
        <f t="shared" si="29"/>
        <v>20</v>
      </c>
      <c r="AF41" s="12" t="str">
        <f t="shared" si="30"/>
        <v>YES</v>
      </c>
      <c r="AG41" s="13">
        <f t="shared" si="23"/>
        <v>10.528767123287672</v>
      </c>
      <c r="AH41" s="13">
        <f t="shared" si="31"/>
        <v>10.528767123287672</v>
      </c>
      <c r="AI41" s="12">
        <f t="shared" si="32"/>
        <v>0.73575342465753479</v>
      </c>
      <c r="AJ41" s="12">
        <f t="shared" si="33"/>
        <v>1</v>
      </c>
      <c r="AK41" s="12">
        <f t="shared" si="34"/>
        <v>1501</v>
      </c>
      <c r="AL41" s="12"/>
      <c r="AM41" s="12" t="str">
        <f t="shared" si="35"/>
        <v>NORMAL</v>
      </c>
      <c r="AN41" s="12">
        <f t="shared" si="36"/>
        <v>1101.9000000000001</v>
      </c>
      <c r="AO41" s="16">
        <f t="shared" si="24"/>
        <v>-9.6334794520547931</v>
      </c>
    </row>
    <row r="42" spans="1:41" x14ac:dyDescent="0.35">
      <c r="A42" s="12" t="s">
        <v>40</v>
      </c>
      <c r="B42" s="12">
        <v>23</v>
      </c>
      <c r="C42" s="12">
        <v>5</v>
      </c>
      <c r="D42" s="12">
        <v>0</v>
      </c>
      <c r="E42" s="12">
        <v>0</v>
      </c>
      <c r="F42" s="12">
        <v>5</v>
      </c>
      <c r="G42" s="12">
        <v>0</v>
      </c>
      <c r="H42" s="12">
        <v>73.59</v>
      </c>
      <c r="I42" s="12">
        <v>0</v>
      </c>
      <c r="J42" s="12">
        <f t="shared" si="19"/>
        <v>6.3013698630136991E-2</v>
      </c>
      <c r="K42" s="12">
        <f t="shared" si="25"/>
        <v>1.892301369863014</v>
      </c>
      <c r="L42" s="12">
        <f t="shared" si="26"/>
        <v>2.6203196347031965</v>
      </c>
      <c r="M42" s="12">
        <f t="shared" si="27"/>
        <v>31.443835616438356</v>
      </c>
      <c r="N42" s="12">
        <v>20.55</v>
      </c>
      <c r="O42" s="12">
        <v>5.66</v>
      </c>
      <c r="P42" s="12">
        <f>IFERROR(VLOOKUP(A42,FREQUENCY!A:B,2,FALSE),0)</f>
        <v>4</v>
      </c>
      <c r="Q42" s="12">
        <f>IFERROR(VLOOKUP(A42,WEIGHT!A:B,2,FALSE),0)</f>
        <v>90.68</v>
      </c>
      <c r="R42" s="12">
        <f t="shared" si="28"/>
        <v>5</v>
      </c>
      <c r="S42" s="12">
        <f t="shared" si="20"/>
        <v>6.9549315068493156</v>
      </c>
      <c r="T42" s="12">
        <f t="shared" si="21"/>
        <v>3.784602739726028</v>
      </c>
      <c r="U42" s="12">
        <f t="shared" si="4"/>
        <v>10.739534246575344</v>
      </c>
      <c r="V42" s="13">
        <f t="shared" si="5"/>
        <v>79.347826086956516</v>
      </c>
      <c r="W42" s="12">
        <f t="shared" si="6"/>
        <v>367.95000000000005</v>
      </c>
      <c r="X42" s="12" t="str">
        <f t="shared" si="7"/>
        <v>LOW</v>
      </c>
      <c r="Y42" s="12">
        <f t="shared" si="8"/>
        <v>2</v>
      </c>
      <c r="Z42" s="12">
        <f t="shared" si="9"/>
        <v>3</v>
      </c>
      <c r="AA42" s="12" t="str">
        <f t="shared" si="10"/>
        <v>OK</v>
      </c>
      <c r="AB42" s="14">
        <f t="shared" si="22"/>
        <v>20</v>
      </c>
      <c r="AC42" s="12">
        <f>IFERROR(VLOOKUP(A42,BUNDLE_QUANTITIES!A:B,2,FALSE),0)</f>
        <v>20</v>
      </c>
      <c r="AD42" s="12">
        <f>IFERROR(VLOOKUP(A42,BUNDLE_QUANTITIES!A:C,3,FALSE),0)</f>
        <v>1</v>
      </c>
      <c r="AE42" s="12">
        <f t="shared" si="29"/>
        <v>20</v>
      </c>
      <c r="AF42" s="12" t="str">
        <f t="shared" si="30"/>
        <v>YES</v>
      </c>
      <c r="AG42" s="13">
        <f t="shared" si="23"/>
        <v>3.8438356164383563</v>
      </c>
      <c r="AH42" s="13">
        <f t="shared" si="31"/>
        <v>3.8438356164383563</v>
      </c>
      <c r="AI42" s="12">
        <f t="shared" si="32"/>
        <v>5.7987671232876714</v>
      </c>
      <c r="AJ42" s="12">
        <f t="shared" si="33"/>
        <v>1</v>
      </c>
      <c r="AK42" s="12">
        <f t="shared" si="34"/>
        <v>1813.6000000000001</v>
      </c>
      <c r="AL42" s="12"/>
      <c r="AM42" s="12" t="str">
        <f t="shared" si="35"/>
        <v>NORMAL</v>
      </c>
      <c r="AN42" s="12">
        <f t="shared" si="36"/>
        <v>1471.8000000000002</v>
      </c>
      <c r="AO42" s="16">
        <f t="shared" si="24"/>
        <v>-1.215397260273972</v>
      </c>
    </row>
    <row r="43" spans="1:41" x14ac:dyDescent="0.35">
      <c r="A43" s="12" t="s">
        <v>41</v>
      </c>
      <c r="B43" s="12">
        <v>11</v>
      </c>
      <c r="C43" s="12">
        <v>8</v>
      </c>
      <c r="D43" s="12">
        <v>0</v>
      </c>
      <c r="E43" s="12">
        <v>0</v>
      </c>
      <c r="F43" s="12">
        <v>5</v>
      </c>
      <c r="G43" s="12">
        <v>0</v>
      </c>
      <c r="H43" s="12">
        <v>91.102999999999994</v>
      </c>
      <c r="I43" s="12">
        <v>0</v>
      </c>
      <c r="J43" s="12">
        <f t="shared" si="19"/>
        <v>3.0136986301369864E-2</v>
      </c>
      <c r="K43" s="12">
        <f t="shared" si="25"/>
        <v>0.90501369863013703</v>
      </c>
      <c r="L43" s="12">
        <f t="shared" si="26"/>
        <v>1.2531963470319634</v>
      </c>
      <c r="M43" s="12">
        <f t="shared" si="27"/>
        <v>15.038356164383561</v>
      </c>
      <c r="N43" s="12">
        <v>20.55</v>
      </c>
      <c r="O43" s="12">
        <v>5.66</v>
      </c>
      <c r="P43" s="12">
        <f>IFERROR(VLOOKUP(A43,FREQUENCY!A:B,2,FALSE),0)</f>
        <v>0</v>
      </c>
      <c r="Q43" s="12">
        <f>IFERROR(VLOOKUP(A43,WEIGHT!A:B,2,FALSE),0)</f>
        <v>106.2</v>
      </c>
      <c r="R43" s="12">
        <f t="shared" si="28"/>
        <v>8</v>
      </c>
      <c r="S43" s="12">
        <f t="shared" si="20"/>
        <v>6.2793150684931511</v>
      </c>
      <c r="T43" s="12">
        <f t="shared" si="21"/>
        <v>1.8100273972602741</v>
      </c>
      <c r="U43" s="12">
        <f t="shared" si="4"/>
        <v>8.0893424657534254</v>
      </c>
      <c r="V43" s="13">
        <f t="shared" si="5"/>
        <v>265.45454545454544</v>
      </c>
      <c r="W43" s="12">
        <f t="shared" si="6"/>
        <v>728.82399999999996</v>
      </c>
      <c r="X43" s="12" t="str">
        <f t="shared" si="7"/>
        <v>LOW</v>
      </c>
      <c r="Y43" s="12">
        <f t="shared" si="8"/>
        <v>2</v>
      </c>
      <c r="Z43" s="12">
        <f t="shared" si="9"/>
        <v>1</v>
      </c>
      <c r="AA43" s="12" t="str">
        <f t="shared" si="10"/>
        <v>OVERSTOCKED</v>
      </c>
      <c r="AB43" s="14">
        <f t="shared" si="22"/>
        <v>40</v>
      </c>
      <c r="AC43" s="12">
        <f>IFERROR(VLOOKUP(A43,BUNDLE_QUANTITIES!A:B,2,FALSE),0)</f>
        <v>20</v>
      </c>
      <c r="AD43" s="12">
        <f>IFERROR(VLOOKUP(A43,BUNDLE_QUANTITIES!A:C,3,FALSE),0)</f>
        <v>2</v>
      </c>
      <c r="AE43" s="12">
        <f t="shared" si="29"/>
        <v>40</v>
      </c>
      <c r="AF43" s="12" t="str">
        <f t="shared" si="30"/>
        <v>YES</v>
      </c>
      <c r="AG43" s="13">
        <f t="shared" si="23"/>
        <v>1.8383561643835618</v>
      </c>
      <c r="AH43" s="13">
        <f t="shared" si="31"/>
        <v>1.8383561643835618</v>
      </c>
      <c r="AI43" s="12">
        <f t="shared" si="32"/>
        <v>0.11767123287671311</v>
      </c>
      <c r="AJ43" s="12">
        <f t="shared" si="33"/>
        <v>1</v>
      </c>
      <c r="AK43" s="12">
        <f t="shared" si="34"/>
        <v>2124</v>
      </c>
      <c r="AL43" s="12"/>
      <c r="AM43" s="12" t="str">
        <f t="shared" si="35"/>
        <v>NORMAL</v>
      </c>
      <c r="AN43" s="12">
        <f t="shared" si="36"/>
        <v>1822.06</v>
      </c>
      <c r="AO43" s="16">
        <f t="shared" si="24"/>
        <v>-3.1899726027397257</v>
      </c>
    </row>
    <row r="44" spans="1:41" x14ac:dyDescent="0.35">
      <c r="A44" s="12" t="s">
        <v>42</v>
      </c>
      <c r="B44" s="12">
        <v>372</v>
      </c>
      <c r="C44" s="12">
        <v>185</v>
      </c>
      <c r="D44" s="12">
        <v>1</v>
      </c>
      <c r="E44" s="12">
        <v>0</v>
      </c>
      <c r="F44" s="12">
        <v>148</v>
      </c>
      <c r="G44" s="12">
        <v>0</v>
      </c>
      <c r="H44" s="12">
        <v>12.147</v>
      </c>
      <c r="I44" s="12">
        <v>0</v>
      </c>
      <c r="J44" s="12">
        <f t="shared" si="19"/>
        <v>1.0191780821917809</v>
      </c>
      <c r="K44" s="12">
        <f t="shared" si="25"/>
        <v>30.605917808219179</v>
      </c>
      <c r="L44" s="12">
        <f t="shared" si="26"/>
        <v>42.38082191780822</v>
      </c>
      <c r="M44" s="12">
        <f t="shared" si="27"/>
        <v>508.56986301369864</v>
      </c>
      <c r="N44" s="12">
        <v>20.55</v>
      </c>
      <c r="O44" s="12">
        <v>5.66</v>
      </c>
      <c r="P44" s="12">
        <f>IFERROR(VLOOKUP(A44,FREQUENCY!A:B,2,FALSE),0)</f>
        <v>8</v>
      </c>
      <c r="Q44" s="12">
        <f>IFERROR(VLOOKUP(A44,WEIGHT!A:B,2,FALSE),0)</f>
        <v>12.77</v>
      </c>
      <c r="R44" s="12">
        <f t="shared" si="28"/>
        <v>185</v>
      </c>
      <c r="S44" s="12">
        <f t="shared" si="20"/>
        <v>26.604109589041098</v>
      </c>
      <c r="T44" s="12">
        <f t="shared" si="21"/>
        <v>61.211835616438357</v>
      </c>
      <c r="U44" s="12">
        <f t="shared" si="4"/>
        <v>87.815945205479451</v>
      </c>
      <c r="V44" s="13">
        <f t="shared" si="5"/>
        <v>181.51881720430106</v>
      </c>
      <c r="W44" s="12">
        <f t="shared" si="6"/>
        <v>2247.1950000000002</v>
      </c>
      <c r="X44" s="12" t="str">
        <f t="shared" si="7"/>
        <v>MEDIUM</v>
      </c>
      <c r="Y44" s="12">
        <f t="shared" si="8"/>
        <v>1.5</v>
      </c>
      <c r="Z44" s="12">
        <f t="shared" si="9"/>
        <v>31</v>
      </c>
      <c r="AA44" s="12" t="str">
        <f t="shared" si="10"/>
        <v>OVERSTOCKED</v>
      </c>
      <c r="AB44" s="14">
        <f t="shared" si="22"/>
        <v>1170</v>
      </c>
      <c r="AC44" s="12">
        <f>IFERROR(VLOOKUP(A44,BUNDLE_QUANTITIES!A:B,2,FALSE),0)</f>
        <v>48</v>
      </c>
      <c r="AD44" s="12">
        <f>IFERROR(VLOOKUP(A44,BUNDLE_QUANTITIES!A:C,3,FALSE),0)</f>
        <v>4</v>
      </c>
      <c r="AE44" s="12">
        <f t="shared" si="29"/>
        <v>192</v>
      </c>
      <c r="AF44" s="12" t="str">
        <f t="shared" si="30"/>
        <v>NO</v>
      </c>
      <c r="AG44" s="13">
        <f t="shared" si="23"/>
        <v>62.169863013698631</v>
      </c>
      <c r="AH44" s="13">
        <f t="shared" si="31"/>
        <v>62.169863013698631</v>
      </c>
      <c r="AI44" s="12">
        <f t="shared" si="32"/>
        <v>0</v>
      </c>
      <c r="AJ44" s="12">
        <f t="shared" si="33"/>
        <v>0</v>
      </c>
      <c r="AK44" s="12">
        <f t="shared" si="34"/>
        <v>0</v>
      </c>
      <c r="AL44" s="12"/>
      <c r="AM44" s="12" t="str">
        <f t="shared" si="35"/>
        <v>NORMAL</v>
      </c>
      <c r="AN44" s="12">
        <f t="shared" si="36"/>
        <v>0</v>
      </c>
      <c r="AO44" s="16">
        <f t="shared" si="24"/>
        <v>-86.78816438356165</v>
      </c>
    </row>
    <row r="45" spans="1:41" x14ac:dyDescent="0.35">
      <c r="A45" s="12" t="s">
        <v>43</v>
      </c>
      <c r="B45" s="12">
        <v>272</v>
      </c>
      <c r="C45" s="12">
        <v>251</v>
      </c>
      <c r="D45" s="12">
        <v>0</v>
      </c>
      <c r="E45" s="12">
        <v>2</v>
      </c>
      <c r="F45" s="12">
        <v>115</v>
      </c>
      <c r="G45" s="12">
        <v>0</v>
      </c>
      <c r="H45" s="12">
        <v>14.14</v>
      </c>
      <c r="I45" s="12">
        <v>0</v>
      </c>
      <c r="J45" s="12">
        <f t="shared" si="19"/>
        <v>0.74520547945205484</v>
      </c>
      <c r="K45" s="12">
        <f t="shared" si="25"/>
        <v>22.378520547945207</v>
      </c>
      <c r="L45" s="12">
        <f t="shared" si="26"/>
        <v>30.988127853881281</v>
      </c>
      <c r="M45" s="12">
        <f t="shared" si="27"/>
        <v>371.85753424657537</v>
      </c>
      <c r="N45" s="12">
        <v>20.55</v>
      </c>
      <c r="O45" s="12">
        <v>5.66</v>
      </c>
      <c r="P45" s="12">
        <f>IFERROR(VLOOKUP(A45,FREQUENCY!A:B,2,FALSE),0)</f>
        <v>9</v>
      </c>
      <c r="Q45" s="12">
        <f>IFERROR(VLOOKUP(A45,WEIGHT!A:B,2,FALSE),0)</f>
        <v>14.2</v>
      </c>
      <c r="R45" s="12">
        <f t="shared" si="28"/>
        <v>251</v>
      </c>
      <c r="S45" s="12">
        <f t="shared" si="20"/>
        <v>20.973972602739728</v>
      </c>
      <c r="T45" s="12">
        <f t="shared" si="21"/>
        <v>44.757041095890415</v>
      </c>
      <c r="U45" s="12">
        <f t="shared" si="4"/>
        <v>65.731013698630136</v>
      </c>
      <c r="V45" s="13">
        <f t="shared" si="5"/>
        <v>336.81985294117646</v>
      </c>
      <c r="W45" s="12">
        <f t="shared" si="6"/>
        <v>3549.1400000000003</v>
      </c>
      <c r="X45" s="12" t="str">
        <f t="shared" si="7"/>
        <v>MEDIUM</v>
      </c>
      <c r="Y45" s="12">
        <f t="shared" si="8"/>
        <v>1.5</v>
      </c>
      <c r="Z45" s="12">
        <f t="shared" si="9"/>
        <v>23</v>
      </c>
      <c r="AA45" s="12" t="str">
        <f t="shared" si="10"/>
        <v>OVERSTOCKED</v>
      </c>
      <c r="AB45" s="14">
        <f t="shared" si="22"/>
        <v>920</v>
      </c>
      <c r="AC45" s="12">
        <f>IFERROR(VLOOKUP(A45,BUNDLE_QUANTITIES!A:B,2,FALSE),0)</f>
        <v>48</v>
      </c>
      <c r="AD45" s="12">
        <f>IFERROR(VLOOKUP(A45,BUNDLE_QUANTITIES!A:C,3,FALSE),0)</f>
        <v>4</v>
      </c>
      <c r="AE45" s="12">
        <f t="shared" si="29"/>
        <v>192</v>
      </c>
      <c r="AF45" s="12" t="str">
        <f t="shared" si="30"/>
        <v>NO</v>
      </c>
      <c r="AG45" s="13">
        <f t="shared" si="23"/>
        <v>45.457534246575342</v>
      </c>
      <c r="AH45" s="13">
        <f t="shared" si="31"/>
        <v>45.457534246575342</v>
      </c>
      <c r="AI45" s="12">
        <f t="shared" si="32"/>
        <v>0</v>
      </c>
      <c r="AJ45" s="12">
        <f t="shared" si="33"/>
        <v>0</v>
      </c>
      <c r="AK45" s="12">
        <f t="shared" si="34"/>
        <v>0</v>
      </c>
      <c r="AL45" s="12"/>
      <c r="AM45" s="12" t="str">
        <f t="shared" si="35"/>
        <v>NORMAL</v>
      </c>
      <c r="AN45" s="12">
        <f t="shared" si="36"/>
        <v>0</v>
      </c>
      <c r="AO45" s="16">
        <f t="shared" si="24"/>
        <v>-70.242958904109585</v>
      </c>
    </row>
    <row r="46" spans="1:41" x14ac:dyDescent="0.35">
      <c r="A46" s="12" t="s">
        <v>45</v>
      </c>
      <c r="B46" s="12">
        <v>79</v>
      </c>
      <c r="C46" s="12">
        <v>21</v>
      </c>
      <c r="D46" s="12">
        <v>7</v>
      </c>
      <c r="E46" s="12">
        <v>2</v>
      </c>
      <c r="F46" s="12">
        <v>12</v>
      </c>
      <c r="G46" s="12">
        <v>0</v>
      </c>
      <c r="H46" s="12">
        <v>17.212</v>
      </c>
      <c r="I46" s="12">
        <v>24</v>
      </c>
      <c r="J46" s="12">
        <f t="shared" si="19"/>
        <v>0.21643835616438356</v>
      </c>
      <c r="K46" s="12">
        <f t="shared" si="25"/>
        <v>6.499643835616439</v>
      </c>
      <c r="L46" s="12">
        <f t="shared" si="26"/>
        <v>9.0002283105022833</v>
      </c>
      <c r="M46" s="12">
        <f t="shared" si="27"/>
        <v>108.0027397260274</v>
      </c>
      <c r="N46" s="12">
        <v>20.55</v>
      </c>
      <c r="O46" s="12">
        <v>5.66</v>
      </c>
      <c r="P46" s="12">
        <f>IFERROR(VLOOKUP(A46,FREQUENCY!A:B,2,FALSE),0)</f>
        <v>5</v>
      </c>
      <c r="Q46" s="12">
        <f>IFERROR(VLOOKUP(A46,WEIGHT!A:B,2,FALSE),0)</f>
        <v>21.23</v>
      </c>
      <c r="R46" s="12">
        <f t="shared" si="28"/>
        <v>45</v>
      </c>
      <c r="S46" s="12">
        <f t="shared" si="20"/>
        <v>10.107808219178082</v>
      </c>
      <c r="T46" s="12">
        <f t="shared" si="21"/>
        <v>12.999287671232878</v>
      </c>
      <c r="U46" s="12">
        <f t="shared" si="4"/>
        <v>23.10709589041096</v>
      </c>
      <c r="V46" s="13">
        <f t="shared" si="5"/>
        <v>97.025316455696199</v>
      </c>
      <c r="W46" s="12">
        <f t="shared" si="6"/>
        <v>361.452</v>
      </c>
      <c r="X46" s="12" t="str">
        <f t="shared" si="7"/>
        <v>LOW</v>
      </c>
      <c r="Y46" s="12">
        <f t="shared" si="8"/>
        <v>2</v>
      </c>
      <c r="Z46" s="12">
        <f t="shared" si="9"/>
        <v>9</v>
      </c>
      <c r="AA46" s="12" t="str">
        <f t="shared" si="10"/>
        <v>OK</v>
      </c>
      <c r="AB46" s="14">
        <f t="shared" si="22"/>
        <v>30</v>
      </c>
      <c r="AC46" s="12">
        <f>IFERROR(VLOOKUP(A46,BUNDLE_QUANTITIES!A:B,2,FALSE),0)</f>
        <v>24</v>
      </c>
      <c r="AD46" s="12">
        <f>IFERROR(VLOOKUP(A46,BUNDLE_QUANTITIES!A:C,3,FALSE),0)</f>
        <v>2</v>
      </c>
      <c r="AE46" s="12">
        <f t="shared" si="29"/>
        <v>48</v>
      </c>
      <c r="AF46" s="12" t="str">
        <f t="shared" si="30"/>
        <v>NO</v>
      </c>
      <c r="AG46" s="13">
        <f t="shared" si="23"/>
        <v>13.202739726027398</v>
      </c>
      <c r="AH46" s="13">
        <f t="shared" si="31"/>
        <v>13.202739726027398</v>
      </c>
      <c r="AI46" s="12">
        <f t="shared" si="32"/>
        <v>0</v>
      </c>
      <c r="AJ46" s="12">
        <f t="shared" si="33"/>
        <v>0</v>
      </c>
      <c r="AK46" s="12">
        <f t="shared" si="34"/>
        <v>0</v>
      </c>
      <c r="AL46" s="12"/>
      <c r="AM46" s="12" t="str">
        <f t="shared" si="35"/>
        <v>NORMAL</v>
      </c>
      <c r="AN46" s="12">
        <f t="shared" si="36"/>
        <v>0</v>
      </c>
      <c r="AO46" s="16">
        <f t="shared" si="24"/>
        <v>0.99928767123287798</v>
      </c>
    </row>
    <row r="47" spans="1:41" x14ac:dyDescent="0.35">
      <c r="A47" s="12" t="s">
        <v>46</v>
      </c>
      <c r="B47" s="12">
        <v>1868</v>
      </c>
      <c r="C47" s="12">
        <v>107</v>
      </c>
      <c r="D47" s="12">
        <v>5</v>
      </c>
      <c r="E47" s="12">
        <v>5</v>
      </c>
      <c r="F47" s="12">
        <v>384</v>
      </c>
      <c r="G47" s="12">
        <v>0</v>
      </c>
      <c r="H47" s="12">
        <v>10.343999999999999</v>
      </c>
      <c r="I47" s="12">
        <v>288</v>
      </c>
      <c r="J47" s="12">
        <f t="shared" si="19"/>
        <v>5.117808219178082</v>
      </c>
      <c r="K47" s="12">
        <f t="shared" si="25"/>
        <v>153.68778082191781</v>
      </c>
      <c r="L47" s="12">
        <f t="shared" si="26"/>
        <v>212.81552511415524</v>
      </c>
      <c r="M47" s="12">
        <f t="shared" si="27"/>
        <v>2553.7863013698629</v>
      </c>
      <c r="N47" s="12">
        <v>20.55</v>
      </c>
      <c r="O47" s="12">
        <v>5.66</v>
      </c>
      <c r="P47" s="12">
        <f>IFERROR(VLOOKUP(A47,FREQUENCY!A:B,2,FALSE),0)</f>
        <v>18</v>
      </c>
      <c r="Q47" s="12">
        <f>IFERROR(VLOOKUP(A47,WEIGHT!A:B,2,FALSE),0)</f>
        <v>13.82</v>
      </c>
      <c r="R47" s="12">
        <f t="shared" si="28"/>
        <v>395</v>
      </c>
      <c r="S47" s="12">
        <f t="shared" si="20"/>
        <v>110.83095890410958</v>
      </c>
      <c r="T47" s="12">
        <f t="shared" si="21"/>
        <v>307.37556164383562</v>
      </c>
      <c r="U47" s="12">
        <f t="shared" si="4"/>
        <v>418.20652054794522</v>
      </c>
      <c r="V47" s="13">
        <f t="shared" si="5"/>
        <v>20.907387580299787</v>
      </c>
      <c r="W47" s="12">
        <f t="shared" si="6"/>
        <v>1106.808</v>
      </c>
      <c r="X47" s="12" t="str">
        <f t="shared" si="7"/>
        <v>HIGH</v>
      </c>
      <c r="Y47" s="12">
        <f t="shared" si="8"/>
        <v>1.2</v>
      </c>
      <c r="Z47" s="12">
        <f t="shared" si="9"/>
        <v>126</v>
      </c>
      <c r="AA47" s="12" t="str">
        <f t="shared" si="10"/>
        <v>OVERSTOCKED</v>
      </c>
      <c r="AB47" s="14">
        <f t="shared" si="22"/>
        <v>2580</v>
      </c>
      <c r="AC47" s="12">
        <f>IFERROR(VLOOKUP(A47,BUNDLE_QUANTITIES!A:B,2,FALSE),0)</f>
        <v>48</v>
      </c>
      <c r="AD47" s="12">
        <f>IFERROR(VLOOKUP(A47,BUNDLE_QUANTITIES!A:C,3,FALSE),0)</f>
        <v>10</v>
      </c>
      <c r="AE47" s="12">
        <f t="shared" si="29"/>
        <v>480</v>
      </c>
      <c r="AF47" s="12" t="str">
        <f t="shared" si="30"/>
        <v>YES</v>
      </c>
      <c r="AG47" s="13">
        <f t="shared" si="23"/>
        <v>312.18630136986303</v>
      </c>
      <c r="AH47" s="13">
        <f t="shared" si="31"/>
        <v>312.18630136986303</v>
      </c>
      <c r="AI47" s="12">
        <f t="shared" si="32"/>
        <v>0</v>
      </c>
      <c r="AJ47" s="12">
        <f t="shared" si="33"/>
        <v>0</v>
      </c>
      <c r="AK47" s="12">
        <f t="shared" si="34"/>
        <v>0</v>
      </c>
      <c r="AL47" s="12"/>
      <c r="AM47" s="12" t="str">
        <f t="shared" si="35"/>
        <v>CRITICAL</v>
      </c>
      <c r="AN47" s="12">
        <f t="shared" si="36"/>
        <v>0</v>
      </c>
      <c r="AO47" s="16">
        <f t="shared" si="24"/>
        <v>-76.624438356164376</v>
      </c>
    </row>
    <row r="48" spans="1:41" x14ac:dyDescent="0.35">
      <c r="A48" s="12" t="s">
        <v>47</v>
      </c>
      <c r="B48" s="12">
        <v>855</v>
      </c>
      <c r="C48" s="12">
        <v>432</v>
      </c>
      <c r="D48" s="12">
        <v>0</v>
      </c>
      <c r="E48" s="12">
        <v>0</v>
      </c>
      <c r="F48" s="12">
        <v>192</v>
      </c>
      <c r="G48" s="12">
        <v>0</v>
      </c>
      <c r="H48" s="12">
        <v>10.468</v>
      </c>
      <c r="I48" s="12">
        <v>0</v>
      </c>
      <c r="J48" s="12">
        <f t="shared" si="19"/>
        <v>2.3424657534246576</v>
      </c>
      <c r="K48" s="12">
        <f t="shared" si="25"/>
        <v>70.344246575342467</v>
      </c>
      <c r="L48" s="12">
        <f t="shared" si="26"/>
        <v>97.407534246575338</v>
      </c>
      <c r="M48" s="12">
        <f t="shared" si="27"/>
        <v>1168.8904109589041</v>
      </c>
      <c r="N48" s="12">
        <v>20.55</v>
      </c>
      <c r="O48" s="12">
        <v>5.66</v>
      </c>
      <c r="P48" s="12">
        <f>IFERROR(VLOOKUP(A48,FREQUENCY!A:B,2,FALSE),0)</f>
        <v>5</v>
      </c>
      <c r="Q48" s="12">
        <f>IFERROR(VLOOKUP(A48,WEIGHT!A:B,2,FALSE),0)</f>
        <v>12.86</v>
      </c>
      <c r="R48" s="12">
        <f t="shared" si="28"/>
        <v>432</v>
      </c>
      <c r="S48" s="12">
        <f t="shared" si="20"/>
        <v>53.797671232876709</v>
      </c>
      <c r="T48" s="12">
        <f t="shared" si="21"/>
        <v>140.68849315068493</v>
      </c>
      <c r="U48" s="12">
        <f t="shared" si="4"/>
        <v>194.48616438356163</v>
      </c>
      <c r="V48" s="13">
        <f t="shared" si="5"/>
        <v>184.42105263157893</v>
      </c>
      <c r="W48" s="12">
        <f t="shared" si="6"/>
        <v>4522.1760000000004</v>
      </c>
      <c r="X48" s="12" t="str">
        <f t="shared" si="7"/>
        <v>LOW</v>
      </c>
      <c r="Y48" s="12">
        <f t="shared" si="8"/>
        <v>2</v>
      </c>
      <c r="Z48" s="12">
        <f t="shared" si="9"/>
        <v>96</v>
      </c>
      <c r="AA48" s="12" t="str">
        <f t="shared" si="10"/>
        <v>OK</v>
      </c>
      <c r="AB48" s="14">
        <f t="shared" si="22"/>
        <v>960</v>
      </c>
      <c r="AC48" s="12">
        <f>IFERROR(VLOOKUP(A48,BUNDLE_QUANTITIES!A:B,2,FALSE),0)</f>
        <v>48</v>
      </c>
      <c r="AD48" s="12">
        <f>IFERROR(VLOOKUP(A48,BUNDLE_QUANTITIES!A:C,3,FALSE),0)</f>
        <v>8</v>
      </c>
      <c r="AE48" s="12">
        <f t="shared" si="29"/>
        <v>384</v>
      </c>
      <c r="AF48" s="12" t="str">
        <f t="shared" si="30"/>
        <v>NO</v>
      </c>
      <c r="AG48" s="13">
        <f t="shared" si="23"/>
        <v>142.89041095890411</v>
      </c>
      <c r="AH48" s="13">
        <f t="shared" si="31"/>
        <v>142.89041095890411</v>
      </c>
      <c r="AI48" s="12">
        <f t="shared" si="32"/>
        <v>0</v>
      </c>
      <c r="AJ48" s="12">
        <f t="shared" si="33"/>
        <v>0</v>
      </c>
      <c r="AK48" s="12">
        <f t="shared" si="34"/>
        <v>0</v>
      </c>
      <c r="AL48" s="12"/>
      <c r="AM48" s="12" t="str">
        <f t="shared" si="35"/>
        <v>NORMAL</v>
      </c>
      <c r="AN48" s="12">
        <f t="shared" si="36"/>
        <v>0</v>
      </c>
      <c r="AO48" s="16">
        <f t="shared" si="24"/>
        <v>-51.311506849315066</v>
      </c>
    </row>
    <row r="49" spans="1:41" x14ac:dyDescent="0.35">
      <c r="A49" s="12" t="s">
        <v>48</v>
      </c>
      <c r="B49" s="12">
        <v>2485</v>
      </c>
      <c r="C49" s="12">
        <v>374</v>
      </c>
      <c r="D49" s="12">
        <v>8</v>
      </c>
      <c r="E49" s="12">
        <v>5</v>
      </c>
      <c r="F49" s="12">
        <v>800</v>
      </c>
      <c r="G49" s="12">
        <v>384</v>
      </c>
      <c r="H49" s="12">
        <v>12.372</v>
      </c>
      <c r="I49" s="12">
        <v>384</v>
      </c>
      <c r="J49" s="12">
        <f t="shared" si="19"/>
        <v>6.8082191780821919</v>
      </c>
      <c r="K49" s="12">
        <f t="shared" si="25"/>
        <v>204.45082191780824</v>
      </c>
      <c r="L49" s="12">
        <f t="shared" si="26"/>
        <v>283.10844748858449</v>
      </c>
      <c r="M49" s="12">
        <f t="shared" si="27"/>
        <v>3397.3013698630139</v>
      </c>
      <c r="N49" s="12">
        <v>20.55</v>
      </c>
      <c r="O49" s="12">
        <v>5.66</v>
      </c>
      <c r="P49" s="12">
        <f>IFERROR(VLOOKUP(A49,FREQUENCY!A:B,2,FALSE),0)</f>
        <v>13</v>
      </c>
      <c r="Q49" s="12">
        <f>IFERROR(VLOOKUP(A49,WEIGHT!A:B,2,FALSE),0)</f>
        <v>15.35</v>
      </c>
      <c r="R49" s="12">
        <f t="shared" si="28"/>
        <v>758</v>
      </c>
      <c r="S49" s="12">
        <f t="shared" si="20"/>
        <v>145.56890410958906</v>
      </c>
      <c r="T49" s="12">
        <f t="shared" si="21"/>
        <v>408.90164383561648</v>
      </c>
      <c r="U49" s="12">
        <f t="shared" si="4"/>
        <v>554.47054794520557</v>
      </c>
      <c r="V49" s="13">
        <f t="shared" si="5"/>
        <v>54.933601609657948</v>
      </c>
      <c r="W49" s="12">
        <f t="shared" si="6"/>
        <v>4627.1279999999997</v>
      </c>
      <c r="X49" s="12" t="str">
        <f t="shared" si="7"/>
        <v>MEDIUM</v>
      </c>
      <c r="Y49" s="12">
        <f t="shared" si="8"/>
        <v>1.5</v>
      </c>
      <c r="Z49" s="12">
        <f t="shared" si="9"/>
        <v>210</v>
      </c>
      <c r="AA49" s="12" t="str">
        <f t="shared" si="10"/>
        <v>OVERSTOCKED</v>
      </c>
      <c r="AB49" s="14">
        <f t="shared" si="22"/>
        <v>5900</v>
      </c>
      <c r="AC49" s="12">
        <f>IFERROR(VLOOKUP(A49,BUNDLE_QUANTITIES!A:B,2,FALSE),0)</f>
        <v>48</v>
      </c>
      <c r="AD49" s="12">
        <f>IFERROR(VLOOKUP(A49,BUNDLE_QUANTITIES!A:C,3,FALSE),0)</f>
        <v>10</v>
      </c>
      <c r="AE49" s="12">
        <f t="shared" si="29"/>
        <v>480</v>
      </c>
      <c r="AF49" s="12" t="str">
        <f t="shared" si="30"/>
        <v>YES</v>
      </c>
      <c r="AG49" s="13">
        <f t="shared" si="23"/>
        <v>415.30136986301369</v>
      </c>
      <c r="AH49" s="13">
        <f t="shared" si="31"/>
        <v>415.30136986301369</v>
      </c>
      <c r="AI49" s="12">
        <f t="shared" si="32"/>
        <v>0</v>
      </c>
      <c r="AJ49" s="12">
        <f t="shared" si="33"/>
        <v>0</v>
      </c>
      <c r="AK49" s="12">
        <f t="shared" si="34"/>
        <v>0</v>
      </c>
      <c r="AL49" s="12"/>
      <c r="AM49" s="12" t="str">
        <f t="shared" si="35"/>
        <v>LOW</v>
      </c>
      <c r="AN49" s="12">
        <f t="shared" si="36"/>
        <v>0</v>
      </c>
      <c r="AO49" s="16">
        <f t="shared" si="24"/>
        <v>-391.09835616438352</v>
      </c>
    </row>
    <row r="50" spans="1:41" x14ac:dyDescent="0.35">
      <c r="A50" s="12" t="s">
        <v>49</v>
      </c>
      <c r="B50" s="12">
        <v>500</v>
      </c>
      <c r="C50" s="12">
        <v>287</v>
      </c>
      <c r="D50" s="12">
        <v>0</v>
      </c>
      <c r="E50" s="12">
        <v>0</v>
      </c>
      <c r="F50" s="12">
        <v>144</v>
      </c>
      <c r="G50" s="12">
        <v>0</v>
      </c>
      <c r="H50" s="12">
        <v>11.11</v>
      </c>
      <c r="I50" s="12">
        <v>0</v>
      </c>
      <c r="J50" s="12">
        <f t="shared" si="19"/>
        <v>1.3698630136986301</v>
      </c>
      <c r="K50" s="12">
        <f t="shared" si="25"/>
        <v>41.136986301369859</v>
      </c>
      <c r="L50" s="12">
        <f t="shared" si="26"/>
        <v>56.963470319634702</v>
      </c>
      <c r="M50" s="12">
        <f t="shared" si="27"/>
        <v>683.56164383561645</v>
      </c>
      <c r="N50" s="12">
        <v>20.55</v>
      </c>
      <c r="O50" s="12">
        <v>5.66</v>
      </c>
      <c r="P50" s="12">
        <f>IFERROR(VLOOKUP(A50,FREQUENCY!A:B,2,FALSE),0)</f>
        <v>2</v>
      </c>
      <c r="Q50" s="12">
        <f>IFERROR(VLOOKUP(A50,WEIGHT!A:B,2,FALSE),0)</f>
        <v>14.28</v>
      </c>
      <c r="R50" s="12">
        <f t="shared" si="28"/>
        <v>287</v>
      </c>
      <c r="S50" s="12">
        <f t="shared" si="20"/>
        <v>33.810684931506849</v>
      </c>
      <c r="T50" s="12">
        <f t="shared" si="21"/>
        <v>82.273972602739718</v>
      </c>
      <c r="U50" s="12">
        <f t="shared" si="4"/>
        <v>116.08465753424656</v>
      </c>
      <c r="V50" s="13">
        <f t="shared" si="5"/>
        <v>209.51000000000002</v>
      </c>
      <c r="W50" s="12">
        <f t="shared" si="6"/>
        <v>3188.5699999999997</v>
      </c>
      <c r="X50" s="12" t="str">
        <f t="shared" si="7"/>
        <v>LOW</v>
      </c>
      <c r="Y50" s="12">
        <f t="shared" si="8"/>
        <v>2</v>
      </c>
      <c r="Z50" s="12">
        <f t="shared" si="9"/>
        <v>56</v>
      </c>
      <c r="AA50" s="12" t="str">
        <f t="shared" si="10"/>
        <v>OVERSTOCKED</v>
      </c>
      <c r="AB50" s="14">
        <f t="shared" si="22"/>
        <v>880</v>
      </c>
      <c r="AC50" s="12">
        <f>IFERROR(VLOOKUP(A50,BUNDLE_QUANTITIES!A:B,2,FALSE),0)</f>
        <v>48</v>
      </c>
      <c r="AD50" s="12">
        <f>IFERROR(VLOOKUP(A50,BUNDLE_QUANTITIES!A:C,3,FALSE),0)</f>
        <v>4</v>
      </c>
      <c r="AE50" s="12">
        <f t="shared" si="29"/>
        <v>192</v>
      </c>
      <c r="AF50" s="12" t="str">
        <f t="shared" si="30"/>
        <v>NO</v>
      </c>
      <c r="AG50" s="13">
        <f t="shared" si="23"/>
        <v>83.561643835616437</v>
      </c>
      <c r="AH50" s="13">
        <f t="shared" si="31"/>
        <v>83.561643835616437</v>
      </c>
      <c r="AI50" s="12">
        <f t="shared" si="32"/>
        <v>0</v>
      </c>
      <c r="AJ50" s="12">
        <f t="shared" si="33"/>
        <v>0</v>
      </c>
      <c r="AK50" s="12">
        <f t="shared" si="34"/>
        <v>0</v>
      </c>
      <c r="AL50" s="12"/>
      <c r="AM50" s="12" t="str">
        <f t="shared" si="35"/>
        <v>NORMAL</v>
      </c>
      <c r="AN50" s="12">
        <f t="shared" si="36"/>
        <v>0</v>
      </c>
      <c r="AO50" s="16">
        <f t="shared" si="24"/>
        <v>-61.726027397260282</v>
      </c>
    </row>
    <row r="51" spans="1:41" x14ac:dyDescent="0.35">
      <c r="A51" s="12" t="s">
        <v>50</v>
      </c>
      <c r="B51" s="12">
        <v>638</v>
      </c>
      <c r="C51" s="12">
        <v>328</v>
      </c>
      <c r="D51" s="12">
        <v>6</v>
      </c>
      <c r="E51" s="12">
        <v>1</v>
      </c>
      <c r="F51" s="12">
        <v>160</v>
      </c>
      <c r="G51" s="12">
        <v>0</v>
      </c>
      <c r="H51" s="12">
        <v>10.744999999999999</v>
      </c>
      <c r="I51" s="12">
        <v>0</v>
      </c>
      <c r="J51" s="12">
        <f t="shared" si="19"/>
        <v>1.747945205479452</v>
      </c>
      <c r="K51" s="12">
        <f t="shared" si="25"/>
        <v>52.490794520547944</v>
      </c>
      <c r="L51" s="12">
        <f t="shared" si="26"/>
        <v>72.685388127853884</v>
      </c>
      <c r="M51" s="12">
        <f t="shared" si="27"/>
        <v>872.2246575342466</v>
      </c>
      <c r="N51" s="12">
        <v>20.55</v>
      </c>
      <c r="O51" s="12">
        <v>5.66</v>
      </c>
      <c r="P51" s="12">
        <f>IFERROR(VLOOKUP(A51,FREQUENCY!A:B,2,FALSE),0)</f>
        <v>15</v>
      </c>
      <c r="Q51" s="12">
        <f>IFERROR(VLOOKUP(A51,WEIGHT!A:B,2,FALSE),0)</f>
        <v>13.82</v>
      </c>
      <c r="R51" s="12">
        <f t="shared" si="28"/>
        <v>328</v>
      </c>
      <c r="S51" s="12">
        <f t="shared" si="20"/>
        <v>41.58027397260274</v>
      </c>
      <c r="T51" s="12">
        <f t="shared" si="21"/>
        <v>104.98158904109589</v>
      </c>
      <c r="U51" s="12">
        <f t="shared" si="4"/>
        <v>146.56186301369863</v>
      </c>
      <c r="V51" s="13">
        <f t="shared" si="5"/>
        <v>187.64890282131663</v>
      </c>
      <c r="W51" s="12">
        <f t="shared" si="6"/>
        <v>3524.3599999999997</v>
      </c>
      <c r="X51" s="12" t="str">
        <f t="shared" si="7"/>
        <v>MEDIUM</v>
      </c>
      <c r="Y51" s="12">
        <f t="shared" si="8"/>
        <v>1.5</v>
      </c>
      <c r="Z51" s="12">
        <f t="shared" si="9"/>
        <v>54</v>
      </c>
      <c r="AA51" s="12" t="str">
        <f t="shared" si="10"/>
        <v>OVERSTOCKED</v>
      </c>
      <c r="AB51" s="14">
        <f t="shared" si="22"/>
        <v>1060</v>
      </c>
      <c r="AC51" s="12">
        <f>IFERROR(VLOOKUP(A51,BUNDLE_QUANTITIES!A:B,2,FALSE),0)</f>
        <v>48</v>
      </c>
      <c r="AD51" s="12">
        <f>IFERROR(VLOOKUP(A51,BUNDLE_QUANTITIES!A:C,3,FALSE),0)</f>
        <v>6</v>
      </c>
      <c r="AE51" s="12">
        <f t="shared" si="29"/>
        <v>288</v>
      </c>
      <c r="AF51" s="12" t="str">
        <f t="shared" si="30"/>
        <v>NO</v>
      </c>
      <c r="AG51" s="13">
        <f t="shared" si="23"/>
        <v>106.62465753424657</v>
      </c>
      <c r="AH51" s="13">
        <f t="shared" si="31"/>
        <v>106.62465753424657</v>
      </c>
      <c r="AI51" s="12">
        <f t="shared" si="32"/>
        <v>0</v>
      </c>
      <c r="AJ51" s="12">
        <f t="shared" si="33"/>
        <v>0</v>
      </c>
      <c r="AK51" s="12">
        <f t="shared" si="34"/>
        <v>0</v>
      </c>
      <c r="AL51" s="12"/>
      <c r="AM51" s="12" t="str">
        <f t="shared" si="35"/>
        <v>NORMAL</v>
      </c>
      <c r="AN51" s="12">
        <f t="shared" si="36"/>
        <v>0</v>
      </c>
      <c r="AO51" s="16">
        <f t="shared" si="24"/>
        <v>-55.018410958904113</v>
      </c>
    </row>
    <row r="52" spans="1:41" x14ac:dyDescent="0.35">
      <c r="A52" s="12" t="s">
        <v>51</v>
      </c>
      <c r="B52" s="12">
        <v>1455</v>
      </c>
      <c r="C52" s="12">
        <v>194</v>
      </c>
      <c r="D52" s="12">
        <v>4</v>
      </c>
      <c r="E52" s="12">
        <v>0</v>
      </c>
      <c r="F52" s="12">
        <v>400</v>
      </c>
      <c r="G52" s="12">
        <v>192</v>
      </c>
      <c r="H52" s="12">
        <v>12.74</v>
      </c>
      <c r="I52" s="12">
        <v>192</v>
      </c>
      <c r="J52" s="12">
        <f t="shared" si="19"/>
        <v>3.9863013698630136</v>
      </c>
      <c r="K52" s="12">
        <f t="shared" si="25"/>
        <v>119.7086301369863</v>
      </c>
      <c r="L52" s="12">
        <f t="shared" si="26"/>
        <v>165.76369863013699</v>
      </c>
      <c r="M52" s="12">
        <f t="shared" si="27"/>
        <v>1989.1643835616437</v>
      </c>
      <c r="N52" s="12">
        <v>20.55</v>
      </c>
      <c r="O52" s="12">
        <v>5.66</v>
      </c>
      <c r="P52" s="12">
        <f>IFERROR(VLOOKUP(A52,FREQUENCY!A:B,2,FALSE),0)</f>
        <v>19</v>
      </c>
      <c r="Q52" s="12">
        <f>IFERROR(VLOOKUP(A52,WEIGHT!A:B,2,FALSE),0)</f>
        <v>15.6</v>
      </c>
      <c r="R52" s="12">
        <f t="shared" si="28"/>
        <v>386</v>
      </c>
      <c r="S52" s="12">
        <f t="shared" si="20"/>
        <v>87.578493150684935</v>
      </c>
      <c r="T52" s="12">
        <f t="shared" si="21"/>
        <v>239.4172602739726</v>
      </c>
      <c r="U52" s="12">
        <f t="shared" si="4"/>
        <v>326.99575342465755</v>
      </c>
      <c r="V52" s="13">
        <f t="shared" si="5"/>
        <v>48.666666666666664</v>
      </c>
      <c r="W52" s="12">
        <f t="shared" si="6"/>
        <v>2471.56</v>
      </c>
      <c r="X52" s="12" t="str">
        <f t="shared" si="7"/>
        <v>HIGH</v>
      </c>
      <c r="Y52" s="12">
        <f t="shared" si="8"/>
        <v>1.2</v>
      </c>
      <c r="Z52" s="12">
        <f t="shared" si="9"/>
        <v>98</v>
      </c>
      <c r="AA52" s="12" t="str">
        <f t="shared" si="10"/>
        <v>OVERSTOCKED</v>
      </c>
      <c r="AB52" s="14">
        <f t="shared" si="22"/>
        <v>3020</v>
      </c>
      <c r="AC52" s="12">
        <f>IFERROR(VLOOKUP(A52,BUNDLE_QUANTITIES!A:B,2,FALSE),0)</f>
        <v>48</v>
      </c>
      <c r="AD52" s="12">
        <f>IFERROR(VLOOKUP(A52,BUNDLE_QUANTITIES!A:C,3,FALSE),0)</f>
        <v>8</v>
      </c>
      <c r="AE52" s="12">
        <f t="shared" si="29"/>
        <v>384</v>
      </c>
      <c r="AF52" s="12" t="str">
        <f t="shared" si="30"/>
        <v>YES</v>
      </c>
      <c r="AG52" s="13">
        <f t="shared" si="23"/>
        <v>243.16438356164383</v>
      </c>
      <c r="AH52" s="13">
        <f t="shared" si="31"/>
        <v>243.16438356164383</v>
      </c>
      <c r="AI52" s="12">
        <f t="shared" si="32"/>
        <v>0</v>
      </c>
      <c r="AJ52" s="12">
        <f t="shared" si="33"/>
        <v>0</v>
      </c>
      <c r="AK52" s="12">
        <f t="shared" si="34"/>
        <v>0</v>
      </c>
      <c r="AL52" s="12"/>
      <c r="AM52" s="12" t="str">
        <f t="shared" si="35"/>
        <v>LOW</v>
      </c>
      <c r="AN52" s="12">
        <f t="shared" si="36"/>
        <v>0</v>
      </c>
      <c r="AO52" s="16">
        <f t="shared" si="24"/>
        <v>-160.5827397260274</v>
      </c>
    </row>
    <row r="53" spans="1:41" x14ac:dyDescent="0.35">
      <c r="A53" s="12" t="s">
        <v>52</v>
      </c>
      <c r="B53" s="12">
        <v>23</v>
      </c>
      <c r="C53" s="12">
        <v>11</v>
      </c>
      <c r="D53" s="12">
        <v>0</v>
      </c>
      <c r="E53" s="12">
        <v>0</v>
      </c>
      <c r="F53" s="12">
        <v>6</v>
      </c>
      <c r="G53" s="12">
        <v>0</v>
      </c>
      <c r="H53" s="12">
        <v>18.166</v>
      </c>
      <c r="I53" s="12">
        <v>0</v>
      </c>
      <c r="J53" s="12">
        <f t="shared" si="19"/>
        <v>6.3013698630136991E-2</v>
      </c>
      <c r="K53" s="12">
        <f t="shared" si="25"/>
        <v>1.892301369863014</v>
      </c>
      <c r="L53" s="12">
        <f t="shared" si="26"/>
        <v>2.6203196347031965</v>
      </c>
      <c r="M53" s="12">
        <f t="shared" si="27"/>
        <v>31.443835616438356</v>
      </c>
      <c r="N53" s="12">
        <v>20.55</v>
      </c>
      <c r="O53" s="12">
        <v>5.66</v>
      </c>
      <c r="P53" s="12">
        <f>IFERROR(VLOOKUP(A53,FREQUENCY!A:B,2,FALSE),0)</f>
        <v>3</v>
      </c>
      <c r="Q53" s="12">
        <f>IFERROR(VLOOKUP(A53,WEIGHT!A:B,2,FALSE),0)</f>
        <v>19.28</v>
      </c>
      <c r="R53" s="12">
        <f t="shared" si="28"/>
        <v>11</v>
      </c>
      <c r="S53" s="12">
        <f t="shared" si="20"/>
        <v>6.9549315068493156</v>
      </c>
      <c r="T53" s="12">
        <f t="shared" si="21"/>
        <v>3.784602739726028</v>
      </c>
      <c r="U53" s="12">
        <f t="shared" si="4"/>
        <v>10.739534246575344</v>
      </c>
      <c r="V53" s="13">
        <f t="shared" si="5"/>
        <v>174.56521739130434</v>
      </c>
      <c r="W53" s="12">
        <f t="shared" si="6"/>
        <v>199.82599999999999</v>
      </c>
      <c r="X53" s="12" t="str">
        <f t="shared" si="7"/>
        <v>LOW</v>
      </c>
      <c r="Y53" s="12">
        <f t="shared" si="8"/>
        <v>2</v>
      </c>
      <c r="Z53" s="12">
        <f t="shared" si="9"/>
        <v>3</v>
      </c>
      <c r="AA53" s="12" t="str">
        <f t="shared" si="10"/>
        <v>OK</v>
      </c>
      <c r="AB53" s="14">
        <f t="shared" si="22"/>
        <v>30</v>
      </c>
      <c r="AC53" s="12">
        <f>IFERROR(VLOOKUP(A53,BUNDLE_QUANTITIES!A:B,2,FALSE),0)</f>
        <v>12</v>
      </c>
      <c r="AD53" s="12">
        <f>IFERROR(VLOOKUP(A53,BUNDLE_QUANTITIES!A:C,3,FALSE),0)</f>
        <v>1</v>
      </c>
      <c r="AE53" s="12">
        <f t="shared" si="29"/>
        <v>12</v>
      </c>
      <c r="AF53" s="12" t="str">
        <f t="shared" si="30"/>
        <v>NO</v>
      </c>
      <c r="AG53" s="13">
        <f t="shared" si="23"/>
        <v>3.8438356164383563</v>
      </c>
      <c r="AH53" s="13">
        <f t="shared" si="31"/>
        <v>3.8438356164383563</v>
      </c>
      <c r="AI53" s="12">
        <f t="shared" si="32"/>
        <v>0</v>
      </c>
      <c r="AJ53" s="12">
        <f t="shared" si="33"/>
        <v>0</v>
      </c>
      <c r="AK53" s="12">
        <f t="shared" si="34"/>
        <v>0</v>
      </c>
      <c r="AL53" s="12"/>
      <c r="AM53" s="12" t="str">
        <f t="shared" si="35"/>
        <v>NORMAL</v>
      </c>
      <c r="AN53" s="12">
        <f t="shared" si="36"/>
        <v>0</v>
      </c>
      <c r="AO53" s="16">
        <f t="shared" si="24"/>
        <v>-2.215397260273972</v>
      </c>
    </row>
    <row r="54" spans="1:41" x14ac:dyDescent="0.35">
      <c r="A54" s="12" t="s">
        <v>53</v>
      </c>
      <c r="B54" s="12">
        <v>329</v>
      </c>
      <c r="C54" s="12">
        <v>100</v>
      </c>
      <c r="D54" s="12">
        <v>15</v>
      </c>
      <c r="E54" s="12">
        <v>19</v>
      </c>
      <c r="F54" s="12">
        <v>96</v>
      </c>
      <c r="G54" s="12">
        <v>0</v>
      </c>
      <c r="H54" s="12">
        <v>13.337</v>
      </c>
      <c r="I54" s="12">
        <v>96</v>
      </c>
      <c r="J54" s="12">
        <f t="shared" si="19"/>
        <v>0.90136986301369859</v>
      </c>
      <c r="K54" s="12">
        <f t="shared" si="25"/>
        <v>27.068136986301369</v>
      </c>
      <c r="L54" s="12">
        <f t="shared" si="26"/>
        <v>37.481963470319634</v>
      </c>
      <c r="M54" s="12">
        <f t="shared" si="27"/>
        <v>449.78356164383558</v>
      </c>
      <c r="N54" s="12">
        <v>20.55</v>
      </c>
      <c r="O54" s="12">
        <v>5.66</v>
      </c>
      <c r="P54" s="12">
        <f>IFERROR(VLOOKUP(A54,FREQUENCY!A:B,2,FALSE),0)</f>
        <v>11</v>
      </c>
      <c r="Q54" s="12">
        <f>IFERROR(VLOOKUP(A54,WEIGHT!A:B,2,FALSE),0)</f>
        <v>18.41</v>
      </c>
      <c r="R54" s="12">
        <f t="shared" si="28"/>
        <v>196</v>
      </c>
      <c r="S54" s="12">
        <f t="shared" si="20"/>
        <v>24.183150684931508</v>
      </c>
      <c r="T54" s="12">
        <f t="shared" si="21"/>
        <v>54.136273972602737</v>
      </c>
      <c r="U54" s="12">
        <f t="shared" si="4"/>
        <v>78.319424657534242</v>
      </c>
      <c r="V54" s="13">
        <f t="shared" si="5"/>
        <v>110.94224924012158</v>
      </c>
      <c r="W54" s="12">
        <f t="shared" si="6"/>
        <v>1333.7</v>
      </c>
      <c r="X54" s="12" t="str">
        <f t="shared" si="7"/>
        <v>MEDIUM</v>
      </c>
      <c r="Y54" s="12">
        <f t="shared" si="8"/>
        <v>1.5</v>
      </c>
      <c r="Z54" s="12">
        <f t="shared" si="9"/>
        <v>28</v>
      </c>
      <c r="AA54" s="12" t="str">
        <f t="shared" si="10"/>
        <v>OVERSTOCKED</v>
      </c>
      <c r="AB54" s="14">
        <f t="shared" si="22"/>
        <v>680</v>
      </c>
      <c r="AC54" s="12">
        <f>IFERROR(VLOOKUP(A54,BUNDLE_QUANTITIES!A:B,2,FALSE),0)</f>
        <v>48</v>
      </c>
      <c r="AD54" s="12">
        <f>IFERROR(VLOOKUP(A54,BUNDLE_QUANTITIES!A:C,3,FALSE),0)</f>
        <v>2</v>
      </c>
      <c r="AE54" s="12">
        <f t="shared" si="29"/>
        <v>96</v>
      </c>
      <c r="AF54" s="12" t="str">
        <f t="shared" si="30"/>
        <v>NO</v>
      </c>
      <c r="AG54" s="13">
        <f t="shared" si="23"/>
        <v>54.983561643835614</v>
      </c>
      <c r="AH54" s="13">
        <f t="shared" si="31"/>
        <v>54.983561643835614</v>
      </c>
      <c r="AI54" s="12">
        <f t="shared" si="32"/>
        <v>0</v>
      </c>
      <c r="AJ54" s="12">
        <f t="shared" si="33"/>
        <v>0</v>
      </c>
      <c r="AK54" s="12">
        <f t="shared" si="34"/>
        <v>0</v>
      </c>
      <c r="AL54" s="12"/>
      <c r="AM54" s="12" t="str">
        <f t="shared" si="35"/>
        <v>NORMAL</v>
      </c>
      <c r="AN54" s="12">
        <f t="shared" si="36"/>
        <v>0</v>
      </c>
      <c r="AO54" s="16">
        <f t="shared" si="24"/>
        <v>-41.863726027397263</v>
      </c>
    </row>
    <row r="55" spans="1:41" x14ac:dyDescent="0.35">
      <c r="A55" s="12" t="s">
        <v>54</v>
      </c>
      <c r="B55" s="12">
        <v>88</v>
      </c>
      <c r="C55" s="12">
        <v>62</v>
      </c>
      <c r="D55" s="12">
        <v>6</v>
      </c>
      <c r="E55" s="12">
        <v>7</v>
      </c>
      <c r="F55" s="12">
        <v>24</v>
      </c>
      <c r="G55" s="12">
        <v>0</v>
      </c>
      <c r="H55" s="12">
        <v>13.962999999999999</v>
      </c>
      <c r="I55" s="12">
        <v>0</v>
      </c>
      <c r="J55" s="12">
        <f t="shared" si="19"/>
        <v>0.24109589041095891</v>
      </c>
      <c r="K55" s="12">
        <f t="shared" si="25"/>
        <v>7.2401095890410962</v>
      </c>
      <c r="L55" s="12">
        <f t="shared" si="26"/>
        <v>10.025570776255707</v>
      </c>
      <c r="M55" s="12">
        <f t="shared" si="27"/>
        <v>120.30684931506849</v>
      </c>
      <c r="N55" s="12">
        <v>20.55</v>
      </c>
      <c r="O55" s="12">
        <v>5.66</v>
      </c>
      <c r="P55" s="12">
        <f>IFERROR(VLOOKUP(A55,FREQUENCY!A:B,2,FALSE),0)</f>
        <v>5</v>
      </c>
      <c r="Q55" s="12">
        <f>IFERROR(VLOOKUP(A55,WEIGHT!A:B,2,FALSE),0)</f>
        <v>16.579999999999998</v>
      </c>
      <c r="R55" s="12">
        <f t="shared" si="28"/>
        <v>62</v>
      </c>
      <c r="S55" s="12">
        <f t="shared" si="20"/>
        <v>10.614520547945206</v>
      </c>
      <c r="T55" s="12">
        <f t="shared" si="21"/>
        <v>14.480219178082192</v>
      </c>
      <c r="U55" s="12">
        <f t="shared" si="4"/>
        <v>25.094739726027399</v>
      </c>
      <c r="V55" s="13">
        <f t="shared" si="5"/>
        <v>257.15909090909088</v>
      </c>
      <c r="W55" s="12">
        <f t="shared" si="6"/>
        <v>865.7059999999999</v>
      </c>
      <c r="X55" s="12" t="str">
        <f t="shared" si="7"/>
        <v>LOW</v>
      </c>
      <c r="Y55" s="12">
        <f t="shared" si="8"/>
        <v>2</v>
      </c>
      <c r="Z55" s="12">
        <f t="shared" si="9"/>
        <v>10</v>
      </c>
      <c r="AA55" s="12" t="str">
        <f t="shared" si="10"/>
        <v>OVERSTOCKED</v>
      </c>
      <c r="AB55" s="14">
        <f t="shared" si="22"/>
        <v>140</v>
      </c>
      <c r="AC55" s="12">
        <f>IFERROR(VLOOKUP(A55,BUNDLE_QUANTITIES!A:B,2,FALSE),0)</f>
        <v>48</v>
      </c>
      <c r="AD55" s="12">
        <f>IFERROR(VLOOKUP(A55,BUNDLE_QUANTITIES!A:C,3,FALSE),0)</f>
        <v>2</v>
      </c>
      <c r="AE55" s="12">
        <f t="shared" si="29"/>
        <v>96</v>
      </c>
      <c r="AF55" s="12" t="str">
        <f t="shared" si="30"/>
        <v>NO</v>
      </c>
      <c r="AG55" s="13">
        <f t="shared" si="23"/>
        <v>14.706849315068494</v>
      </c>
      <c r="AH55" s="13">
        <f t="shared" si="31"/>
        <v>14.706849315068494</v>
      </c>
      <c r="AI55" s="12">
        <f t="shared" si="32"/>
        <v>0</v>
      </c>
      <c r="AJ55" s="12">
        <f t="shared" si="33"/>
        <v>0</v>
      </c>
      <c r="AK55" s="12">
        <f t="shared" si="34"/>
        <v>0</v>
      </c>
      <c r="AL55" s="12"/>
      <c r="AM55" s="12" t="str">
        <f t="shared" si="35"/>
        <v>NORMAL</v>
      </c>
      <c r="AN55" s="12">
        <f t="shared" si="36"/>
        <v>0</v>
      </c>
      <c r="AO55" s="16">
        <f t="shared" si="24"/>
        <v>-9.5197808219178075</v>
      </c>
    </row>
    <row r="56" spans="1:41" x14ac:dyDescent="0.35">
      <c r="A56" s="12" t="s">
        <v>55</v>
      </c>
      <c r="B56" s="12">
        <v>232</v>
      </c>
      <c r="C56" s="12">
        <v>125</v>
      </c>
      <c r="D56" s="12">
        <v>12</v>
      </c>
      <c r="E56" s="12">
        <v>5</v>
      </c>
      <c r="F56" s="12">
        <v>144</v>
      </c>
      <c r="G56" s="12">
        <v>48</v>
      </c>
      <c r="H56" s="12">
        <v>14.747999999999999</v>
      </c>
      <c r="I56" s="12">
        <v>0</v>
      </c>
      <c r="J56" s="12">
        <f t="shared" si="19"/>
        <v>0.63561643835616444</v>
      </c>
      <c r="K56" s="12">
        <f t="shared" si="25"/>
        <v>19.08756164383562</v>
      </c>
      <c r="L56" s="12">
        <f t="shared" si="26"/>
        <v>26.4310502283105</v>
      </c>
      <c r="M56" s="12">
        <f t="shared" si="27"/>
        <v>317.17260273972602</v>
      </c>
      <c r="N56" s="12">
        <v>20.55</v>
      </c>
      <c r="O56" s="12">
        <v>5.66</v>
      </c>
      <c r="P56" s="12">
        <f>IFERROR(VLOOKUP(A56,FREQUENCY!A:B,2,FALSE),0)</f>
        <v>9</v>
      </c>
      <c r="Q56" s="12">
        <f>IFERROR(VLOOKUP(A56,WEIGHT!A:B,2,FALSE),0)</f>
        <v>20.23</v>
      </c>
      <c r="R56" s="12">
        <f t="shared" si="28"/>
        <v>125</v>
      </c>
      <c r="S56" s="12">
        <f t="shared" si="20"/>
        <v>18.721917808219182</v>
      </c>
      <c r="T56" s="12">
        <f t="shared" si="21"/>
        <v>38.175123287671241</v>
      </c>
      <c r="U56" s="12">
        <f t="shared" si="4"/>
        <v>56.897041095890422</v>
      </c>
      <c r="V56" s="13">
        <f t="shared" si="5"/>
        <v>196.65948275862067</v>
      </c>
      <c r="W56" s="12">
        <f t="shared" si="6"/>
        <v>1843.5</v>
      </c>
      <c r="X56" s="12" t="str">
        <f t="shared" si="7"/>
        <v>MEDIUM</v>
      </c>
      <c r="Y56" s="12">
        <f t="shared" si="8"/>
        <v>1.5</v>
      </c>
      <c r="Z56" s="12">
        <f t="shared" si="9"/>
        <v>20</v>
      </c>
      <c r="AA56" s="12" t="str">
        <f t="shared" si="10"/>
        <v>OVERSTOCKED</v>
      </c>
      <c r="AB56" s="14">
        <f t="shared" si="22"/>
        <v>1240</v>
      </c>
      <c r="AC56" s="12">
        <f>IFERROR(VLOOKUP(A56,BUNDLE_QUANTITIES!A:B,2,FALSE),0)</f>
        <v>24</v>
      </c>
      <c r="AD56" s="12">
        <f>IFERROR(VLOOKUP(A56,BUNDLE_QUANTITIES!A:C,3,FALSE),0)</f>
        <v>4</v>
      </c>
      <c r="AE56" s="12">
        <f t="shared" si="29"/>
        <v>96</v>
      </c>
      <c r="AF56" s="12" t="str">
        <f t="shared" si="30"/>
        <v>NO</v>
      </c>
      <c r="AG56" s="13">
        <f t="shared" si="23"/>
        <v>38.772602739726032</v>
      </c>
      <c r="AH56" s="13">
        <f t="shared" si="31"/>
        <v>38.772602739726032</v>
      </c>
      <c r="AI56" s="12">
        <f t="shared" si="32"/>
        <v>0</v>
      </c>
      <c r="AJ56" s="12">
        <f t="shared" si="33"/>
        <v>0</v>
      </c>
      <c r="AK56" s="12">
        <f t="shared" si="34"/>
        <v>0</v>
      </c>
      <c r="AL56" s="12"/>
      <c r="AM56" s="12" t="str">
        <f t="shared" si="35"/>
        <v>NORMAL</v>
      </c>
      <c r="AN56" s="12">
        <f t="shared" si="36"/>
        <v>0</v>
      </c>
      <c r="AO56" s="16">
        <f t="shared" si="24"/>
        <v>-105.82487671232876</v>
      </c>
    </row>
    <row r="57" spans="1:41" x14ac:dyDescent="0.35">
      <c r="A57" s="12" t="s">
        <v>56</v>
      </c>
      <c r="B57" s="12">
        <v>135</v>
      </c>
      <c r="C57" s="12">
        <v>178</v>
      </c>
      <c r="D57" s="12">
        <v>8</v>
      </c>
      <c r="E57" s="12">
        <v>12</v>
      </c>
      <c r="F57" s="12">
        <v>144</v>
      </c>
      <c r="G57" s="12">
        <v>0</v>
      </c>
      <c r="H57" s="12">
        <v>16.989000000000001</v>
      </c>
      <c r="I57" s="12">
        <v>0</v>
      </c>
      <c r="J57" s="12">
        <f t="shared" si="19"/>
        <v>0.36986301369863012</v>
      </c>
      <c r="K57" s="12">
        <f t="shared" si="25"/>
        <v>11.106986301369863</v>
      </c>
      <c r="L57" s="12">
        <f t="shared" si="26"/>
        <v>15.380136986301371</v>
      </c>
      <c r="M57" s="12">
        <f t="shared" si="27"/>
        <v>184.56164383561645</v>
      </c>
      <c r="N57" s="12">
        <v>20.55</v>
      </c>
      <c r="O57" s="12">
        <v>5.66</v>
      </c>
      <c r="P57" s="12">
        <f>IFERROR(VLOOKUP(A57,FREQUENCY!A:B,2,FALSE),0)</f>
        <v>9</v>
      </c>
      <c r="Q57" s="12">
        <f>IFERROR(VLOOKUP(A57,WEIGHT!A:B,2,FALSE),0)</f>
        <v>22.06</v>
      </c>
      <c r="R57" s="12">
        <f t="shared" si="28"/>
        <v>178</v>
      </c>
      <c r="S57" s="12">
        <f t="shared" si="20"/>
        <v>13.260684931506848</v>
      </c>
      <c r="T57" s="12">
        <f t="shared" si="21"/>
        <v>22.213972602739727</v>
      </c>
      <c r="U57" s="12">
        <f t="shared" si="4"/>
        <v>35.474657534246575</v>
      </c>
      <c r="V57" s="13">
        <f t="shared" si="5"/>
        <v>481.2592592592593</v>
      </c>
      <c r="W57" s="12">
        <f t="shared" si="6"/>
        <v>3024.0419999999999</v>
      </c>
      <c r="X57" s="12" t="str">
        <f t="shared" si="7"/>
        <v>MEDIUM</v>
      </c>
      <c r="Y57" s="12">
        <f t="shared" si="8"/>
        <v>1.5</v>
      </c>
      <c r="Z57" s="12">
        <f t="shared" si="9"/>
        <v>11</v>
      </c>
      <c r="AA57" s="12" t="str">
        <f t="shared" si="10"/>
        <v>OVERSTOCKED</v>
      </c>
      <c r="AB57" s="14">
        <f t="shared" si="22"/>
        <v>1330</v>
      </c>
      <c r="AC57" s="12">
        <f>IFERROR(VLOOKUP(A57,BUNDLE_QUANTITIES!A:B,2,FALSE),0)</f>
        <v>24</v>
      </c>
      <c r="AD57" s="12">
        <f>IFERROR(VLOOKUP(A57,BUNDLE_QUANTITIES!A:C,3,FALSE),0)</f>
        <v>4</v>
      </c>
      <c r="AE57" s="12">
        <f t="shared" si="29"/>
        <v>96</v>
      </c>
      <c r="AF57" s="12" t="str">
        <f t="shared" si="30"/>
        <v>NO</v>
      </c>
      <c r="AG57" s="13">
        <f t="shared" si="23"/>
        <v>22.561643835616437</v>
      </c>
      <c r="AH57" s="13">
        <f t="shared" si="31"/>
        <v>22.561643835616437</v>
      </c>
      <c r="AI57" s="12">
        <f t="shared" si="32"/>
        <v>0</v>
      </c>
      <c r="AJ57" s="12">
        <f t="shared" si="33"/>
        <v>0</v>
      </c>
      <c r="AK57" s="12">
        <f t="shared" si="34"/>
        <v>0</v>
      </c>
      <c r="AL57" s="12"/>
      <c r="AM57" s="12" t="str">
        <f t="shared" si="35"/>
        <v>NORMAL</v>
      </c>
      <c r="AN57" s="12">
        <f t="shared" si="36"/>
        <v>0</v>
      </c>
      <c r="AO57" s="16">
        <f t="shared" si="24"/>
        <v>-121.78602739726027</v>
      </c>
    </row>
    <row r="58" spans="1:41" x14ac:dyDescent="0.35">
      <c r="A58" s="12" t="s">
        <v>57</v>
      </c>
      <c r="B58" s="12">
        <v>163</v>
      </c>
      <c r="C58" s="12">
        <v>120</v>
      </c>
      <c r="D58" s="12">
        <v>2</v>
      </c>
      <c r="E58" s="12">
        <v>6</v>
      </c>
      <c r="F58" s="12">
        <v>48</v>
      </c>
      <c r="G58" s="12">
        <v>0</v>
      </c>
      <c r="H58" s="12">
        <v>22.672999999999998</v>
      </c>
      <c r="I58" s="12">
        <v>0</v>
      </c>
      <c r="J58" s="12">
        <f t="shared" si="19"/>
        <v>0.44657534246575342</v>
      </c>
      <c r="K58" s="12">
        <f t="shared" si="25"/>
        <v>13.410657534246576</v>
      </c>
      <c r="L58" s="12">
        <f t="shared" si="26"/>
        <v>18.570091324200913</v>
      </c>
      <c r="M58" s="12">
        <f t="shared" si="27"/>
        <v>222.84109589041097</v>
      </c>
      <c r="N58" s="12">
        <v>20.55</v>
      </c>
      <c r="O58" s="12">
        <v>5.66</v>
      </c>
      <c r="P58" s="12">
        <f>IFERROR(VLOOKUP(A58,FREQUENCY!A:B,2,FALSE),0)</f>
        <v>9</v>
      </c>
      <c r="Q58" s="12">
        <f>IFERROR(VLOOKUP(A58,WEIGHT!A:B,2,FALSE),0)</f>
        <v>28.85</v>
      </c>
      <c r="R58" s="12">
        <f t="shared" si="28"/>
        <v>120</v>
      </c>
      <c r="S58" s="12">
        <f t="shared" si="20"/>
        <v>14.837123287671233</v>
      </c>
      <c r="T58" s="12">
        <f t="shared" si="21"/>
        <v>26.821315068493153</v>
      </c>
      <c r="U58" s="12">
        <f t="shared" si="4"/>
        <v>41.658438356164382</v>
      </c>
      <c r="V58" s="13">
        <f t="shared" si="5"/>
        <v>268.71165644171782</v>
      </c>
      <c r="W58" s="12">
        <f t="shared" si="6"/>
        <v>2720.7599999999998</v>
      </c>
      <c r="X58" s="12" t="str">
        <f t="shared" si="7"/>
        <v>MEDIUM</v>
      </c>
      <c r="Y58" s="12">
        <f t="shared" si="8"/>
        <v>1.5</v>
      </c>
      <c r="Z58" s="12">
        <f t="shared" si="9"/>
        <v>14</v>
      </c>
      <c r="AA58" s="12" t="str">
        <f t="shared" si="10"/>
        <v>OVERSTOCKED</v>
      </c>
      <c r="AB58" s="14">
        <f t="shared" si="22"/>
        <v>340</v>
      </c>
      <c r="AC58" s="12">
        <f>IFERROR(VLOOKUP(A58,BUNDLE_QUANTITIES!A:B,2,FALSE),0)</f>
        <v>24</v>
      </c>
      <c r="AD58" s="12">
        <f>IFERROR(VLOOKUP(A58,BUNDLE_QUANTITIES!A:C,3,FALSE),0)</f>
        <v>2</v>
      </c>
      <c r="AE58" s="12">
        <f t="shared" si="29"/>
        <v>48</v>
      </c>
      <c r="AF58" s="12" t="str">
        <f t="shared" si="30"/>
        <v>NO</v>
      </c>
      <c r="AG58" s="13">
        <f t="shared" si="23"/>
        <v>27.241095890410957</v>
      </c>
      <c r="AH58" s="13">
        <f t="shared" si="31"/>
        <v>27.241095890410957</v>
      </c>
      <c r="AI58" s="12">
        <f t="shared" si="32"/>
        <v>0</v>
      </c>
      <c r="AJ58" s="12">
        <f t="shared" si="33"/>
        <v>0</v>
      </c>
      <c r="AK58" s="12">
        <f t="shared" si="34"/>
        <v>0</v>
      </c>
      <c r="AL58" s="12"/>
      <c r="AM58" s="12" t="str">
        <f t="shared" si="35"/>
        <v>NORMAL</v>
      </c>
      <c r="AN58" s="12">
        <f t="shared" si="36"/>
        <v>0</v>
      </c>
      <c r="AO58" s="16">
        <f t="shared" si="24"/>
        <v>-21.178684931506847</v>
      </c>
    </row>
    <row r="59" spans="1:41" x14ac:dyDescent="0.35">
      <c r="A59" s="12" t="s">
        <v>58</v>
      </c>
      <c r="B59" s="12">
        <v>86</v>
      </c>
      <c r="C59" s="12">
        <v>133</v>
      </c>
      <c r="D59" s="12">
        <v>10</v>
      </c>
      <c r="E59" s="12">
        <v>2</v>
      </c>
      <c r="F59" s="12">
        <v>120</v>
      </c>
      <c r="G59" s="12">
        <v>0</v>
      </c>
      <c r="H59" s="12">
        <v>24.25</v>
      </c>
      <c r="I59" s="12">
        <v>0</v>
      </c>
      <c r="J59" s="12">
        <f t="shared" si="19"/>
        <v>0.23561643835616439</v>
      </c>
      <c r="K59" s="12">
        <f t="shared" si="25"/>
        <v>7.0755616438356173</v>
      </c>
      <c r="L59" s="12">
        <f t="shared" si="26"/>
        <v>9.7977168949771691</v>
      </c>
      <c r="M59" s="12">
        <f t="shared" si="27"/>
        <v>117.57260273972602</v>
      </c>
      <c r="N59" s="12">
        <v>20.55</v>
      </c>
      <c r="O59" s="12">
        <v>5.66</v>
      </c>
      <c r="P59" s="12">
        <f>IFERROR(VLOOKUP(A59,FREQUENCY!A:B,2,FALSE),0)</f>
        <v>3</v>
      </c>
      <c r="Q59" s="12">
        <f>IFERROR(VLOOKUP(A59,WEIGHT!A:B,2,FALSE),0)</f>
        <v>32.96</v>
      </c>
      <c r="R59" s="12">
        <f t="shared" si="28"/>
        <v>133</v>
      </c>
      <c r="S59" s="12">
        <f t="shared" si="20"/>
        <v>10.501917808219179</v>
      </c>
      <c r="T59" s="12">
        <f t="shared" si="21"/>
        <v>14.151123287671235</v>
      </c>
      <c r="U59" s="12">
        <f t="shared" si="4"/>
        <v>24.653041095890416</v>
      </c>
      <c r="V59" s="13">
        <f t="shared" si="5"/>
        <v>564.47674418604652</v>
      </c>
      <c r="W59" s="12">
        <f t="shared" si="6"/>
        <v>3225.25</v>
      </c>
      <c r="X59" s="12" t="str">
        <f t="shared" si="7"/>
        <v>LOW</v>
      </c>
      <c r="Y59" s="12">
        <f t="shared" si="8"/>
        <v>2</v>
      </c>
      <c r="Z59" s="12">
        <f t="shared" si="9"/>
        <v>10</v>
      </c>
      <c r="AA59" s="12" t="str">
        <f t="shared" si="10"/>
        <v>OVERSTOCKED</v>
      </c>
      <c r="AB59" s="14">
        <f t="shared" si="22"/>
        <v>1100</v>
      </c>
      <c r="AC59" s="12">
        <f>IFERROR(VLOOKUP(A59,BUNDLE_QUANTITIES!A:B,2,FALSE),0)</f>
        <v>24</v>
      </c>
      <c r="AD59" s="12">
        <f>IFERROR(VLOOKUP(A59,BUNDLE_QUANTITIES!A:C,3,FALSE),0)</f>
        <v>2</v>
      </c>
      <c r="AE59" s="12">
        <f t="shared" si="29"/>
        <v>48</v>
      </c>
      <c r="AF59" s="12" t="str">
        <f t="shared" si="30"/>
        <v>NO</v>
      </c>
      <c r="AG59" s="13">
        <f t="shared" si="23"/>
        <v>14.372602739726027</v>
      </c>
      <c r="AH59" s="13">
        <f t="shared" si="31"/>
        <v>14.372602739726027</v>
      </c>
      <c r="AI59" s="12">
        <f t="shared" si="32"/>
        <v>0</v>
      </c>
      <c r="AJ59" s="12">
        <f t="shared" si="33"/>
        <v>0</v>
      </c>
      <c r="AK59" s="12">
        <f t="shared" si="34"/>
        <v>0</v>
      </c>
      <c r="AL59" s="12"/>
      <c r="AM59" s="12" t="str">
        <f t="shared" si="35"/>
        <v>NORMAL</v>
      </c>
      <c r="AN59" s="12">
        <f t="shared" si="36"/>
        <v>0</v>
      </c>
      <c r="AO59" s="16">
        <f t="shared" si="24"/>
        <v>-105.84887671232876</v>
      </c>
    </row>
    <row r="60" spans="1:41" x14ac:dyDescent="0.35">
      <c r="A60" s="12" t="s">
        <v>59</v>
      </c>
      <c r="B60" s="12">
        <v>1</v>
      </c>
      <c r="C60" s="12">
        <v>54</v>
      </c>
      <c r="D60" s="12">
        <v>0</v>
      </c>
      <c r="E60" s="12">
        <v>0</v>
      </c>
      <c r="F60" s="12">
        <v>12</v>
      </c>
      <c r="G60" s="12">
        <v>0</v>
      </c>
      <c r="H60" s="12">
        <v>32.131700000000002</v>
      </c>
      <c r="I60" s="12">
        <v>0</v>
      </c>
      <c r="J60" s="12">
        <f t="shared" si="19"/>
        <v>2.7397260273972603E-3</v>
      </c>
      <c r="K60" s="12">
        <f t="shared" si="25"/>
        <v>8.2273972602739734E-2</v>
      </c>
      <c r="L60" s="12">
        <f t="shared" si="26"/>
        <v>0.11392694063926941</v>
      </c>
      <c r="M60" s="12">
        <f t="shared" si="27"/>
        <v>1.3671232876712329</v>
      </c>
      <c r="N60" s="12">
        <v>20.55</v>
      </c>
      <c r="O60" s="12">
        <v>5.66</v>
      </c>
      <c r="P60" s="12">
        <f>IFERROR(VLOOKUP(A60,FREQUENCY!A:B,2,FALSE),0)</f>
        <v>0</v>
      </c>
      <c r="Q60" s="12">
        <f>IFERROR(VLOOKUP(A60,WEIGHT!A:B,2,FALSE),0)</f>
        <v>37.11</v>
      </c>
      <c r="R60" s="12">
        <f t="shared" si="28"/>
        <v>54</v>
      </c>
      <c r="S60" s="12">
        <f t="shared" si="20"/>
        <v>5.7163013698630136</v>
      </c>
      <c r="T60" s="12">
        <f t="shared" si="21"/>
        <v>0.16454794520547947</v>
      </c>
      <c r="U60" s="12">
        <f t="shared" si="4"/>
        <v>5.8808493150684935</v>
      </c>
      <c r="V60" s="13">
        <f t="shared" si="5"/>
        <v>19710</v>
      </c>
      <c r="W60" s="12">
        <f t="shared" si="6"/>
        <v>1735.1118000000001</v>
      </c>
      <c r="X60" s="12" t="str">
        <f t="shared" si="7"/>
        <v>LOW</v>
      </c>
      <c r="Y60" s="12">
        <f t="shared" si="8"/>
        <v>2</v>
      </c>
      <c r="Z60" s="12">
        <f t="shared" si="9"/>
        <v>0</v>
      </c>
      <c r="AA60" s="12" t="e">
        <f t="shared" si="10"/>
        <v>#DIV/0!</v>
      </c>
      <c r="AB60" s="14">
        <f t="shared" si="22"/>
        <v>120</v>
      </c>
      <c r="AC60" s="12">
        <f>IFERROR(VLOOKUP(A60,BUNDLE_QUANTITIES!A:B,2,FALSE),0)</f>
        <v>24</v>
      </c>
      <c r="AD60" s="12">
        <f>IFERROR(VLOOKUP(A60,BUNDLE_QUANTITIES!A:C,3,FALSE),0)</f>
        <v>2</v>
      </c>
      <c r="AE60" s="12">
        <f t="shared" si="29"/>
        <v>48</v>
      </c>
      <c r="AF60" s="12" t="str">
        <f t="shared" si="30"/>
        <v>NO</v>
      </c>
      <c r="AG60" s="13">
        <f t="shared" si="23"/>
        <v>0.16712328767123288</v>
      </c>
      <c r="AH60" s="13">
        <f t="shared" si="31"/>
        <v>0.16712328767123288</v>
      </c>
      <c r="AI60" s="12">
        <f t="shared" si="32"/>
        <v>0</v>
      </c>
      <c r="AJ60" s="12">
        <f t="shared" si="33"/>
        <v>0</v>
      </c>
      <c r="AK60" s="12">
        <f t="shared" si="34"/>
        <v>0</v>
      </c>
      <c r="AL60" s="12"/>
      <c r="AM60" s="12" t="str">
        <f t="shared" si="35"/>
        <v>NORMAL</v>
      </c>
      <c r="AN60" s="12">
        <f t="shared" si="36"/>
        <v>0</v>
      </c>
      <c r="AO60" s="16">
        <f t="shared" si="24"/>
        <v>-11.835452054794521</v>
      </c>
    </row>
    <row r="61" spans="1:41" x14ac:dyDescent="0.35">
      <c r="A61" s="12" t="s">
        <v>60</v>
      </c>
      <c r="B61" s="12">
        <v>456</v>
      </c>
      <c r="C61" s="12">
        <v>71</v>
      </c>
      <c r="D61" s="12">
        <v>17</v>
      </c>
      <c r="E61" s="12">
        <v>6</v>
      </c>
      <c r="F61" s="12">
        <v>75</v>
      </c>
      <c r="G61" s="12">
        <v>0</v>
      </c>
      <c r="H61" s="12">
        <v>14.486000000000001</v>
      </c>
      <c r="I61" s="12">
        <v>96</v>
      </c>
      <c r="J61" s="12">
        <f t="shared" si="19"/>
        <v>1.2493150684931507</v>
      </c>
      <c r="K61" s="12">
        <f t="shared" si="25"/>
        <v>37.516931506849318</v>
      </c>
      <c r="L61" s="12">
        <f t="shared" si="26"/>
        <v>51.950684931506849</v>
      </c>
      <c r="M61" s="12">
        <f t="shared" si="27"/>
        <v>623.40821917808216</v>
      </c>
      <c r="N61" s="12">
        <v>20.55</v>
      </c>
      <c r="O61" s="12">
        <v>5.66</v>
      </c>
      <c r="P61" s="12">
        <f>IFERROR(VLOOKUP(A61,FREQUENCY!A:B,2,FALSE),0)</f>
        <v>17</v>
      </c>
      <c r="Q61" s="12">
        <f>IFERROR(VLOOKUP(A61,WEIGHT!A:B,2,FALSE),0)</f>
        <v>18.71</v>
      </c>
      <c r="R61" s="12">
        <f t="shared" si="28"/>
        <v>167</v>
      </c>
      <c r="S61" s="12">
        <f t="shared" si="20"/>
        <v>31.333424657534248</v>
      </c>
      <c r="T61" s="12">
        <f t="shared" si="21"/>
        <v>75.033863013698635</v>
      </c>
      <c r="U61" s="12">
        <f t="shared" si="4"/>
        <v>106.36728767123289</v>
      </c>
      <c r="V61" s="13">
        <f t="shared" si="5"/>
        <v>56.831140350877192</v>
      </c>
      <c r="W61" s="12">
        <f t="shared" si="6"/>
        <v>1028.5060000000001</v>
      </c>
      <c r="X61" s="12" t="str">
        <f t="shared" si="7"/>
        <v>HIGH</v>
      </c>
      <c r="Y61" s="12">
        <f t="shared" si="8"/>
        <v>1.2</v>
      </c>
      <c r="Z61" s="12">
        <f t="shared" si="9"/>
        <v>31</v>
      </c>
      <c r="AA61" s="12" t="str">
        <f t="shared" si="10"/>
        <v>OVERSTOCKED</v>
      </c>
      <c r="AB61" s="14">
        <f t="shared" si="22"/>
        <v>440</v>
      </c>
      <c r="AC61" s="12">
        <f>IFERROR(VLOOKUP(A61,BUNDLE_QUANTITIES!A:B,2,FALSE),0)</f>
        <v>48</v>
      </c>
      <c r="AD61" s="12">
        <f>IFERROR(VLOOKUP(A61,BUNDLE_QUANTITIES!A:C,3,FALSE),0)</f>
        <v>2</v>
      </c>
      <c r="AE61" s="12">
        <f t="shared" si="29"/>
        <v>96</v>
      </c>
      <c r="AF61" s="12" t="str">
        <f t="shared" si="30"/>
        <v>YES</v>
      </c>
      <c r="AG61" s="13">
        <f t="shared" si="23"/>
        <v>76.208219178082189</v>
      </c>
      <c r="AH61" s="13">
        <f t="shared" si="31"/>
        <v>76.208219178082189</v>
      </c>
      <c r="AI61" s="12">
        <f t="shared" si="32"/>
        <v>0</v>
      </c>
      <c r="AJ61" s="12">
        <f t="shared" si="33"/>
        <v>0</v>
      </c>
      <c r="AK61" s="12">
        <f t="shared" si="34"/>
        <v>0</v>
      </c>
      <c r="AL61" s="12"/>
      <c r="AM61" s="12" t="str">
        <f t="shared" si="35"/>
        <v>LOW</v>
      </c>
      <c r="AN61" s="12">
        <f t="shared" si="36"/>
        <v>0</v>
      </c>
      <c r="AO61" s="16">
        <f t="shared" si="24"/>
        <v>3.3863013698635314E-2</v>
      </c>
    </row>
    <row r="62" spans="1:41" x14ac:dyDescent="0.35">
      <c r="A62" s="12" t="s">
        <v>61</v>
      </c>
      <c r="B62" s="12">
        <v>60</v>
      </c>
      <c r="C62" s="12">
        <v>70</v>
      </c>
      <c r="D62" s="12">
        <v>7</v>
      </c>
      <c r="E62" s="12">
        <v>5</v>
      </c>
      <c r="F62" s="12">
        <v>32</v>
      </c>
      <c r="G62" s="12">
        <v>0</v>
      </c>
      <c r="H62" s="12">
        <v>12.348000000000001</v>
      </c>
      <c r="I62" s="12">
        <v>0</v>
      </c>
      <c r="J62" s="12">
        <f t="shared" si="19"/>
        <v>0.16438356164383561</v>
      </c>
      <c r="K62" s="12">
        <f t="shared" si="25"/>
        <v>4.9364383561643832</v>
      </c>
      <c r="L62" s="12">
        <f t="shared" si="26"/>
        <v>6.8356164383561646</v>
      </c>
      <c r="M62" s="12">
        <f t="shared" si="27"/>
        <v>82.027397260273972</v>
      </c>
      <c r="N62" s="12">
        <v>20.55</v>
      </c>
      <c r="O62" s="12">
        <v>5.66</v>
      </c>
      <c r="P62" s="12">
        <f>IFERROR(VLOOKUP(A62,FREQUENCY!A:B,2,FALSE),0)</f>
        <v>4</v>
      </c>
      <c r="Q62" s="12">
        <f>IFERROR(VLOOKUP(A62,WEIGHT!A:B,2,FALSE),0)</f>
        <v>16.52</v>
      </c>
      <c r="R62" s="12">
        <f t="shared" si="28"/>
        <v>70</v>
      </c>
      <c r="S62" s="12">
        <f t="shared" si="20"/>
        <v>9.0380821917808216</v>
      </c>
      <c r="T62" s="12">
        <f t="shared" si="21"/>
        <v>9.8728767123287664</v>
      </c>
      <c r="U62" s="12">
        <f t="shared" si="4"/>
        <v>18.910958904109588</v>
      </c>
      <c r="V62" s="13">
        <f t="shared" si="5"/>
        <v>425.83333333333337</v>
      </c>
      <c r="W62" s="12">
        <f t="shared" si="6"/>
        <v>864.36</v>
      </c>
      <c r="X62" s="12" t="str">
        <f t="shared" si="7"/>
        <v>LOW</v>
      </c>
      <c r="Y62" s="12">
        <f t="shared" si="8"/>
        <v>2</v>
      </c>
      <c r="Z62" s="12">
        <f t="shared" si="9"/>
        <v>7</v>
      </c>
      <c r="AA62" s="12" t="str">
        <f t="shared" si="10"/>
        <v>OVERSTOCKED</v>
      </c>
      <c r="AB62" s="14">
        <f t="shared" si="22"/>
        <v>250</v>
      </c>
      <c r="AC62" s="12">
        <f>IFERROR(VLOOKUP(A62,BUNDLE_QUANTITIES!A:B,2,FALSE),0)</f>
        <v>48</v>
      </c>
      <c r="AD62" s="12">
        <f>IFERROR(VLOOKUP(A62,BUNDLE_QUANTITIES!A:C,3,FALSE),0)</f>
        <v>2</v>
      </c>
      <c r="AE62" s="12">
        <f t="shared" si="29"/>
        <v>96</v>
      </c>
      <c r="AF62" s="12" t="str">
        <f t="shared" si="30"/>
        <v>NO</v>
      </c>
      <c r="AG62" s="13">
        <f t="shared" si="23"/>
        <v>10.027397260273972</v>
      </c>
      <c r="AH62" s="13">
        <f t="shared" si="31"/>
        <v>10.027397260273972</v>
      </c>
      <c r="AI62" s="12">
        <f t="shared" si="32"/>
        <v>0</v>
      </c>
      <c r="AJ62" s="12">
        <f t="shared" si="33"/>
        <v>0</v>
      </c>
      <c r="AK62" s="12">
        <f t="shared" si="34"/>
        <v>0</v>
      </c>
      <c r="AL62" s="12"/>
      <c r="AM62" s="12" t="str">
        <f t="shared" si="35"/>
        <v>NORMAL</v>
      </c>
      <c r="AN62" s="12">
        <f t="shared" si="36"/>
        <v>0</v>
      </c>
      <c r="AO62" s="16">
        <f t="shared" si="24"/>
        <v>-22.127123287671232</v>
      </c>
    </row>
    <row r="63" spans="1:41" x14ac:dyDescent="0.35">
      <c r="A63" s="12" t="s">
        <v>62</v>
      </c>
      <c r="B63" s="12">
        <v>505</v>
      </c>
      <c r="C63" s="12">
        <v>193</v>
      </c>
      <c r="D63" s="12">
        <v>19</v>
      </c>
      <c r="E63" s="12">
        <v>22</v>
      </c>
      <c r="F63" s="12">
        <v>192</v>
      </c>
      <c r="G63" s="12">
        <v>48</v>
      </c>
      <c r="H63" s="12">
        <v>16.001000000000001</v>
      </c>
      <c r="I63" s="12">
        <v>0</v>
      </c>
      <c r="J63" s="12">
        <f t="shared" si="19"/>
        <v>1.3835616438356164</v>
      </c>
      <c r="K63" s="12">
        <f t="shared" si="25"/>
        <v>41.548356164383563</v>
      </c>
      <c r="L63" s="12">
        <f t="shared" si="26"/>
        <v>57.533105022831052</v>
      </c>
      <c r="M63" s="12">
        <f t="shared" si="27"/>
        <v>690.39726027397262</v>
      </c>
      <c r="N63" s="12">
        <v>20.55</v>
      </c>
      <c r="O63" s="12">
        <v>5.66</v>
      </c>
      <c r="P63" s="12">
        <f>IFERROR(VLOOKUP(A63,FREQUENCY!A:B,2,FALSE),0)</f>
        <v>13</v>
      </c>
      <c r="Q63" s="12">
        <f>IFERROR(VLOOKUP(A63,WEIGHT!A:B,2,FALSE),0)</f>
        <v>20.54</v>
      </c>
      <c r="R63" s="12">
        <f t="shared" si="28"/>
        <v>193</v>
      </c>
      <c r="S63" s="12">
        <f t="shared" si="20"/>
        <v>34.092191780821921</v>
      </c>
      <c r="T63" s="12">
        <f t="shared" si="21"/>
        <v>83.096712328767126</v>
      </c>
      <c r="U63" s="12">
        <f t="shared" si="4"/>
        <v>117.18890410958905</v>
      </c>
      <c r="V63" s="13">
        <f t="shared" si="5"/>
        <v>139.49504950495049</v>
      </c>
      <c r="W63" s="12">
        <f t="shared" si="6"/>
        <v>3088.1930000000002</v>
      </c>
      <c r="X63" s="12" t="str">
        <f t="shared" si="7"/>
        <v>MEDIUM</v>
      </c>
      <c r="Y63" s="12">
        <f t="shared" si="8"/>
        <v>1.5</v>
      </c>
      <c r="Z63" s="12">
        <f t="shared" si="9"/>
        <v>43</v>
      </c>
      <c r="AA63" s="12" t="str">
        <f t="shared" si="10"/>
        <v>OVERSTOCKED</v>
      </c>
      <c r="AB63" s="14">
        <f t="shared" si="22"/>
        <v>1490</v>
      </c>
      <c r="AC63" s="12">
        <f>IFERROR(VLOOKUP(A63,BUNDLE_QUANTITIES!A:B,2,FALSE),0)</f>
        <v>24</v>
      </c>
      <c r="AD63" s="12">
        <f>IFERROR(VLOOKUP(A63,BUNDLE_QUANTITIES!A:C,3,FALSE),0)</f>
        <v>6</v>
      </c>
      <c r="AE63" s="12">
        <f t="shared" si="29"/>
        <v>144</v>
      </c>
      <c r="AF63" s="12" t="str">
        <f t="shared" si="30"/>
        <v>NO</v>
      </c>
      <c r="AG63" s="13">
        <f t="shared" si="23"/>
        <v>84.397260273972606</v>
      </c>
      <c r="AH63" s="13">
        <f t="shared" si="31"/>
        <v>84.397260273972606</v>
      </c>
      <c r="AI63" s="12">
        <f t="shared" si="32"/>
        <v>0</v>
      </c>
      <c r="AJ63" s="12">
        <f t="shared" si="33"/>
        <v>0</v>
      </c>
      <c r="AK63" s="12">
        <f t="shared" si="34"/>
        <v>0</v>
      </c>
      <c r="AL63" s="12"/>
      <c r="AM63" s="12" t="str">
        <f t="shared" si="35"/>
        <v>NORMAL</v>
      </c>
      <c r="AN63" s="12">
        <f t="shared" si="36"/>
        <v>0</v>
      </c>
      <c r="AO63" s="16">
        <f t="shared" si="24"/>
        <v>-108.90328767123287</v>
      </c>
    </row>
    <row r="64" spans="1:41" x14ac:dyDescent="0.35">
      <c r="A64" s="12" t="s">
        <v>63</v>
      </c>
      <c r="B64" s="12">
        <v>1202</v>
      </c>
      <c r="C64" s="12">
        <v>237</v>
      </c>
      <c r="D64" s="12">
        <v>32</v>
      </c>
      <c r="E64" s="12">
        <v>54</v>
      </c>
      <c r="F64" s="12">
        <v>375</v>
      </c>
      <c r="G64" s="12">
        <v>0</v>
      </c>
      <c r="H64" s="12">
        <v>17.359000000000002</v>
      </c>
      <c r="I64" s="12">
        <v>288</v>
      </c>
      <c r="J64" s="12">
        <f t="shared" si="19"/>
        <v>3.2931506849315069</v>
      </c>
      <c r="K64" s="12">
        <f t="shared" si="25"/>
        <v>98.893315068493152</v>
      </c>
      <c r="L64" s="12">
        <f t="shared" si="26"/>
        <v>136.94018264840182</v>
      </c>
      <c r="M64" s="12">
        <f t="shared" si="27"/>
        <v>1643.2821917808219</v>
      </c>
      <c r="N64" s="12">
        <v>20.55</v>
      </c>
      <c r="O64" s="12">
        <v>5.66</v>
      </c>
      <c r="P64" s="12">
        <f>IFERROR(VLOOKUP(A64,FREQUENCY!A:B,2,FALSE),0)</f>
        <v>32</v>
      </c>
      <c r="Q64" s="12">
        <f>IFERROR(VLOOKUP(A64,WEIGHT!A:B,2,FALSE),0)</f>
        <v>22.37</v>
      </c>
      <c r="R64" s="12">
        <f t="shared" si="28"/>
        <v>525</v>
      </c>
      <c r="S64" s="12">
        <f t="shared" si="20"/>
        <v>73.334246575342462</v>
      </c>
      <c r="T64" s="12">
        <f t="shared" si="21"/>
        <v>197.7866301369863</v>
      </c>
      <c r="U64" s="12">
        <f t="shared" si="4"/>
        <v>271.12087671232877</v>
      </c>
      <c r="V64" s="13">
        <f t="shared" si="5"/>
        <v>71.967554076539102</v>
      </c>
      <c r="W64" s="12">
        <f t="shared" si="6"/>
        <v>4114.0830000000005</v>
      </c>
      <c r="X64" s="12" t="str">
        <f t="shared" si="7"/>
        <v>HIGH</v>
      </c>
      <c r="Y64" s="12">
        <f t="shared" si="8"/>
        <v>1.2</v>
      </c>
      <c r="Z64" s="12">
        <f t="shared" si="9"/>
        <v>81</v>
      </c>
      <c r="AA64" s="12" t="str">
        <f t="shared" si="10"/>
        <v>OVERSTOCKED</v>
      </c>
      <c r="AB64" s="14">
        <f t="shared" si="22"/>
        <v>2940</v>
      </c>
      <c r="AC64" s="12">
        <f>IFERROR(VLOOKUP(A64,BUNDLE_QUANTITIES!A:B,2,FALSE),0)</f>
        <v>24</v>
      </c>
      <c r="AD64" s="12">
        <f>IFERROR(VLOOKUP(A64,BUNDLE_QUANTITIES!A:C,3,FALSE),0)</f>
        <v>12</v>
      </c>
      <c r="AE64" s="12">
        <f t="shared" si="29"/>
        <v>288</v>
      </c>
      <c r="AF64" s="12" t="str">
        <f t="shared" si="30"/>
        <v>NO</v>
      </c>
      <c r="AG64" s="13">
        <f t="shared" si="23"/>
        <v>200.88219178082193</v>
      </c>
      <c r="AH64" s="13">
        <f t="shared" si="31"/>
        <v>200.88219178082193</v>
      </c>
      <c r="AI64" s="12">
        <f t="shared" si="32"/>
        <v>0</v>
      </c>
      <c r="AJ64" s="12">
        <f t="shared" si="33"/>
        <v>0</v>
      </c>
      <c r="AK64" s="12">
        <f t="shared" si="34"/>
        <v>0</v>
      </c>
      <c r="AL64" s="12"/>
      <c r="AM64" s="12" t="str">
        <f t="shared" si="35"/>
        <v>NORMAL</v>
      </c>
      <c r="AN64" s="12">
        <f t="shared" si="36"/>
        <v>0</v>
      </c>
      <c r="AO64" s="16">
        <f t="shared" si="24"/>
        <v>-177.2133698630137</v>
      </c>
    </row>
    <row r="65" spans="1:41" x14ac:dyDescent="0.35">
      <c r="A65" s="12" t="s">
        <v>64</v>
      </c>
      <c r="B65" s="12">
        <v>1136</v>
      </c>
      <c r="C65" s="12">
        <v>271</v>
      </c>
      <c r="D65" s="12">
        <v>14</v>
      </c>
      <c r="E65" s="12">
        <v>28</v>
      </c>
      <c r="F65" s="12">
        <v>240</v>
      </c>
      <c r="G65" s="12">
        <v>0</v>
      </c>
      <c r="H65" s="12">
        <v>21.423999999999999</v>
      </c>
      <c r="I65" s="12">
        <v>168</v>
      </c>
      <c r="J65" s="12">
        <f t="shared" si="19"/>
        <v>3.1123287671232878</v>
      </c>
      <c r="K65" s="12">
        <f t="shared" ref="K65:K96" si="37">J65*30.03</f>
        <v>93.46323287671234</v>
      </c>
      <c r="L65" s="12">
        <f t="shared" ref="L65:L96" si="38">M65/12</f>
        <v>129.42100456621006</v>
      </c>
      <c r="M65" s="12">
        <f t="shared" ref="M65:M96" si="39">(J65*134)+B65</f>
        <v>1553.0520547945207</v>
      </c>
      <c r="N65" s="12">
        <v>20.55</v>
      </c>
      <c r="O65" s="12">
        <v>5.66</v>
      </c>
      <c r="P65" s="12">
        <f>IFERROR(VLOOKUP(A65,FREQUENCY!A:B,2,FALSE),0)</f>
        <v>33</v>
      </c>
      <c r="Q65" s="12">
        <f>IFERROR(VLOOKUP(A65,WEIGHT!A:B,2,FALSE),0)</f>
        <v>29.19</v>
      </c>
      <c r="R65" s="12">
        <f t="shared" ref="R65:R96" si="40">C65+I65</f>
        <v>439</v>
      </c>
      <c r="S65" s="12">
        <f t="shared" si="20"/>
        <v>69.61835616438357</v>
      </c>
      <c r="T65" s="12">
        <f t="shared" si="21"/>
        <v>186.92646575342468</v>
      </c>
      <c r="U65" s="12">
        <f t="shared" si="4"/>
        <v>256.54482191780824</v>
      </c>
      <c r="V65" s="13">
        <f t="shared" si="5"/>
        <v>87.073063380281681</v>
      </c>
      <c r="W65" s="12">
        <f t="shared" si="6"/>
        <v>5805.9039999999995</v>
      </c>
      <c r="X65" s="12" t="str">
        <f t="shared" si="7"/>
        <v>HIGH</v>
      </c>
      <c r="Y65" s="12">
        <f t="shared" si="8"/>
        <v>1.2</v>
      </c>
      <c r="Z65" s="12">
        <f t="shared" si="9"/>
        <v>77</v>
      </c>
      <c r="AA65" s="12" t="str">
        <f t="shared" si="10"/>
        <v>OVERSTOCKED</v>
      </c>
      <c r="AB65" s="14">
        <f t="shared" si="22"/>
        <v>1630</v>
      </c>
      <c r="AC65" s="12">
        <f>IFERROR(VLOOKUP(A65,BUNDLE_QUANTITIES!A:B,2,FALSE),0)</f>
        <v>24</v>
      </c>
      <c r="AD65" s="12">
        <f>IFERROR(VLOOKUP(A65,BUNDLE_QUANTITIES!A:C,3,FALSE),0)</f>
        <v>12</v>
      </c>
      <c r="AE65" s="12">
        <f t="shared" si="29"/>
        <v>288</v>
      </c>
      <c r="AF65" s="12" t="str">
        <f t="shared" si="30"/>
        <v>NO</v>
      </c>
      <c r="AG65" s="13">
        <f t="shared" si="23"/>
        <v>189.85205479452054</v>
      </c>
      <c r="AH65" s="13">
        <f t="shared" si="31"/>
        <v>189.85205479452054</v>
      </c>
      <c r="AI65" s="12">
        <f t="shared" si="32"/>
        <v>0</v>
      </c>
      <c r="AJ65" s="12">
        <f t="shared" si="33"/>
        <v>0</v>
      </c>
      <c r="AK65" s="12">
        <f t="shared" si="34"/>
        <v>0</v>
      </c>
      <c r="AL65" s="12"/>
      <c r="AM65" s="12" t="str">
        <f t="shared" si="35"/>
        <v>NORMAL</v>
      </c>
      <c r="AN65" s="12">
        <f t="shared" si="36"/>
        <v>0</v>
      </c>
      <c r="AO65" s="16">
        <f t="shared" si="24"/>
        <v>-53.073534246575321</v>
      </c>
    </row>
    <row r="66" spans="1:41" x14ac:dyDescent="0.35">
      <c r="A66" s="12" t="s">
        <v>65</v>
      </c>
      <c r="B66" s="12">
        <v>1814</v>
      </c>
      <c r="C66" s="12">
        <v>393</v>
      </c>
      <c r="D66" s="12">
        <v>169</v>
      </c>
      <c r="E66" s="12">
        <v>63</v>
      </c>
      <c r="F66" s="12">
        <v>335</v>
      </c>
      <c r="G66" s="12">
        <v>216</v>
      </c>
      <c r="H66" s="12">
        <v>24.786000000000001</v>
      </c>
      <c r="I66" s="12">
        <v>96</v>
      </c>
      <c r="J66" s="12">
        <f t="shared" si="19"/>
        <v>4.9698630136986299</v>
      </c>
      <c r="K66" s="12">
        <f t="shared" si="37"/>
        <v>149.24498630136986</v>
      </c>
      <c r="L66" s="12">
        <f t="shared" si="38"/>
        <v>206.66347031963471</v>
      </c>
      <c r="M66" s="12">
        <f t="shared" si="39"/>
        <v>2479.9616438356165</v>
      </c>
      <c r="N66" s="12">
        <v>20.55</v>
      </c>
      <c r="O66" s="12">
        <v>5.66</v>
      </c>
      <c r="P66" s="12">
        <f>IFERROR(VLOOKUP(A66,FREQUENCY!A:B,2,FALSE),0)</f>
        <v>37</v>
      </c>
      <c r="Q66" s="12">
        <f>IFERROR(VLOOKUP(A66,WEIGHT!A:B,2,FALSE),0)</f>
        <v>33.299999999999997</v>
      </c>
      <c r="R66" s="12">
        <f t="shared" si="40"/>
        <v>489</v>
      </c>
      <c r="S66" s="12">
        <f t="shared" si="20"/>
        <v>107.79068493150685</v>
      </c>
      <c r="T66" s="12">
        <f t="shared" si="21"/>
        <v>298.48997260273973</v>
      </c>
      <c r="U66" s="12">
        <f t="shared" ref="U66:U117" si="41">S66+T66</f>
        <v>406.28065753424659</v>
      </c>
      <c r="V66" s="13">
        <f t="shared" ref="V66:V117" si="42">IF(J66&gt;0,(C66/J66))</f>
        <v>79.076626240352809</v>
      </c>
      <c r="W66" s="12">
        <f t="shared" ref="W66:W117" si="43">C66*H66</f>
        <v>9740.898000000001</v>
      </c>
      <c r="X66" s="12" t="str">
        <f t="shared" ref="X66:X117" si="44">IF(P66&gt;15,"HIGH",IF(P66&gt;5,"MEDIUM","LOW"))</f>
        <v>HIGH</v>
      </c>
      <c r="Y66" s="12">
        <f t="shared" ref="Y66:Y117" si="45">IF(P66&gt;15,1.2,IF(P66&gt;5,1.5,2))</f>
        <v>1.2</v>
      </c>
      <c r="Z66" s="12">
        <f t="shared" ref="Z66:Z117" si="46">IF(J66=0,0,ROUND((J66*N66)*IF(P66&gt;15,1.2,IF(P66&gt;5,1.5,2)),0))</f>
        <v>123</v>
      </c>
      <c r="AA66" s="12" t="str">
        <f t="shared" ref="AA66:AA117" si="47">IF(J66=0,IF(F66&gt;0,"ZERO_USAGE_OVERSTOCKED","OK"),IF(AND(Z66&gt;0,F66/Z66&gt;2),"OVERSTOCKED",IF(AND(Z66&gt;0,F66/Z66&lt;0.5),"UNDERSTOCKED","OK")))</f>
        <v>OVERSTOCKED</v>
      </c>
      <c r="AB66" s="14">
        <f t="shared" ref="AB66:AB117" si="48">IF(F66&gt;Z66,(F66-Z66)*10,0)</f>
        <v>2120</v>
      </c>
      <c r="AC66" s="12">
        <f>IFERROR(VLOOKUP(A66,BUNDLE_QUANTITIES!A:B,2,FALSE),0)</f>
        <v>24</v>
      </c>
      <c r="AD66" s="12">
        <f>IFERROR(VLOOKUP(A66,BUNDLE_QUANTITIES!A:C,3,FALSE),0)</f>
        <v>8</v>
      </c>
      <c r="AE66" s="12">
        <f t="shared" ref="AE66:AE97" si="49">(AC66*AD66)</f>
        <v>192</v>
      </c>
      <c r="AF66" s="12" t="str">
        <f t="shared" ref="AF66:AF97" si="50">IF(OR(R66&lt;=U66,V66&lt;61),"YES", "NO")</f>
        <v>NO</v>
      </c>
      <c r="AG66" s="13">
        <f t="shared" si="23"/>
        <v>303.16164383561642</v>
      </c>
      <c r="AH66" s="13">
        <f t="shared" ref="AH66:AH97" si="51">MAX(Z66,AG66)</f>
        <v>303.16164383561642</v>
      </c>
      <c r="AI66" s="12">
        <f t="shared" ref="AI66:AI97" si="52">IF(AF66="YES",MAX(0,AH66+S66-R66-I66),0)</f>
        <v>0</v>
      </c>
      <c r="AJ66" s="12">
        <f t="shared" ref="AJ66:AJ97" si="53">IF(AND(AC66&gt;0, AF66="YES"), MIN(AD66, CEILING(AI66/AC66,1)), 0)</f>
        <v>0</v>
      </c>
      <c r="AK66" s="12">
        <f t="shared" ref="AK66:AK97" si="54">AJ66*Q66*AC66</f>
        <v>0</v>
      </c>
      <c r="AL66" s="12"/>
      <c r="AM66" s="12" t="str">
        <f t="shared" ref="AM66:AM97" si="55">IF(V66&lt;=22, "CRITICAL", IF(V66&lt;=30, "HIGH", IF(V66&lt;=45, "MEDIUM", IF(V66&lt;=61, "LOW", "NORMAL"))))</f>
        <v>NORMAL</v>
      </c>
      <c r="AN66" s="12">
        <f t="shared" ref="AN66:AN97" si="56">AJ66*AC66*H66</f>
        <v>0</v>
      </c>
      <c r="AO66" s="16">
        <f t="shared" si="24"/>
        <v>-36.510027397260274</v>
      </c>
    </row>
    <row r="67" spans="1:41" x14ac:dyDescent="0.35">
      <c r="A67" s="12" t="s">
        <v>66</v>
      </c>
      <c r="B67" s="12">
        <v>120</v>
      </c>
      <c r="C67" s="12">
        <v>13</v>
      </c>
      <c r="D67" s="12">
        <v>4</v>
      </c>
      <c r="E67" s="12">
        <v>0</v>
      </c>
      <c r="F67" s="12">
        <v>12</v>
      </c>
      <c r="G67" s="12">
        <v>0</v>
      </c>
      <c r="H67" s="12">
        <v>27.728999999999999</v>
      </c>
      <c r="I67" s="12">
        <v>48</v>
      </c>
      <c r="J67" s="12">
        <f t="shared" ref="J67:J117" si="57">B67/365</f>
        <v>0.32876712328767121</v>
      </c>
      <c r="K67" s="12">
        <f t="shared" si="37"/>
        <v>9.8728767123287664</v>
      </c>
      <c r="L67" s="12">
        <f t="shared" si="38"/>
        <v>13.671232876712329</v>
      </c>
      <c r="M67" s="12">
        <f t="shared" si="39"/>
        <v>164.05479452054794</v>
      </c>
      <c r="N67" s="12">
        <v>20.55</v>
      </c>
      <c r="O67" s="12">
        <v>5.66</v>
      </c>
      <c r="P67" s="12">
        <f>IFERROR(VLOOKUP(A67,FREQUENCY!A:B,2,FALSE),0)</f>
        <v>4</v>
      </c>
      <c r="Q67" s="12">
        <f>IFERROR(VLOOKUP(A67,WEIGHT!A:B,2,FALSE),0)</f>
        <v>37.450000000000003</v>
      </c>
      <c r="R67" s="12">
        <f t="shared" si="40"/>
        <v>61</v>
      </c>
      <c r="S67" s="12">
        <f t="shared" ref="S67:S117" si="58">(J67*N67)+O67</f>
        <v>12.416164383561643</v>
      </c>
      <c r="T67" s="12">
        <f t="shared" ref="T67:T117" si="59">K67*2</f>
        <v>19.745753424657533</v>
      </c>
      <c r="U67" s="12">
        <f t="shared" si="41"/>
        <v>32.161917808219172</v>
      </c>
      <c r="V67" s="13">
        <f t="shared" si="42"/>
        <v>39.541666666666671</v>
      </c>
      <c r="W67" s="12">
        <f t="shared" si="43"/>
        <v>360.47699999999998</v>
      </c>
      <c r="X67" s="12" t="str">
        <f t="shared" si="44"/>
        <v>LOW</v>
      </c>
      <c r="Y67" s="12">
        <f t="shared" si="45"/>
        <v>2</v>
      </c>
      <c r="Z67" s="12">
        <f t="shared" si="46"/>
        <v>14</v>
      </c>
      <c r="AA67" s="12" t="str">
        <f t="shared" si="47"/>
        <v>OK</v>
      </c>
      <c r="AB67" s="14">
        <f t="shared" si="48"/>
        <v>0</v>
      </c>
      <c r="AC67" s="12">
        <f>IFERROR(VLOOKUP(A67,BUNDLE_QUANTITIES!A:B,2,FALSE),0)</f>
        <v>24</v>
      </c>
      <c r="AD67" s="12">
        <f>IFERROR(VLOOKUP(A67,BUNDLE_QUANTITIES!A:C,3,FALSE),0)</f>
        <v>2</v>
      </c>
      <c r="AE67" s="12">
        <f t="shared" si="49"/>
        <v>48</v>
      </c>
      <c r="AF67" s="12" t="str">
        <f t="shared" si="50"/>
        <v>YES</v>
      </c>
      <c r="AG67" s="13">
        <f t="shared" ref="AG67:AG115" si="60">J67*61</f>
        <v>20.054794520547944</v>
      </c>
      <c r="AH67" s="13">
        <f t="shared" si="51"/>
        <v>20.054794520547944</v>
      </c>
      <c r="AI67" s="12">
        <f t="shared" si="52"/>
        <v>0</v>
      </c>
      <c r="AJ67" s="12">
        <f t="shared" si="53"/>
        <v>0</v>
      </c>
      <c r="AK67" s="12">
        <f t="shared" si="54"/>
        <v>0</v>
      </c>
      <c r="AL67" s="12"/>
      <c r="AM67" s="12" t="str">
        <f t="shared" si="55"/>
        <v>MEDIUM</v>
      </c>
      <c r="AN67" s="12">
        <f t="shared" si="56"/>
        <v>0</v>
      </c>
      <c r="AO67" s="16">
        <f t="shared" ref="AO67:AO117" si="61">T67-F67</f>
        <v>7.7457534246575328</v>
      </c>
    </row>
    <row r="68" spans="1:41" x14ac:dyDescent="0.35">
      <c r="A68" s="12" t="s">
        <v>67</v>
      </c>
      <c r="B68" s="12">
        <v>16</v>
      </c>
      <c r="C68" s="12">
        <v>40</v>
      </c>
      <c r="D68" s="12">
        <v>1</v>
      </c>
      <c r="E68" s="12">
        <v>2</v>
      </c>
      <c r="F68" s="12">
        <v>10</v>
      </c>
      <c r="G68" s="12">
        <v>0</v>
      </c>
      <c r="H68" s="12">
        <v>38.209000000000003</v>
      </c>
      <c r="I68" s="12">
        <v>0</v>
      </c>
      <c r="J68" s="12">
        <f t="shared" si="57"/>
        <v>4.3835616438356165E-2</v>
      </c>
      <c r="K68" s="12">
        <f t="shared" si="37"/>
        <v>1.3163835616438357</v>
      </c>
      <c r="L68" s="12">
        <f t="shared" si="38"/>
        <v>1.8228310502283105</v>
      </c>
      <c r="M68" s="12">
        <f t="shared" si="39"/>
        <v>21.873972602739727</v>
      </c>
      <c r="N68" s="12">
        <v>20.55</v>
      </c>
      <c r="O68" s="12">
        <v>5.66</v>
      </c>
      <c r="P68" s="12">
        <f>IFERROR(VLOOKUP(A68,FREQUENCY!A:B,2,FALSE),0)</f>
        <v>3</v>
      </c>
      <c r="Q68" s="12">
        <f>IFERROR(VLOOKUP(A68,WEIGHT!A:B,2,FALSE),0)</f>
        <v>38.26</v>
      </c>
      <c r="R68" s="12">
        <f t="shared" si="40"/>
        <v>40</v>
      </c>
      <c r="S68" s="12">
        <f t="shared" si="58"/>
        <v>6.5608219178082194</v>
      </c>
      <c r="T68" s="12">
        <f t="shared" si="59"/>
        <v>2.6327671232876715</v>
      </c>
      <c r="U68" s="12">
        <f t="shared" si="41"/>
        <v>9.1935890410958905</v>
      </c>
      <c r="V68" s="13">
        <f t="shared" si="42"/>
        <v>912.5</v>
      </c>
      <c r="W68" s="12">
        <f t="shared" si="43"/>
        <v>1528.3600000000001</v>
      </c>
      <c r="X68" s="12" t="str">
        <f t="shared" si="44"/>
        <v>LOW</v>
      </c>
      <c r="Y68" s="12">
        <f t="shared" si="45"/>
        <v>2</v>
      </c>
      <c r="Z68" s="12">
        <f t="shared" si="46"/>
        <v>2</v>
      </c>
      <c r="AA68" s="12" t="str">
        <f t="shared" si="47"/>
        <v>OVERSTOCKED</v>
      </c>
      <c r="AB68" s="14">
        <f t="shared" si="48"/>
        <v>80</v>
      </c>
      <c r="AC68" s="12">
        <f>IFERROR(VLOOKUP(A68,BUNDLE_QUANTITIES!A:B,2,FALSE),0)</f>
        <v>20</v>
      </c>
      <c r="AD68" s="12">
        <f>IFERROR(VLOOKUP(A68,BUNDLE_QUANTITIES!A:C,3,FALSE),0)</f>
        <v>2</v>
      </c>
      <c r="AE68" s="12">
        <f t="shared" si="49"/>
        <v>40</v>
      </c>
      <c r="AF68" s="12" t="str">
        <f t="shared" si="50"/>
        <v>NO</v>
      </c>
      <c r="AG68" s="13">
        <f t="shared" si="60"/>
        <v>2.6739726027397261</v>
      </c>
      <c r="AH68" s="13">
        <f t="shared" si="51"/>
        <v>2.6739726027397261</v>
      </c>
      <c r="AI68" s="12">
        <f t="shared" si="52"/>
        <v>0</v>
      </c>
      <c r="AJ68" s="12">
        <f t="shared" si="53"/>
        <v>0</v>
      </c>
      <c r="AK68" s="12">
        <f t="shared" si="54"/>
        <v>0</v>
      </c>
      <c r="AL68" s="12"/>
      <c r="AM68" s="12" t="str">
        <f t="shared" si="55"/>
        <v>NORMAL</v>
      </c>
      <c r="AN68" s="12">
        <f t="shared" si="56"/>
        <v>0</v>
      </c>
      <c r="AO68" s="16">
        <f t="shared" si="61"/>
        <v>-7.367232876712329</v>
      </c>
    </row>
    <row r="69" spans="1:41" x14ac:dyDescent="0.35">
      <c r="A69" s="12" t="s">
        <v>68</v>
      </c>
      <c r="B69" s="12">
        <v>53</v>
      </c>
      <c r="C69" s="12">
        <v>45</v>
      </c>
      <c r="D69" s="12">
        <v>8</v>
      </c>
      <c r="E69" s="12">
        <v>0</v>
      </c>
      <c r="F69" s="12">
        <v>20</v>
      </c>
      <c r="G69" s="12">
        <v>0</v>
      </c>
      <c r="H69" s="12">
        <v>46.63</v>
      </c>
      <c r="I69" s="12">
        <v>0</v>
      </c>
      <c r="J69" s="12">
        <f t="shared" si="57"/>
        <v>0.14520547945205478</v>
      </c>
      <c r="K69" s="12">
        <f t="shared" si="37"/>
        <v>4.3605205479452049</v>
      </c>
      <c r="L69" s="12">
        <f t="shared" si="38"/>
        <v>6.0381278538812779</v>
      </c>
      <c r="M69" s="12">
        <f t="shared" si="39"/>
        <v>72.457534246575335</v>
      </c>
      <c r="N69" s="12">
        <v>20.55</v>
      </c>
      <c r="O69" s="12">
        <v>5.66</v>
      </c>
      <c r="P69" s="12">
        <f>IFERROR(VLOOKUP(A69,FREQUENCY!A:B,2,FALSE),0)</f>
        <v>4</v>
      </c>
      <c r="Q69" s="12">
        <f>IFERROR(VLOOKUP(A69,WEIGHT!A:B,2,FALSE),0)</f>
        <v>45.96</v>
      </c>
      <c r="R69" s="12">
        <f t="shared" si="40"/>
        <v>45</v>
      </c>
      <c r="S69" s="12">
        <f t="shared" si="58"/>
        <v>8.6439726027397263</v>
      </c>
      <c r="T69" s="12">
        <f t="shared" si="59"/>
        <v>8.7210410958904099</v>
      </c>
      <c r="U69" s="12">
        <f t="shared" si="41"/>
        <v>17.365013698630136</v>
      </c>
      <c r="V69" s="13">
        <f t="shared" si="42"/>
        <v>309.90566037735852</v>
      </c>
      <c r="W69" s="12">
        <f t="shared" si="43"/>
        <v>2098.35</v>
      </c>
      <c r="X69" s="12" t="str">
        <f t="shared" si="44"/>
        <v>LOW</v>
      </c>
      <c r="Y69" s="12">
        <f t="shared" si="45"/>
        <v>2</v>
      </c>
      <c r="Z69" s="12">
        <f t="shared" si="46"/>
        <v>6</v>
      </c>
      <c r="AA69" s="12" t="str">
        <f t="shared" si="47"/>
        <v>OVERSTOCKED</v>
      </c>
      <c r="AB69" s="14">
        <f t="shared" si="48"/>
        <v>140</v>
      </c>
      <c r="AC69" s="12">
        <f>IFERROR(VLOOKUP(A69,BUNDLE_QUANTITIES!A:B,2,FALSE),0)</f>
        <v>20</v>
      </c>
      <c r="AD69" s="12">
        <f>IFERROR(VLOOKUP(A69,BUNDLE_QUANTITIES!A:C,3,FALSE),0)</f>
        <v>2</v>
      </c>
      <c r="AE69" s="12">
        <f t="shared" si="49"/>
        <v>40</v>
      </c>
      <c r="AF69" s="12" t="str">
        <f t="shared" si="50"/>
        <v>NO</v>
      </c>
      <c r="AG69" s="13">
        <f t="shared" si="60"/>
        <v>8.8575342465753408</v>
      </c>
      <c r="AH69" s="13">
        <f t="shared" si="51"/>
        <v>8.8575342465753408</v>
      </c>
      <c r="AI69" s="12">
        <f t="shared" si="52"/>
        <v>0</v>
      </c>
      <c r="AJ69" s="12">
        <f t="shared" si="53"/>
        <v>0</v>
      </c>
      <c r="AK69" s="12">
        <f t="shared" si="54"/>
        <v>0</v>
      </c>
      <c r="AL69" s="12"/>
      <c r="AM69" s="12" t="str">
        <f t="shared" si="55"/>
        <v>NORMAL</v>
      </c>
      <c r="AN69" s="12">
        <f t="shared" si="56"/>
        <v>0</v>
      </c>
      <c r="AO69" s="16">
        <f t="shared" si="61"/>
        <v>-11.27895890410959</v>
      </c>
    </row>
    <row r="70" spans="1:41" x14ac:dyDescent="0.35">
      <c r="A70" s="12" t="s">
        <v>69</v>
      </c>
      <c r="B70" s="12">
        <v>103</v>
      </c>
      <c r="C70" s="12">
        <v>24</v>
      </c>
      <c r="D70" s="12">
        <v>8</v>
      </c>
      <c r="E70" s="12">
        <v>3</v>
      </c>
      <c r="F70" s="12">
        <v>20</v>
      </c>
      <c r="G70" s="12">
        <v>20</v>
      </c>
      <c r="H70" s="12">
        <v>54.561</v>
      </c>
      <c r="I70" s="12">
        <v>0</v>
      </c>
      <c r="J70" s="12">
        <f t="shared" si="57"/>
        <v>0.28219178082191781</v>
      </c>
      <c r="K70" s="12">
        <f t="shared" si="37"/>
        <v>8.4742191780821923</v>
      </c>
      <c r="L70" s="12">
        <f t="shared" si="38"/>
        <v>11.734474885844749</v>
      </c>
      <c r="M70" s="12">
        <f t="shared" si="39"/>
        <v>140.813698630137</v>
      </c>
      <c r="N70" s="12">
        <v>20.55</v>
      </c>
      <c r="O70" s="12">
        <v>5.66</v>
      </c>
      <c r="P70" s="12">
        <f>IFERROR(VLOOKUP(A70,FREQUENCY!A:B,2,FALSE),0)</f>
        <v>8</v>
      </c>
      <c r="Q70" s="12">
        <f>IFERROR(VLOOKUP(A70,WEIGHT!A:B,2,FALSE),0)</f>
        <v>53.66</v>
      </c>
      <c r="R70" s="12">
        <f t="shared" si="40"/>
        <v>24</v>
      </c>
      <c r="S70" s="12">
        <f t="shared" si="58"/>
        <v>11.459041095890411</v>
      </c>
      <c r="T70" s="12">
        <f t="shared" si="59"/>
        <v>16.948438356164385</v>
      </c>
      <c r="U70" s="12">
        <f t="shared" si="41"/>
        <v>28.407479452054794</v>
      </c>
      <c r="V70" s="13">
        <f t="shared" si="42"/>
        <v>85.048543689320383</v>
      </c>
      <c r="W70" s="12">
        <f t="shared" si="43"/>
        <v>1309.4639999999999</v>
      </c>
      <c r="X70" s="12" t="str">
        <f t="shared" si="44"/>
        <v>MEDIUM</v>
      </c>
      <c r="Y70" s="12">
        <f t="shared" si="45"/>
        <v>1.5</v>
      </c>
      <c r="Z70" s="12">
        <f t="shared" si="46"/>
        <v>9</v>
      </c>
      <c r="AA70" s="12" t="str">
        <f t="shared" si="47"/>
        <v>OVERSTOCKED</v>
      </c>
      <c r="AB70" s="14">
        <f t="shared" si="48"/>
        <v>110</v>
      </c>
      <c r="AC70" s="12">
        <f>IFERROR(VLOOKUP(A70,BUNDLE_QUANTITIES!A:B,2,FALSE),0)</f>
        <v>20</v>
      </c>
      <c r="AD70" s="12">
        <f>IFERROR(VLOOKUP(A70,BUNDLE_QUANTITIES!A:C,3,FALSE),0)</f>
        <v>3</v>
      </c>
      <c r="AE70" s="12">
        <f t="shared" si="49"/>
        <v>60</v>
      </c>
      <c r="AF70" s="12" t="str">
        <f t="shared" si="50"/>
        <v>YES</v>
      </c>
      <c r="AG70" s="13">
        <f t="shared" si="60"/>
        <v>17.213698630136985</v>
      </c>
      <c r="AH70" s="13">
        <f t="shared" si="51"/>
        <v>17.213698630136985</v>
      </c>
      <c r="AI70" s="12">
        <f t="shared" si="52"/>
        <v>4.6727397260273946</v>
      </c>
      <c r="AJ70" s="12">
        <f t="shared" si="53"/>
        <v>1</v>
      </c>
      <c r="AK70" s="12">
        <f t="shared" si="54"/>
        <v>1073.1999999999998</v>
      </c>
      <c r="AL70" s="12"/>
      <c r="AM70" s="12" t="str">
        <f t="shared" si="55"/>
        <v>NORMAL</v>
      </c>
      <c r="AN70" s="12">
        <f t="shared" si="56"/>
        <v>1091.22</v>
      </c>
      <c r="AO70" s="16">
        <f t="shared" si="61"/>
        <v>-3.0515616438356155</v>
      </c>
    </row>
    <row r="71" spans="1:41" x14ac:dyDescent="0.35">
      <c r="A71" s="12" t="s">
        <v>70</v>
      </c>
      <c r="B71" s="12">
        <v>422</v>
      </c>
      <c r="C71" s="12">
        <v>156</v>
      </c>
      <c r="D71" s="12">
        <v>17</v>
      </c>
      <c r="E71" s="12">
        <v>18</v>
      </c>
      <c r="F71" s="12">
        <v>120</v>
      </c>
      <c r="G71" s="12">
        <v>0</v>
      </c>
      <c r="H71" s="12">
        <v>58.033999999999999</v>
      </c>
      <c r="I71" s="12">
        <v>0</v>
      </c>
      <c r="J71" s="12">
        <f t="shared" si="57"/>
        <v>1.1561643835616437</v>
      </c>
      <c r="K71" s="12">
        <f t="shared" si="37"/>
        <v>34.719616438356162</v>
      </c>
      <c r="L71" s="12">
        <f t="shared" si="38"/>
        <v>48.077168949771682</v>
      </c>
      <c r="M71" s="12">
        <f t="shared" si="39"/>
        <v>576.92602739726021</v>
      </c>
      <c r="N71" s="12">
        <v>20.55</v>
      </c>
      <c r="O71" s="12">
        <v>5.66</v>
      </c>
      <c r="P71" s="12">
        <f>IFERROR(VLOOKUP(A71,FREQUENCY!A:B,2,FALSE),0)</f>
        <v>24</v>
      </c>
      <c r="Q71" s="12">
        <f>IFERROR(VLOOKUP(A71,WEIGHT!A:B,2,FALSE),0)</f>
        <v>61.37</v>
      </c>
      <c r="R71" s="12">
        <f t="shared" si="40"/>
        <v>156</v>
      </c>
      <c r="S71" s="12">
        <f t="shared" si="58"/>
        <v>29.419178082191781</v>
      </c>
      <c r="T71" s="12">
        <f t="shared" si="59"/>
        <v>69.439232876712325</v>
      </c>
      <c r="U71" s="12">
        <f t="shared" si="41"/>
        <v>98.858410958904102</v>
      </c>
      <c r="V71" s="13">
        <f t="shared" si="42"/>
        <v>134.92890995260666</v>
      </c>
      <c r="W71" s="12">
        <f t="shared" si="43"/>
        <v>9053.3040000000001</v>
      </c>
      <c r="X71" s="12" t="str">
        <f t="shared" si="44"/>
        <v>HIGH</v>
      </c>
      <c r="Y71" s="12">
        <f t="shared" si="45"/>
        <v>1.2</v>
      </c>
      <c r="Z71" s="12">
        <f t="shared" si="46"/>
        <v>29</v>
      </c>
      <c r="AA71" s="12" t="str">
        <f t="shared" si="47"/>
        <v>OVERSTOCKED</v>
      </c>
      <c r="AB71" s="14">
        <f t="shared" si="48"/>
        <v>910</v>
      </c>
      <c r="AC71" s="12">
        <f>IFERROR(VLOOKUP(A71,BUNDLE_QUANTITIES!A:B,2,FALSE),0)</f>
        <v>20</v>
      </c>
      <c r="AD71" s="12">
        <f>IFERROR(VLOOKUP(A71,BUNDLE_QUANTITIES!A:C,3,FALSE),0)</f>
        <v>5</v>
      </c>
      <c r="AE71" s="12">
        <f t="shared" si="49"/>
        <v>100</v>
      </c>
      <c r="AF71" s="12" t="str">
        <f t="shared" si="50"/>
        <v>NO</v>
      </c>
      <c r="AG71" s="13">
        <f t="shared" si="60"/>
        <v>70.526027397260265</v>
      </c>
      <c r="AH71" s="13">
        <f t="shared" si="51"/>
        <v>70.526027397260265</v>
      </c>
      <c r="AI71" s="12">
        <f t="shared" si="52"/>
        <v>0</v>
      </c>
      <c r="AJ71" s="12">
        <f t="shared" si="53"/>
        <v>0</v>
      </c>
      <c r="AK71" s="12">
        <f t="shared" si="54"/>
        <v>0</v>
      </c>
      <c r="AL71" s="12"/>
      <c r="AM71" s="12" t="str">
        <f t="shared" si="55"/>
        <v>NORMAL</v>
      </c>
      <c r="AN71" s="12">
        <f t="shared" si="56"/>
        <v>0</v>
      </c>
      <c r="AO71" s="16">
        <f t="shared" si="61"/>
        <v>-50.560767123287675</v>
      </c>
    </row>
    <row r="72" spans="1:41" x14ac:dyDescent="0.35">
      <c r="A72" s="12" t="s">
        <v>71</v>
      </c>
      <c r="B72" s="12">
        <v>514</v>
      </c>
      <c r="C72" s="12">
        <v>116</v>
      </c>
      <c r="D72" s="12">
        <v>20</v>
      </c>
      <c r="E72" s="12">
        <v>18</v>
      </c>
      <c r="F72" s="12">
        <v>175</v>
      </c>
      <c r="G72" s="12">
        <v>160</v>
      </c>
      <c r="H72" s="12">
        <v>65.382999999999996</v>
      </c>
      <c r="I72" s="12">
        <v>0</v>
      </c>
      <c r="J72" s="12">
        <f t="shared" si="57"/>
        <v>1.4082191780821918</v>
      </c>
      <c r="K72" s="12">
        <f t="shared" si="37"/>
        <v>42.288821917808221</v>
      </c>
      <c r="L72" s="12">
        <f t="shared" si="38"/>
        <v>58.558447488584477</v>
      </c>
      <c r="M72" s="12">
        <f t="shared" si="39"/>
        <v>702.70136986301372</v>
      </c>
      <c r="N72" s="12">
        <v>20.55</v>
      </c>
      <c r="O72" s="12">
        <v>5.66</v>
      </c>
      <c r="P72" s="12">
        <f>IFERROR(VLOOKUP(A72,FREQUENCY!A:B,2,FALSE),0)</f>
        <v>30</v>
      </c>
      <c r="Q72" s="12">
        <f>IFERROR(VLOOKUP(A72,WEIGHT!A:B,2,FALSE),0)</f>
        <v>69.069999999999993</v>
      </c>
      <c r="R72" s="12">
        <f t="shared" si="40"/>
        <v>116</v>
      </c>
      <c r="S72" s="12">
        <f t="shared" si="58"/>
        <v>34.598904109589043</v>
      </c>
      <c r="T72" s="12">
        <f t="shared" si="59"/>
        <v>84.577643835616442</v>
      </c>
      <c r="U72" s="12">
        <f t="shared" si="41"/>
        <v>119.17654794520548</v>
      </c>
      <c r="V72" s="13">
        <f t="shared" si="42"/>
        <v>82.373540856031127</v>
      </c>
      <c r="W72" s="12">
        <f t="shared" si="43"/>
        <v>7584.4279999999999</v>
      </c>
      <c r="X72" s="12" t="str">
        <f t="shared" si="44"/>
        <v>HIGH</v>
      </c>
      <c r="Y72" s="12">
        <f t="shared" si="45"/>
        <v>1.2</v>
      </c>
      <c r="Z72" s="12">
        <f t="shared" si="46"/>
        <v>35</v>
      </c>
      <c r="AA72" s="12" t="str">
        <f t="shared" si="47"/>
        <v>OVERSTOCKED</v>
      </c>
      <c r="AB72" s="14">
        <f t="shared" si="48"/>
        <v>1400</v>
      </c>
      <c r="AC72" s="12">
        <f>IFERROR(VLOOKUP(A72,BUNDLE_QUANTITIES!A:B,2,FALSE),0)</f>
        <v>20</v>
      </c>
      <c r="AD72" s="12">
        <f>IFERROR(VLOOKUP(A72,BUNDLE_QUANTITIES!A:C,3,FALSE),0)</f>
        <v>5</v>
      </c>
      <c r="AE72" s="12">
        <f t="shared" si="49"/>
        <v>100</v>
      </c>
      <c r="AF72" s="12" t="str">
        <f t="shared" si="50"/>
        <v>YES</v>
      </c>
      <c r="AG72" s="13">
        <f t="shared" si="60"/>
        <v>85.901369863013699</v>
      </c>
      <c r="AH72" s="13">
        <f t="shared" si="51"/>
        <v>85.901369863013699</v>
      </c>
      <c r="AI72" s="12">
        <f t="shared" si="52"/>
        <v>4.5002739726027414</v>
      </c>
      <c r="AJ72" s="12">
        <f t="shared" si="53"/>
        <v>1</v>
      </c>
      <c r="AK72" s="12">
        <f t="shared" si="54"/>
        <v>1381.3999999999999</v>
      </c>
      <c r="AL72" s="12"/>
      <c r="AM72" s="12" t="str">
        <f t="shared" si="55"/>
        <v>NORMAL</v>
      </c>
      <c r="AN72" s="12">
        <f t="shared" si="56"/>
        <v>1307.6599999999999</v>
      </c>
      <c r="AO72" s="16">
        <f t="shared" si="61"/>
        <v>-90.422356164383558</v>
      </c>
    </row>
    <row r="73" spans="1:41" x14ac:dyDescent="0.35">
      <c r="A73" s="12" t="s">
        <v>72</v>
      </c>
      <c r="B73" s="12">
        <v>161</v>
      </c>
      <c r="C73" s="12">
        <v>118</v>
      </c>
      <c r="D73" s="12">
        <v>9</v>
      </c>
      <c r="E73" s="12">
        <v>3</v>
      </c>
      <c r="F73" s="12">
        <v>120</v>
      </c>
      <c r="G73" s="12">
        <v>20</v>
      </c>
      <c r="H73" s="12">
        <v>72.724999999999994</v>
      </c>
      <c r="I73" s="12">
        <v>0</v>
      </c>
      <c r="J73" s="12">
        <f t="shared" si="57"/>
        <v>0.44109589041095892</v>
      </c>
      <c r="K73" s="12">
        <f t="shared" si="37"/>
        <v>13.246109589041097</v>
      </c>
      <c r="L73" s="12">
        <f t="shared" si="38"/>
        <v>18.342237442922375</v>
      </c>
      <c r="M73" s="12">
        <f t="shared" si="39"/>
        <v>220.1068493150685</v>
      </c>
      <c r="N73" s="12">
        <v>20.55</v>
      </c>
      <c r="O73" s="12">
        <v>5.66</v>
      </c>
      <c r="P73" s="12">
        <f>IFERROR(VLOOKUP(A73,FREQUENCY!A:B,2,FALSE),0)</f>
        <v>20</v>
      </c>
      <c r="Q73" s="12">
        <f>IFERROR(VLOOKUP(A73,WEIGHT!A:B,2,FALSE),0)</f>
        <v>76.78</v>
      </c>
      <c r="R73" s="12">
        <f t="shared" si="40"/>
        <v>118</v>
      </c>
      <c r="S73" s="12">
        <f t="shared" si="58"/>
        <v>14.724520547945206</v>
      </c>
      <c r="T73" s="12">
        <f t="shared" si="59"/>
        <v>26.492219178082195</v>
      </c>
      <c r="U73" s="12">
        <f t="shared" si="41"/>
        <v>41.216739726027399</v>
      </c>
      <c r="V73" s="13">
        <f t="shared" si="42"/>
        <v>267.51552795031057</v>
      </c>
      <c r="W73" s="12">
        <f t="shared" si="43"/>
        <v>8581.5499999999993</v>
      </c>
      <c r="X73" s="12" t="str">
        <f t="shared" si="44"/>
        <v>HIGH</v>
      </c>
      <c r="Y73" s="12">
        <f t="shared" si="45"/>
        <v>1.2</v>
      </c>
      <c r="Z73" s="12">
        <f t="shared" si="46"/>
        <v>11</v>
      </c>
      <c r="AA73" s="12" t="str">
        <f t="shared" si="47"/>
        <v>OVERSTOCKED</v>
      </c>
      <c r="AB73" s="14">
        <f t="shared" si="48"/>
        <v>1090</v>
      </c>
      <c r="AC73" s="12">
        <f>IFERROR(VLOOKUP(A73,BUNDLE_QUANTITIES!A:B,2,FALSE),0)</f>
        <v>20</v>
      </c>
      <c r="AD73" s="12">
        <f>IFERROR(VLOOKUP(A73,BUNDLE_QUANTITIES!A:C,3,FALSE),0)</f>
        <v>1</v>
      </c>
      <c r="AE73" s="12">
        <f t="shared" si="49"/>
        <v>20</v>
      </c>
      <c r="AF73" s="12" t="str">
        <f t="shared" si="50"/>
        <v>NO</v>
      </c>
      <c r="AG73" s="13">
        <f t="shared" si="60"/>
        <v>26.906849315068495</v>
      </c>
      <c r="AH73" s="13">
        <f t="shared" si="51"/>
        <v>26.906849315068495</v>
      </c>
      <c r="AI73" s="12">
        <f t="shared" si="52"/>
        <v>0</v>
      </c>
      <c r="AJ73" s="12">
        <f t="shared" si="53"/>
        <v>0</v>
      </c>
      <c r="AK73" s="12">
        <f t="shared" si="54"/>
        <v>0</v>
      </c>
      <c r="AL73" s="12"/>
      <c r="AM73" s="12" t="str">
        <f t="shared" si="55"/>
        <v>NORMAL</v>
      </c>
      <c r="AN73" s="12">
        <f t="shared" si="56"/>
        <v>0</v>
      </c>
      <c r="AO73" s="16">
        <f t="shared" si="61"/>
        <v>-93.507780821917805</v>
      </c>
    </row>
    <row r="74" spans="1:41" x14ac:dyDescent="0.35">
      <c r="A74" s="12" t="s">
        <v>73</v>
      </c>
      <c r="B74" s="12">
        <v>48</v>
      </c>
      <c r="C74" s="12">
        <v>34</v>
      </c>
      <c r="D74" s="12">
        <v>4</v>
      </c>
      <c r="E74" s="12">
        <v>9</v>
      </c>
      <c r="F74" s="12">
        <v>20</v>
      </c>
      <c r="G74" s="12">
        <v>0</v>
      </c>
      <c r="H74" s="12">
        <v>80.087999999999994</v>
      </c>
      <c r="I74" s="12">
        <v>0</v>
      </c>
      <c r="J74" s="12">
        <f t="shared" si="57"/>
        <v>0.13150684931506848</v>
      </c>
      <c r="K74" s="12">
        <f t="shared" si="37"/>
        <v>3.9491506849315066</v>
      </c>
      <c r="L74" s="12">
        <f t="shared" si="38"/>
        <v>5.4684931506849317</v>
      </c>
      <c r="M74" s="12">
        <f t="shared" si="39"/>
        <v>65.62191780821918</v>
      </c>
      <c r="N74" s="12">
        <v>20.55</v>
      </c>
      <c r="O74" s="12">
        <v>5.66</v>
      </c>
      <c r="P74" s="12">
        <f>IFERROR(VLOOKUP(A74,FREQUENCY!A:B,2,FALSE),0)</f>
        <v>2</v>
      </c>
      <c r="Q74" s="12">
        <f>IFERROR(VLOOKUP(A74,WEIGHT!A:B,2,FALSE),0)</f>
        <v>84.66</v>
      </c>
      <c r="R74" s="12">
        <f t="shared" si="40"/>
        <v>34</v>
      </c>
      <c r="S74" s="12">
        <f t="shared" si="58"/>
        <v>8.362465753424658</v>
      </c>
      <c r="T74" s="12">
        <f t="shared" si="59"/>
        <v>7.8983013698630131</v>
      </c>
      <c r="U74" s="12">
        <f t="shared" si="41"/>
        <v>16.260767123287671</v>
      </c>
      <c r="V74" s="13">
        <f t="shared" si="42"/>
        <v>258.54166666666669</v>
      </c>
      <c r="W74" s="12">
        <f t="shared" si="43"/>
        <v>2722.9919999999997</v>
      </c>
      <c r="X74" s="12" t="str">
        <f t="shared" si="44"/>
        <v>LOW</v>
      </c>
      <c r="Y74" s="12">
        <f t="shared" si="45"/>
        <v>2</v>
      </c>
      <c r="Z74" s="12">
        <f t="shared" si="46"/>
        <v>5</v>
      </c>
      <c r="AA74" s="12" t="str">
        <f t="shared" si="47"/>
        <v>OVERSTOCKED</v>
      </c>
      <c r="AB74" s="14">
        <f t="shared" si="48"/>
        <v>150</v>
      </c>
      <c r="AC74" s="12">
        <f>IFERROR(VLOOKUP(A74,BUNDLE_QUANTITIES!A:B,2,FALSE),0)</f>
        <v>20</v>
      </c>
      <c r="AD74" s="12">
        <f>IFERROR(VLOOKUP(A74,BUNDLE_QUANTITIES!A:C,3,FALSE),0)</f>
        <v>1</v>
      </c>
      <c r="AE74" s="12">
        <f t="shared" si="49"/>
        <v>20</v>
      </c>
      <c r="AF74" s="12" t="str">
        <f t="shared" si="50"/>
        <v>NO</v>
      </c>
      <c r="AG74" s="13">
        <f t="shared" si="60"/>
        <v>8.0219178082191771</v>
      </c>
      <c r="AH74" s="13">
        <f t="shared" si="51"/>
        <v>8.0219178082191771</v>
      </c>
      <c r="AI74" s="12">
        <f t="shared" si="52"/>
        <v>0</v>
      </c>
      <c r="AJ74" s="12">
        <f t="shared" si="53"/>
        <v>0</v>
      </c>
      <c r="AK74" s="12">
        <f t="shared" si="54"/>
        <v>0</v>
      </c>
      <c r="AL74" s="12"/>
      <c r="AM74" s="12" t="str">
        <f t="shared" si="55"/>
        <v>NORMAL</v>
      </c>
      <c r="AN74" s="12">
        <f t="shared" si="56"/>
        <v>0</v>
      </c>
      <c r="AO74" s="16">
        <f t="shared" si="61"/>
        <v>-12.101698630136987</v>
      </c>
    </row>
    <row r="75" spans="1:41" x14ac:dyDescent="0.35">
      <c r="A75" s="12" t="s">
        <v>74</v>
      </c>
      <c r="B75" s="12">
        <v>6</v>
      </c>
      <c r="C75" s="12">
        <v>8</v>
      </c>
      <c r="D75" s="12">
        <v>0</v>
      </c>
      <c r="E75" s="12">
        <v>0</v>
      </c>
      <c r="F75" s="12">
        <v>5</v>
      </c>
      <c r="G75" s="12">
        <v>0</v>
      </c>
      <c r="H75" s="12">
        <v>105.816</v>
      </c>
      <c r="I75" s="12">
        <v>0</v>
      </c>
      <c r="J75" s="12">
        <f t="shared" si="57"/>
        <v>1.643835616438356E-2</v>
      </c>
      <c r="K75" s="12">
        <f t="shared" si="37"/>
        <v>0.49364383561643832</v>
      </c>
      <c r="L75" s="12">
        <f t="shared" si="38"/>
        <v>0.68356164383561646</v>
      </c>
      <c r="M75" s="12">
        <f t="shared" si="39"/>
        <v>8.2027397260273975</v>
      </c>
      <c r="N75" s="12">
        <v>20.55</v>
      </c>
      <c r="O75" s="12">
        <v>5.66</v>
      </c>
      <c r="P75" s="12">
        <f>IFERROR(VLOOKUP(A75,FREQUENCY!A:B,2,FALSE),0)</f>
        <v>2</v>
      </c>
      <c r="Q75" s="12">
        <f>IFERROR(VLOOKUP(A75,WEIGHT!A:B,2,FALSE),0)</f>
        <v>99.26</v>
      </c>
      <c r="R75" s="12">
        <f t="shared" si="40"/>
        <v>8</v>
      </c>
      <c r="S75" s="12">
        <f t="shared" si="58"/>
        <v>5.9978082191780819</v>
      </c>
      <c r="T75" s="12">
        <f t="shared" si="59"/>
        <v>0.98728767123287664</v>
      </c>
      <c r="U75" s="12">
        <f t="shared" si="41"/>
        <v>6.9850958904109586</v>
      </c>
      <c r="V75" s="13">
        <f t="shared" si="42"/>
        <v>486.66666666666674</v>
      </c>
      <c r="W75" s="12">
        <f t="shared" si="43"/>
        <v>846.52800000000002</v>
      </c>
      <c r="X75" s="12" t="str">
        <f t="shared" si="44"/>
        <v>LOW</v>
      </c>
      <c r="Y75" s="12">
        <f t="shared" si="45"/>
        <v>2</v>
      </c>
      <c r="Z75" s="12">
        <f t="shared" si="46"/>
        <v>1</v>
      </c>
      <c r="AA75" s="12" t="str">
        <f t="shared" si="47"/>
        <v>OVERSTOCKED</v>
      </c>
      <c r="AB75" s="14">
        <f t="shared" si="48"/>
        <v>40</v>
      </c>
      <c r="AC75" s="12">
        <f>IFERROR(VLOOKUP(A75,BUNDLE_QUANTITIES!A:B,2,FALSE),0)</f>
        <v>10</v>
      </c>
      <c r="AD75" s="12">
        <f>IFERROR(VLOOKUP(A75,BUNDLE_QUANTITIES!A:C,3,FALSE),0)</f>
        <v>1</v>
      </c>
      <c r="AE75" s="12">
        <f t="shared" si="49"/>
        <v>10</v>
      </c>
      <c r="AF75" s="12" t="str">
        <f t="shared" si="50"/>
        <v>NO</v>
      </c>
      <c r="AG75" s="13">
        <f t="shared" si="60"/>
        <v>1.0027397260273971</v>
      </c>
      <c r="AH75" s="13">
        <f t="shared" si="51"/>
        <v>1.0027397260273971</v>
      </c>
      <c r="AI75" s="12">
        <f t="shared" si="52"/>
        <v>0</v>
      </c>
      <c r="AJ75" s="12">
        <f t="shared" si="53"/>
        <v>0</v>
      </c>
      <c r="AK75" s="12">
        <f t="shared" si="54"/>
        <v>0</v>
      </c>
      <c r="AL75" s="12"/>
      <c r="AM75" s="12" t="str">
        <f t="shared" si="55"/>
        <v>NORMAL</v>
      </c>
      <c r="AN75" s="12">
        <f t="shared" si="56"/>
        <v>0</v>
      </c>
      <c r="AO75" s="16">
        <f t="shared" si="61"/>
        <v>-4.0127123287671234</v>
      </c>
    </row>
    <row r="76" spans="1:41" x14ac:dyDescent="0.35">
      <c r="A76" s="12" t="s">
        <v>75</v>
      </c>
      <c r="B76" s="12">
        <v>9</v>
      </c>
      <c r="C76" s="12">
        <v>8</v>
      </c>
      <c r="D76" s="12">
        <v>0</v>
      </c>
      <c r="E76" s="12">
        <v>0</v>
      </c>
      <c r="F76" s="12">
        <v>5</v>
      </c>
      <c r="G76" s="12">
        <v>0</v>
      </c>
      <c r="H76" s="12">
        <v>120.35939999999999</v>
      </c>
      <c r="I76" s="12">
        <v>0</v>
      </c>
      <c r="J76" s="12">
        <f t="shared" si="57"/>
        <v>2.4657534246575342E-2</v>
      </c>
      <c r="K76" s="12">
        <f t="shared" si="37"/>
        <v>0.74046575342465759</v>
      </c>
      <c r="L76" s="12">
        <f t="shared" si="38"/>
        <v>1.0253424657534247</v>
      </c>
      <c r="M76" s="12">
        <f t="shared" si="39"/>
        <v>12.304109589041095</v>
      </c>
      <c r="N76" s="12">
        <v>20.55</v>
      </c>
      <c r="O76" s="12">
        <v>5.66</v>
      </c>
      <c r="P76" s="12">
        <f>IFERROR(VLOOKUP(A76,FREQUENCY!A:B,2,FALSE),0)</f>
        <v>0</v>
      </c>
      <c r="Q76" s="12">
        <f>IFERROR(VLOOKUP(A76,WEIGHT!A:B,2,FALSE),0)</f>
        <v>114.83</v>
      </c>
      <c r="R76" s="12">
        <f t="shared" si="40"/>
        <v>8</v>
      </c>
      <c r="S76" s="12">
        <f t="shared" si="58"/>
        <v>6.1667123287671233</v>
      </c>
      <c r="T76" s="12">
        <f t="shared" si="59"/>
        <v>1.4809315068493152</v>
      </c>
      <c r="U76" s="12">
        <f t="shared" si="41"/>
        <v>7.6476438356164387</v>
      </c>
      <c r="V76" s="13">
        <f t="shared" si="42"/>
        <v>324.44444444444446</v>
      </c>
      <c r="W76" s="12">
        <f t="shared" si="43"/>
        <v>962.87519999999995</v>
      </c>
      <c r="X76" s="12" t="str">
        <f t="shared" si="44"/>
        <v>LOW</v>
      </c>
      <c r="Y76" s="12">
        <f t="shared" si="45"/>
        <v>2</v>
      </c>
      <c r="Z76" s="12">
        <f t="shared" si="46"/>
        <v>1</v>
      </c>
      <c r="AA76" s="12" t="str">
        <f t="shared" si="47"/>
        <v>OVERSTOCKED</v>
      </c>
      <c r="AB76" s="14">
        <f t="shared" si="48"/>
        <v>40</v>
      </c>
      <c r="AC76" s="12">
        <f>IFERROR(VLOOKUP(A76,BUNDLE_QUANTITIES!A:B,2,FALSE),0)</f>
        <v>10</v>
      </c>
      <c r="AD76" s="12">
        <f>IFERROR(VLOOKUP(A76,BUNDLE_QUANTITIES!A:C,3,FALSE),0)</f>
        <v>1</v>
      </c>
      <c r="AE76" s="12">
        <f t="shared" si="49"/>
        <v>10</v>
      </c>
      <c r="AF76" s="12" t="str">
        <f t="shared" si="50"/>
        <v>NO</v>
      </c>
      <c r="AG76" s="13">
        <f t="shared" si="60"/>
        <v>1.5041095890410958</v>
      </c>
      <c r="AH76" s="13">
        <f t="shared" si="51"/>
        <v>1.5041095890410958</v>
      </c>
      <c r="AI76" s="12">
        <f t="shared" si="52"/>
        <v>0</v>
      </c>
      <c r="AJ76" s="12">
        <f t="shared" si="53"/>
        <v>0</v>
      </c>
      <c r="AK76" s="12">
        <f t="shared" si="54"/>
        <v>0</v>
      </c>
      <c r="AL76" s="12"/>
      <c r="AM76" s="12" t="str">
        <f t="shared" si="55"/>
        <v>NORMAL</v>
      </c>
      <c r="AN76" s="12">
        <f t="shared" si="56"/>
        <v>0</v>
      </c>
      <c r="AO76" s="16">
        <f t="shared" si="61"/>
        <v>-3.5190684931506846</v>
      </c>
    </row>
    <row r="77" spans="1:41" x14ac:dyDescent="0.35">
      <c r="A77" s="12" t="s">
        <v>76</v>
      </c>
      <c r="B77" s="12">
        <v>73</v>
      </c>
      <c r="C77" s="12">
        <v>35</v>
      </c>
      <c r="D77" s="12">
        <v>2</v>
      </c>
      <c r="E77" s="12">
        <v>2</v>
      </c>
      <c r="F77" s="12">
        <v>18</v>
      </c>
      <c r="G77" s="12">
        <v>0</v>
      </c>
      <c r="H77" s="12">
        <v>7.8659999999999997</v>
      </c>
      <c r="I77" s="12">
        <v>0</v>
      </c>
      <c r="J77" s="12">
        <f t="shared" si="57"/>
        <v>0.2</v>
      </c>
      <c r="K77" s="12">
        <f t="shared" si="37"/>
        <v>6.0060000000000002</v>
      </c>
      <c r="L77" s="12">
        <f t="shared" si="38"/>
        <v>8.3166666666666664</v>
      </c>
      <c r="M77" s="12">
        <f t="shared" si="39"/>
        <v>99.8</v>
      </c>
      <c r="N77" s="12">
        <v>20.55</v>
      </c>
      <c r="O77" s="12">
        <v>5.66</v>
      </c>
      <c r="P77" s="12">
        <f>IFERROR(VLOOKUP(A77,FREQUENCY!A:B,2,FALSE),0)</f>
        <v>7</v>
      </c>
      <c r="Q77" s="12">
        <f>IFERROR(VLOOKUP(A77,WEIGHT!A:B,2,FALSE),0)</f>
        <v>6.92</v>
      </c>
      <c r="R77" s="12">
        <f t="shared" si="40"/>
        <v>35</v>
      </c>
      <c r="S77" s="12">
        <f t="shared" si="58"/>
        <v>9.77</v>
      </c>
      <c r="T77" s="12">
        <f t="shared" si="59"/>
        <v>12.012</v>
      </c>
      <c r="U77" s="12">
        <f t="shared" si="41"/>
        <v>21.782</v>
      </c>
      <c r="V77" s="13">
        <f t="shared" si="42"/>
        <v>175</v>
      </c>
      <c r="W77" s="12">
        <f t="shared" si="43"/>
        <v>275.31</v>
      </c>
      <c r="X77" s="12" t="str">
        <f t="shared" si="44"/>
        <v>MEDIUM</v>
      </c>
      <c r="Y77" s="12">
        <f t="shared" si="45"/>
        <v>1.5</v>
      </c>
      <c r="Z77" s="12">
        <f t="shared" si="46"/>
        <v>6</v>
      </c>
      <c r="AA77" s="12" t="str">
        <f t="shared" si="47"/>
        <v>OVERSTOCKED</v>
      </c>
      <c r="AB77" s="14">
        <f t="shared" si="48"/>
        <v>120</v>
      </c>
      <c r="AC77" s="12">
        <f>IFERROR(VLOOKUP(A77,BUNDLE_QUANTITIES!A:B,2,FALSE),0)</f>
        <v>12</v>
      </c>
      <c r="AD77" s="12">
        <f>IFERROR(VLOOKUP(A77,BUNDLE_QUANTITIES!A:C,3,FALSE),0)</f>
        <v>0</v>
      </c>
      <c r="AE77" s="12">
        <f t="shared" si="49"/>
        <v>0</v>
      </c>
      <c r="AF77" s="12" t="str">
        <f t="shared" si="50"/>
        <v>NO</v>
      </c>
      <c r="AG77" s="13">
        <f t="shared" si="60"/>
        <v>12.200000000000001</v>
      </c>
      <c r="AH77" s="13">
        <f t="shared" si="51"/>
        <v>12.200000000000001</v>
      </c>
      <c r="AI77" s="12">
        <f t="shared" si="52"/>
        <v>0</v>
      </c>
      <c r="AJ77" s="12">
        <f t="shared" si="53"/>
        <v>0</v>
      </c>
      <c r="AK77" s="12">
        <f t="shared" si="54"/>
        <v>0</v>
      </c>
      <c r="AL77" s="12"/>
      <c r="AM77" s="12" t="str">
        <f t="shared" si="55"/>
        <v>NORMAL</v>
      </c>
      <c r="AN77" s="12">
        <f t="shared" si="56"/>
        <v>0</v>
      </c>
      <c r="AO77" s="16">
        <f t="shared" si="61"/>
        <v>-5.9879999999999995</v>
      </c>
    </row>
    <row r="78" spans="1:41" x14ac:dyDescent="0.35">
      <c r="A78" s="12" t="s">
        <v>77</v>
      </c>
      <c r="B78" s="12">
        <v>23</v>
      </c>
      <c r="C78" s="12">
        <v>12</v>
      </c>
      <c r="D78" s="12">
        <v>0</v>
      </c>
      <c r="E78" s="12">
        <v>0</v>
      </c>
      <c r="F78" s="12">
        <v>6</v>
      </c>
      <c r="G78" s="12">
        <v>0</v>
      </c>
      <c r="H78" s="12">
        <v>6.7050000000000001</v>
      </c>
      <c r="I78" s="12">
        <v>0</v>
      </c>
      <c r="J78" s="12">
        <f t="shared" si="57"/>
        <v>6.3013698630136991E-2</v>
      </c>
      <c r="K78" s="12">
        <f t="shared" si="37"/>
        <v>1.892301369863014</v>
      </c>
      <c r="L78" s="12">
        <f t="shared" si="38"/>
        <v>2.6203196347031965</v>
      </c>
      <c r="M78" s="12">
        <f t="shared" si="39"/>
        <v>31.443835616438356</v>
      </c>
      <c r="N78" s="12">
        <v>20.55</v>
      </c>
      <c r="O78" s="12">
        <v>5.66</v>
      </c>
      <c r="P78" s="12">
        <f>IFERROR(VLOOKUP(A78,FREQUENCY!A:B,2,FALSE),0)</f>
        <v>2</v>
      </c>
      <c r="Q78" s="12">
        <f>IFERROR(VLOOKUP(A78,WEIGHT!A:B,2,FALSE),0)</f>
        <v>8.58</v>
      </c>
      <c r="R78" s="12">
        <f t="shared" si="40"/>
        <v>12</v>
      </c>
      <c r="S78" s="12">
        <f t="shared" si="58"/>
        <v>6.9549315068493156</v>
      </c>
      <c r="T78" s="12">
        <f t="shared" si="59"/>
        <v>3.784602739726028</v>
      </c>
      <c r="U78" s="12">
        <f t="shared" si="41"/>
        <v>10.739534246575344</v>
      </c>
      <c r="V78" s="13">
        <f t="shared" si="42"/>
        <v>190.43478260869563</v>
      </c>
      <c r="W78" s="12">
        <f t="shared" si="43"/>
        <v>80.460000000000008</v>
      </c>
      <c r="X78" s="12" t="str">
        <f t="shared" si="44"/>
        <v>LOW</v>
      </c>
      <c r="Y78" s="12">
        <f t="shared" si="45"/>
        <v>2</v>
      </c>
      <c r="Z78" s="12">
        <f t="shared" si="46"/>
        <v>3</v>
      </c>
      <c r="AA78" s="12" t="str">
        <f t="shared" si="47"/>
        <v>OK</v>
      </c>
      <c r="AB78" s="14">
        <f t="shared" si="48"/>
        <v>30</v>
      </c>
      <c r="AC78" s="12">
        <f>IFERROR(VLOOKUP(A78,BUNDLE_QUANTITIES!A:B,2,FALSE),0)</f>
        <v>12</v>
      </c>
      <c r="AD78" s="12" t="str">
        <f>IFERROR(VLOOKUP(A78,BUNDLE_QUANTITIES!A:C,3,FALSE),0)</f>
        <v/>
      </c>
      <c r="AE78" s="12" t="e">
        <f t="shared" si="49"/>
        <v>#VALUE!</v>
      </c>
      <c r="AF78" s="12" t="str">
        <f t="shared" si="50"/>
        <v>NO</v>
      </c>
      <c r="AG78" s="13">
        <f t="shared" si="60"/>
        <v>3.8438356164383563</v>
      </c>
      <c r="AH78" s="13">
        <f t="shared" si="51"/>
        <v>3.8438356164383563</v>
      </c>
      <c r="AI78" s="12">
        <f t="shared" si="52"/>
        <v>0</v>
      </c>
      <c r="AJ78" s="12">
        <f t="shared" si="53"/>
        <v>0</v>
      </c>
      <c r="AK78" s="12">
        <f t="shared" si="54"/>
        <v>0</v>
      </c>
      <c r="AL78" s="12"/>
      <c r="AM78" s="12" t="str">
        <f t="shared" si="55"/>
        <v>NORMAL</v>
      </c>
      <c r="AN78" s="12">
        <f t="shared" si="56"/>
        <v>0</v>
      </c>
      <c r="AO78" s="16">
        <f t="shared" si="61"/>
        <v>-2.215397260273972</v>
      </c>
    </row>
    <row r="79" spans="1:41" x14ac:dyDescent="0.35">
      <c r="A79" s="12" t="s">
        <v>78</v>
      </c>
      <c r="B79" s="12">
        <v>8476</v>
      </c>
      <c r="C79" s="12">
        <v>1445</v>
      </c>
      <c r="D79" s="12">
        <v>40</v>
      </c>
      <c r="E79" s="12">
        <v>18</v>
      </c>
      <c r="F79" s="12">
        <v>2000</v>
      </c>
      <c r="G79" s="12">
        <v>0</v>
      </c>
      <c r="H79" s="12">
        <v>4.5930999999999997</v>
      </c>
      <c r="I79" s="12">
        <v>800</v>
      </c>
      <c r="J79" s="12">
        <f t="shared" si="57"/>
        <v>23.221917808219178</v>
      </c>
      <c r="K79" s="12">
        <f t="shared" si="37"/>
        <v>697.35419178082191</v>
      </c>
      <c r="L79" s="12">
        <f t="shared" si="38"/>
        <v>965.64474885844754</v>
      </c>
      <c r="M79" s="12">
        <f t="shared" si="39"/>
        <v>11587.73698630137</v>
      </c>
      <c r="N79" s="12">
        <v>20.55</v>
      </c>
      <c r="O79" s="12">
        <v>5.66</v>
      </c>
      <c r="P79" s="12">
        <f>IFERROR(VLOOKUP(A79,FREQUENCY!A:B,2,FALSE),0)</f>
        <v>15</v>
      </c>
      <c r="Q79" s="12">
        <f>IFERROR(VLOOKUP(A79,WEIGHT!A:B,2,FALSE),0)</f>
        <v>4.92</v>
      </c>
      <c r="R79" s="12">
        <f t="shared" si="40"/>
        <v>2245</v>
      </c>
      <c r="S79" s="12">
        <f t="shared" si="58"/>
        <v>482.87041095890413</v>
      </c>
      <c r="T79" s="12">
        <f t="shared" si="59"/>
        <v>1394.7083835616438</v>
      </c>
      <c r="U79" s="12">
        <f t="shared" si="41"/>
        <v>1877.5787945205479</v>
      </c>
      <c r="V79" s="13">
        <f t="shared" si="42"/>
        <v>62.225696083058047</v>
      </c>
      <c r="W79" s="12">
        <f t="shared" si="43"/>
        <v>6637.0294999999996</v>
      </c>
      <c r="X79" s="12" t="str">
        <f t="shared" si="44"/>
        <v>MEDIUM</v>
      </c>
      <c r="Y79" s="12">
        <f t="shared" si="45"/>
        <v>1.5</v>
      </c>
      <c r="Z79" s="12">
        <f t="shared" si="46"/>
        <v>716</v>
      </c>
      <c r="AA79" s="12" t="str">
        <f t="shared" si="47"/>
        <v>OVERSTOCKED</v>
      </c>
      <c r="AB79" s="14">
        <f t="shared" si="48"/>
        <v>12840</v>
      </c>
      <c r="AC79" s="12">
        <f>IFERROR(VLOOKUP(A79,BUNDLE_QUANTITIES!A:B,2,FALSE),0)</f>
        <v>200</v>
      </c>
      <c r="AD79" s="12">
        <f>IFERROR(VLOOKUP(A79,BUNDLE_QUANTITIES!A:C,3,FALSE),0)</f>
        <v>10</v>
      </c>
      <c r="AE79" s="12">
        <f t="shared" si="49"/>
        <v>2000</v>
      </c>
      <c r="AF79" s="12" t="str">
        <f t="shared" si="50"/>
        <v>NO</v>
      </c>
      <c r="AG79" s="13">
        <f t="shared" si="60"/>
        <v>1416.5369863013698</v>
      </c>
      <c r="AH79" s="13">
        <f t="shared" si="51"/>
        <v>1416.5369863013698</v>
      </c>
      <c r="AI79" s="12">
        <f t="shared" si="52"/>
        <v>0</v>
      </c>
      <c r="AJ79" s="12">
        <f t="shared" si="53"/>
        <v>0</v>
      </c>
      <c r="AK79" s="12">
        <f t="shared" si="54"/>
        <v>0</v>
      </c>
      <c r="AL79" s="12"/>
      <c r="AM79" s="12" t="str">
        <f t="shared" si="55"/>
        <v>NORMAL</v>
      </c>
      <c r="AN79" s="12">
        <f t="shared" si="56"/>
        <v>0</v>
      </c>
      <c r="AO79" s="16">
        <f t="shared" si="61"/>
        <v>-605.29161643835619</v>
      </c>
    </row>
    <row r="80" spans="1:41" x14ac:dyDescent="0.35">
      <c r="A80" s="12" t="s">
        <v>79</v>
      </c>
      <c r="B80" s="12">
        <v>2424</v>
      </c>
      <c r="C80" s="12">
        <v>187</v>
      </c>
      <c r="D80" s="12">
        <v>94</v>
      </c>
      <c r="E80" s="12">
        <v>86</v>
      </c>
      <c r="F80" s="12">
        <v>800</v>
      </c>
      <c r="G80" s="12">
        <v>400</v>
      </c>
      <c r="H80" s="12">
        <v>7.1970000000000001</v>
      </c>
      <c r="I80" s="12">
        <v>400</v>
      </c>
      <c r="J80" s="12">
        <f t="shared" si="57"/>
        <v>6.6410958904109592</v>
      </c>
      <c r="K80" s="12">
        <f t="shared" si="37"/>
        <v>199.43210958904112</v>
      </c>
      <c r="L80" s="12">
        <f t="shared" si="38"/>
        <v>276.15890410958906</v>
      </c>
      <c r="M80" s="12">
        <f t="shared" si="39"/>
        <v>3313.9068493150685</v>
      </c>
      <c r="N80" s="12">
        <v>20.55</v>
      </c>
      <c r="O80" s="12">
        <v>5.66</v>
      </c>
      <c r="P80" s="12">
        <f>IFERROR(VLOOKUP(A80,FREQUENCY!A:B,2,FALSE),0)</f>
        <v>22</v>
      </c>
      <c r="Q80" s="12">
        <f>IFERROR(VLOOKUP(A80,WEIGHT!A:B,2,FALSE),0)</f>
        <v>8.0500000000000007</v>
      </c>
      <c r="R80" s="12">
        <f t="shared" si="40"/>
        <v>587</v>
      </c>
      <c r="S80" s="12">
        <f t="shared" si="58"/>
        <v>142.13452054794521</v>
      </c>
      <c r="T80" s="12">
        <f t="shared" si="59"/>
        <v>398.86421917808224</v>
      </c>
      <c r="U80" s="12">
        <f t="shared" si="41"/>
        <v>540.99873972602745</v>
      </c>
      <c r="V80" s="13">
        <f t="shared" si="42"/>
        <v>28.158003300330034</v>
      </c>
      <c r="W80" s="12">
        <f t="shared" si="43"/>
        <v>1345.8389999999999</v>
      </c>
      <c r="X80" s="12" t="str">
        <f t="shared" si="44"/>
        <v>HIGH</v>
      </c>
      <c r="Y80" s="12">
        <f t="shared" si="45"/>
        <v>1.2</v>
      </c>
      <c r="Z80" s="12">
        <f t="shared" si="46"/>
        <v>164</v>
      </c>
      <c r="AA80" s="12" t="str">
        <f t="shared" si="47"/>
        <v>OVERSTOCKED</v>
      </c>
      <c r="AB80" s="14">
        <f t="shared" si="48"/>
        <v>6360</v>
      </c>
      <c r="AC80" s="12">
        <f>IFERROR(VLOOKUP(A80,BUNDLE_QUANTITIES!A:B,2,FALSE),0)</f>
        <v>100</v>
      </c>
      <c r="AD80" s="12">
        <f>IFERROR(VLOOKUP(A80,BUNDLE_QUANTITIES!A:C,3,FALSE),0)</f>
        <v>4</v>
      </c>
      <c r="AE80" s="12">
        <f t="shared" si="49"/>
        <v>400</v>
      </c>
      <c r="AF80" s="12" t="str">
        <f t="shared" si="50"/>
        <v>YES</v>
      </c>
      <c r="AG80" s="13">
        <f t="shared" si="60"/>
        <v>405.10684931506853</v>
      </c>
      <c r="AH80" s="13">
        <f t="shared" si="51"/>
        <v>405.10684931506853</v>
      </c>
      <c r="AI80" s="12">
        <f t="shared" si="52"/>
        <v>0</v>
      </c>
      <c r="AJ80" s="12">
        <f t="shared" si="53"/>
        <v>0</v>
      </c>
      <c r="AK80" s="12">
        <f t="shared" si="54"/>
        <v>0</v>
      </c>
      <c r="AL80" s="12"/>
      <c r="AM80" s="12" t="str">
        <f t="shared" si="55"/>
        <v>HIGH</v>
      </c>
      <c r="AN80" s="12">
        <f t="shared" si="56"/>
        <v>0</v>
      </c>
      <c r="AO80" s="16">
        <f t="shared" si="61"/>
        <v>-401.13578082191776</v>
      </c>
    </row>
    <row r="81" spans="1:41" x14ac:dyDescent="0.35">
      <c r="A81" s="12" t="s">
        <v>80</v>
      </c>
      <c r="B81" s="12">
        <v>1412</v>
      </c>
      <c r="C81" s="12">
        <v>415</v>
      </c>
      <c r="D81" s="12">
        <v>62</v>
      </c>
      <c r="E81" s="12">
        <v>44</v>
      </c>
      <c r="F81" s="12">
        <v>250</v>
      </c>
      <c r="G81" s="12">
        <v>0</v>
      </c>
      <c r="H81" s="12">
        <v>7.85</v>
      </c>
      <c r="I81" s="12">
        <v>0</v>
      </c>
      <c r="J81" s="12">
        <f t="shared" si="57"/>
        <v>3.8684931506849316</v>
      </c>
      <c r="K81" s="12">
        <f t="shared" si="37"/>
        <v>116.17084931506849</v>
      </c>
      <c r="L81" s="12">
        <f t="shared" si="38"/>
        <v>160.86484018264841</v>
      </c>
      <c r="M81" s="12">
        <f t="shared" si="39"/>
        <v>1930.3780821917808</v>
      </c>
      <c r="N81" s="12">
        <v>20.55</v>
      </c>
      <c r="O81" s="12">
        <v>5.66</v>
      </c>
      <c r="P81" s="12">
        <f>IFERROR(VLOOKUP(A81,FREQUENCY!A:B,2,FALSE),0)</f>
        <v>7</v>
      </c>
      <c r="Q81" s="12">
        <f>IFERROR(VLOOKUP(A81,WEIGHT!A:B,2,FALSE),0)</f>
        <v>8.98</v>
      </c>
      <c r="R81" s="12">
        <f t="shared" si="40"/>
        <v>415</v>
      </c>
      <c r="S81" s="12">
        <f t="shared" si="58"/>
        <v>85.157534246575338</v>
      </c>
      <c r="T81" s="12">
        <f t="shared" si="59"/>
        <v>232.34169863013699</v>
      </c>
      <c r="U81" s="12">
        <f t="shared" si="41"/>
        <v>317.49923287671231</v>
      </c>
      <c r="V81" s="13">
        <f t="shared" si="42"/>
        <v>107.27691218130312</v>
      </c>
      <c r="W81" s="12">
        <f t="shared" si="43"/>
        <v>3257.75</v>
      </c>
      <c r="X81" s="12" t="str">
        <f t="shared" si="44"/>
        <v>MEDIUM</v>
      </c>
      <c r="Y81" s="12">
        <f t="shared" si="45"/>
        <v>1.5</v>
      </c>
      <c r="Z81" s="12">
        <f t="shared" si="46"/>
        <v>119</v>
      </c>
      <c r="AA81" s="12" t="str">
        <f t="shared" si="47"/>
        <v>OVERSTOCKED</v>
      </c>
      <c r="AB81" s="14">
        <f t="shared" si="48"/>
        <v>1310</v>
      </c>
      <c r="AC81" s="12">
        <f>IFERROR(VLOOKUP(A81,BUNDLE_QUANTITIES!A:B,2,FALSE),0)</f>
        <v>100</v>
      </c>
      <c r="AD81" s="12">
        <f>IFERROR(VLOOKUP(A81,BUNDLE_QUANTITIES!A:C,3,FALSE),0)</f>
        <v>4</v>
      </c>
      <c r="AE81" s="12">
        <f t="shared" si="49"/>
        <v>400</v>
      </c>
      <c r="AF81" s="12" t="str">
        <f t="shared" si="50"/>
        <v>NO</v>
      </c>
      <c r="AG81" s="13">
        <f t="shared" si="60"/>
        <v>235.97808219178083</v>
      </c>
      <c r="AH81" s="13">
        <f t="shared" si="51"/>
        <v>235.97808219178083</v>
      </c>
      <c r="AI81" s="12">
        <f t="shared" si="52"/>
        <v>0</v>
      </c>
      <c r="AJ81" s="12">
        <f t="shared" si="53"/>
        <v>0</v>
      </c>
      <c r="AK81" s="12">
        <f t="shared" si="54"/>
        <v>0</v>
      </c>
      <c r="AL81" s="12"/>
      <c r="AM81" s="12" t="str">
        <f t="shared" si="55"/>
        <v>NORMAL</v>
      </c>
      <c r="AN81" s="12">
        <f t="shared" si="56"/>
        <v>0</v>
      </c>
      <c r="AO81" s="16">
        <f t="shared" si="61"/>
        <v>-17.658301369863011</v>
      </c>
    </row>
    <row r="82" spans="1:41" x14ac:dyDescent="0.35">
      <c r="A82" s="12" t="s">
        <v>81</v>
      </c>
      <c r="B82" s="12">
        <v>2442</v>
      </c>
      <c r="C82" s="12">
        <v>687</v>
      </c>
      <c r="D82" s="12">
        <v>66</v>
      </c>
      <c r="E82" s="12">
        <v>108</v>
      </c>
      <c r="F82" s="12">
        <v>500</v>
      </c>
      <c r="G82" s="12">
        <v>0</v>
      </c>
      <c r="H82" s="12">
        <v>8.3350000000000009</v>
      </c>
      <c r="I82" s="12">
        <v>0</v>
      </c>
      <c r="J82" s="12">
        <f t="shared" si="57"/>
        <v>6.6904109589041099</v>
      </c>
      <c r="K82" s="12">
        <f t="shared" si="37"/>
        <v>200.91304109589043</v>
      </c>
      <c r="L82" s="12">
        <f t="shared" si="38"/>
        <v>278.20958904109585</v>
      </c>
      <c r="M82" s="12">
        <f t="shared" si="39"/>
        <v>3338.5150684931505</v>
      </c>
      <c r="N82" s="12">
        <v>20.55</v>
      </c>
      <c r="O82" s="12">
        <v>5.66</v>
      </c>
      <c r="P82" s="12">
        <f>IFERROR(VLOOKUP(A82,FREQUENCY!A:B,2,FALSE),0)</f>
        <v>18</v>
      </c>
      <c r="Q82" s="12">
        <f>IFERROR(VLOOKUP(A82,WEIGHT!A:B,2,FALSE),0)</f>
        <v>9.83</v>
      </c>
      <c r="R82" s="12">
        <f t="shared" si="40"/>
        <v>687</v>
      </c>
      <c r="S82" s="12">
        <f t="shared" si="58"/>
        <v>143.14794520547946</v>
      </c>
      <c r="T82" s="12">
        <f t="shared" si="59"/>
        <v>401.82608219178087</v>
      </c>
      <c r="U82" s="12">
        <f t="shared" si="41"/>
        <v>544.97402739726033</v>
      </c>
      <c r="V82" s="13">
        <f t="shared" si="42"/>
        <v>102.68427518427518</v>
      </c>
      <c r="W82" s="12">
        <f t="shared" si="43"/>
        <v>5726.1450000000004</v>
      </c>
      <c r="X82" s="12" t="str">
        <f t="shared" si="44"/>
        <v>HIGH</v>
      </c>
      <c r="Y82" s="12">
        <f t="shared" si="45"/>
        <v>1.2</v>
      </c>
      <c r="Z82" s="12">
        <f t="shared" si="46"/>
        <v>165</v>
      </c>
      <c r="AA82" s="12" t="str">
        <f t="shared" si="47"/>
        <v>OVERSTOCKED</v>
      </c>
      <c r="AB82" s="14">
        <f t="shared" si="48"/>
        <v>3350</v>
      </c>
      <c r="AC82" s="12">
        <f>IFERROR(VLOOKUP(A82,BUNDLE_QUANTITIES!A:B,2,FALSE),0)</f>
        <v>100</v>
      </c>
      <c r="AD82" s="12">
        <f>IFERROR(VLOOKUP(A82,BUNDLE_QUANTITIES!A:C,3,FALSE),0)</f>
        <v>4</v>
      </c>
      <c r="AE82" s="12">
        <f t="shared" si="49"/>
        <v>400</v>
      </c>
      <c r="AF82" s="12" t="str">
        <f t="shared" si="50"/>
        <v>NO</v>
      </c>
      <c r="AG82" s="13">
        <f t="shared" si="60"/>
        <v>408.11506849315072</v>
      </c>
      <c r="AH82" s="13">
        <f t="shared" si="51"/>
        <v>408.11506849315072</v>
      </c>
      <c r="AI82" s="12">
        <f t="shared" si="52"/>
        <v>0</v>
      </c>
      <c r="AJ82" s="12">
        <f t="shared" si="53"/>
        <v>0</v>
      </c>
      <c r="AK82" s="12">
        <f t="shared" si="54"/>
        <v>0</v>
      </c>
      <c r="AL82" s="12"/>
      <c r="AM82" s="12" t="str">
        <f t="shared" si="55"/>
        <v>NORMAL</v>
      </c>
      <c r="AN82" s="12">
        <f t="shared" si="56"/>
        <v>0</v>
      </c>
      <c r="AO82" s="16">
        <f t="shared" si="61"/>
        <v>-98.17391780821913</v>
      </c>
    </row>
    <row r="83" spans="1:41" x14ac:dyDescent="0.35">
      <c r="A83" s="12" t="s">
        <v>82</v>
      </c>
      <c r="B83" s="12">
        <v>1848</v>
      </c>
      <c r="C83" s="12">
        <v>427</v>
      </c>
      <c r="D83" s="12">
        <v>26</v>
      </c>
      <c r="E83" s="12">
        <v>52</v>
      </c>
      <c r="F83" s="12">
        <v>300</v>
      </c>
      <c r="G83" s="12">
        <v>0</v>
      </c>
      <c r="H83" s="12">
        <v>9.8559999999999999</v>
      </c>
      <c r="I83" s="12">
        <v>300</v>
      </c>
      <c r="J83" s="12">
        <f t="shared" si="57"/>
        <v>5.0630136986301366</v>
      </c>
      <c r="K83" s="12">
        <f t="shared" si="37"/>
        <v>152.042301369863</v>
      </c>
      <c r="L83" s="12">
        <f t="shared" si="38"/>
        <v>210.53698630136986</v>
      </c>
      <c r="M83" s="12">
        <f t="shared" si="39"/>
        <v>2526.4438356164383</v>
      </c>
      <c r="N83" s="12">
        <v>20.55</v>
      </c>
      <c r="O83" s="12">
        <v>5.66</v>
      </c>
      <c r="P83" s="12">
        <f>IFERROR(VLOOKUP(A83,FREQUENCY!A:B,2,FALSE),0)</f>
        <v>15</v>
      </c>
      <c r="Q83" s="12">
        <f>IFERROR(VLOOKUP(A83,WEIGHT!A:B,2,FALSE),0)</f>
        <v>11.15</v>
      </c>
      <c r="R83" s="12">
        <f t="shared" si="40"/>
        <v>727</v>
      </c>
      <c r="S83" s="12">
        <f t="shared" si="58"/>
        <v>109.70493150684931</v>
      </c>
      <c r="T83" s="12">
        <f t="shared" si="59"/>
        <v>304.08460273972599</v>
      </c>
      <c r="U83" s="12">
        <f t="shared" si="41"/>
        <v>413.78953424657527</v>
      </c>
      <c r="V83" s="13">
        <f t="shared" si="42"/>
        <v>84.337121212121218</v>
      </c>
      <c r="W83" s="12">
        <f t="shared" si="43"/>
        <v>4208.5119999999997</v>
      </c>
      <c r="X83" s="12" t="str">
        <f t="shared" si="44"/>
        <v>MEDIUM</v>
      </c>
      <c r="Y83" s="12">
        <f t="shared" si="45"/>
        <v>1.5</v>
      </c>
      <c r="Z83" s="12">
        <f t="shared" si="46"/>
        <v>156</v>
      </c>
      <c r="AA83" s="12" t="str">
        <f t="shared" si="47"/>
        <v>OK</v>
      </c>
      <c r="AB83" s="14">
        <f t="shared" si="48"/>
        <v>1440</v>
      </c>
      <c r="AC83" s="12">
        <f>IFERROR(VLOOKUP(A83,BUNDLE_QUANTITIES!A:B,2,FALSE),0)</f>
        <v>100</v>
      </c>
      <c r="AD83" s="12">
        <f>IFERROR(VLOOKUP(A83,BUNDLE_QUANTITIES!A:C,3,FALSE),0)</f>
        <v>4</v>
      </c>
      <c r="AE83" s="12">
        <f t="shared" si="49"/>
        <v>400</v>
      </c>
      <c r="AF83" s="12" t="str">
        <f t="shared" si="50"/>
        <v>NO</v>
      </c>
      <c r="AG83" s="13">
        <f t="shared" si="60"/>
        <v>308.84383561643835</v>
      </c>
      <c r="AH83" s="13">
        <f t="shared" si="51"/>
        <v>308.84383561643835</v>
      </c>
      <c r="AI83" s="12">
        <f t="shared" si="52"/>
        <v>0</v>
      </c>
      <c r="AJ83" s="12">
        <f t="shared" si="53"/>
        <v>0</v>
      </c>
      <c r="AK83" s="12">
        <f t="shared" si="54"/>
        <v>0</v>
      </c>
      <c r="AL83" s="12"/>
      <c r="AM83" s="12" t="str">
        <f t="shared" si="55"/>
        <v>NORMAL</v>
      </c>
      <c r="AN83" s="12">
        <f t="shared" si="56"/>
        <v>0</v>
      </c>
      <c r="AO83" s="16">
        <f t="shared" si="61"/>
        <v>4.0846027397259945</v>
      </c>
    </row>
    <row r="84" spans="1:41" x14ac:dyDescent="0.35">
      <c r="A84" s="12" t="s">
        <v>83</v>
      </c>
      <c r="B84" s="12">
        <v>252</v>
      </c>
      <c r="C84" s="12">
        <v>356</v>
      </c>
      <c r="D84" s="12">
        <v>22</v>
      </c>
      <c r="E84" s="12">
        <v>18</v>
      </c>
      <c r="F84" s="12">
        <v>150</v>
      </c>
      <c r="G84" s="12">
        <v>0</v>
      </c>
      <c r="H84" s="12">
        <v>11.0825</v>
      </c>
      <c r="I84" s="12">
        <v>0</v>
      </c>
      <c r="J84" s="12">
        <f t="shared" si="57"/>
        <v>0.69041095890410964</v>
      </c>
      <c r="K84" s="12">
        <f t="shared" si="37"/>
        <v>20.733041095890414</v>
      </c>
      <c r="L84" s="12">
        <f t="shared" si="38"/>
        <v>28.709589041095892</v>
      </c>
      <c r="M84" s="12">
        <f t="shared" si="39"/>
        <v>344.51506849315069</v>
      </c>
      <c r="N84" s="12">
        <v>20.55</v>
      </c>
      <c r="O84" s="12">
        <v>5.66</v>
      </c>
      <c r="P84" s="12">
        <f>IFERROR(VLOOKUP(A84,FREQUENCY!A:B,2,FALSE),0)</f>
        <v>5</v>
      </c>
      <c r="Q84" s="12">
        <f>IFERROR(VLOOKUP(A84,WEIGHT!A:B,2,FALSE),0)</f>
        <v>11.39</v>
      </c>
      <c r="R84" s="12">
        <f t="shared" si="40"/>
        <v>356</v>
      </c>
      <c r="S84" s="12">
        <f t="shared" si="58"/>
        <v>19.847945205479455</v>
      </c>
      <c r="T84" s="12">
        <f t="shared" si="59"/>
        <v>41.466082191780828</v>
      </c>
      <c r="U84" s="12">
        <f t="shared" si="41"/>
        <v>61.314027397260283</v>
      </c>
      <c r="V84" s="13">
        <f t="shared" si="42"/>
        <v>515.6349206349206</v>
      </c>
      <c r="W84" s="12">
        <f t="shared" si="43"/>
        <v>3945.37</v>
      </c>
      <c r="X84" s="12" t="str">
        <f t="shared" si="44"/>
        <v>LOW</v>
      </c>
      <c r="Y84" s="12">
        <f t="shared" si="45"/>
        <v>2</v>
      </c>
      <c r="Z84" s="12">
        <f t="shared" si="46"/>
        <v>28</v>
      </c>
      <c r="AA84" s="12" t="str">
        <f t="shared" si="47"/>
        <v>OVERSTOCKED</v>
      </c>
      <c r="AB84" s="14">
        <f t="shared" si="48"/>
        <v>1220</v>
      </c>
      <c r="AC84" s="12">
        <f>IFERROR(VLOOKUP(A84,BUNDLE_QUANTITIES!A:B,2,FALSE),0)</f>
        <v>50</v>
      </c>
      <c r="AD84" s="12">
        <f>IFERROR(VLOOKUP(A84,BUNDLE_QUANTITIES!A:C,3,FALSE),0)</f>
        <v>4</v>
      </c>
      <c r="AE84" s="12">
        <f t="shared" si="49"/>
        <v>200</v>
      </c>
      <c r="AF84" s="12" t="str">
        <f t="shared" si="50"/>
        <v>NO</v>
      </c>
      <c r="AG84" s="13">
        <f t="shared" si="60"/>
        <v>42.115068493150687</v>
      </c>
      <c r="AH84" s="13">
        <f t="shared" si="51"/>
        <v>42.115068493150687</v>
      </c>
      <c r="AI84" s="12">
        <f t="shared" si="52"/>
        <v>0</v>
      </c>
      <c r="AJ84" s="12">
        <f t="shared" si="53"/>
        <v>0</v>
      </c>
      <c r="AK84" s="12">
        <f t="shared" si="54"/>
        <v>0</v>
      </c>
      <c r="AL84" s="12"/>
      <c r="AM84" s="12" t="str">
        <f t="shared" si="55"/>
        <v>NORMAL</v>
      </c>
      <c r="AN84" s="12">
        <f t="shared" si="56"/>
        <v>0</v>
      </c>
      <c r="AO84" s="16">
        <f t="shared" si="61"/>
        <v>-108.53391780821917</v>
      </c>
    </row>
    <row r="85" spans="1:41" x14ac:dyDescent="0.35">
      <c r="A85" s="12" t="s">
        <v>84</v>
      </c>
      <c r="B85" s="12">
        <v>450</v>
      </c>
      <c r="C85" s="12">
        <v>195</v>
      </c>
      <c r="D85" s="12">
        <v>30</v>
      </c>
      <c r="E85" s="12">
        <v>22</v>
      </c>
      <c r="F85" s="12">
        <v>150</v>
      </c>
      <c r="G85" s="12">
        <v>50</v>
      </c>
      <c r="H85" s="12">
        <v>12.156000000000001</v>
      </c>
      <c r="I85" s="12">
        <v>0</v>
      </c>
      <c r="J85" s="12">
        <f t="shared" si="57"/>
        <v>1.2328767123287672</v>
      </c>
      <c r="K85" s="12">
        <f t="shared" si="37"/>
        <v>37.023287671232879</v>
      </c>
      <c r="L85" s="12">
        <f t="shared" si="38"/>
        <v>51.267123287671232</v>
      </c>
      <c r="M85" s="12">
        <f t="shared" si="39"/>
        <v>615.20547945205476</v>
      </c>
      <c r="N85" s="12">
        <v>20.55</v>
      </c>
      <c r="O85" s="12">
        <v>5.66</v>
      </c>
      <c r="P85" s="12">
        <f>IFERROR(VLOOKUP(A85,FREQUENCY!A:B,2,FALSE),0)</f>
        <v>10</v>
      </c>
      <c r="Q85" s="12">
        <f>IFERROR(VLOOKUP(A85,WEIGHT!A:B,2,FALSE),0)</f>
        <v>13.79</v>
      </c>
      <c r="R85" s="12">
        <f t="shared" si="40"/>
        <v>195</v>
      </c>
      <c r="S85" s="12">
        <f t="shared" si="58"/>
        <v>30.995616438356166</v>
      </c>
      <c r="T85" s="12">
        <f t="shared" si="59"/>
        <v>74.046575342465758</v>
      </c>
      <c r="U85" s="12">
        <f t="shared" si="41"/>
        <v>105.04219178082192</v>
      </c>
      <c r="V85" s="13">
        <f t="shared" si="42"/>
        <v>158.16666666666666</v>
      </c>
      <c r="W85" s="12">
        <f t="shared" si="43"/>
        <v>2370.42</v>
      </c>
      <c r="X85" s="12" t="str">
        <f t="shared" si="44"/>
        <v>MEDIUM</v>
      </c>
      <c r="Y85" s="12">
        <f t="shared" si="45"/>
        <v>1.5</v>
      </c>
      <c r="Z85" s="12">
        <f t="shared" si="46"/>
        <v>38</v>
      </c>
      <c r="AA85" s="12" t="str">
        <f t="shared" si="47"/>
        <v>OVERSTOCKED</v>
      </c>
      <c r="AB85" s="14">
        <f t="shared" si="48"/>
        <v>1120</v>
      </c>
      <c r="AC85" s="12">
        <f>IFERROR(VLOOKUP(A85,BUNDLE_QUANTITIES!A:B,2,FALSE),0)</f>
        <v>50</v>
      </c>
      <c r="AD85" s="12">
        <f>IFERROR(VLOOKUP(A85,BUNDLE_QUANTITIES!A:C,3,FALSE),0)</f>
        <v>4</v>
      </c>
      <c r="AE85" s="12">
        <f t="shared" si="49"/>
        <v>200</v>
      </c>
      <c r="AF85" s="12" t="str">
        <f t="shared" si="50"/>
        <v>NO</v>
      </c>
      <c r="AG85" s="13">
        <f t="shared" si="60"/>
        <v>75.205479452054803</v>
      </c>
      <c r="AH85" s="13">
        <f t="shared" si="51"/>
        <v>75.205479452054803</v>
      </c>
      <c r="AI85" s="12">
        <f t="shared" si="52"/>
        <v>0</v>
      </c>
      <c r="AJ85" s="12">
        <f t="shared" si="53"/>
        <v>0</v>
      </c>
      <c r="AK85" s="12">
        <f t="shared" si="54"/>
        <v>0</v>
      </c>
      <c r="AL85" s="12"/>
      <c r="AM85" s="12" t="str">
        <f t="shared" si="55"/>
        <v>NORMAL</v>
      </c>
      <c r="AN85" s="12">
        <f t="shared" si="56"/>
        <v>0</v>
      </c>
      <c r="AO85" s="16">
        <f t="shared" si="61"/>
        <v>-75.953424657534242</v>
      </c>
    </row>
    <row r="86" spans="1:41" x14ac:dyDescent="0.35">
      <c r="A86" s="12" t="s">
        <v>85</v>
      </c>
      <c r="B86" s="12">
        <v>1126.01</v>
      </c>
      <c r="C86" s="12">
        <v>290.99</v>
      </c>
      <c r="D86" s="12">
        <v>30</v>
      </c>
      <c r="E86" s="12">
        <v>46</v>
      </c>
      <c r="F86" s="12">
        <v>200</v>
      </c>
      <c r="G86" s="12">
        <v>0</v>
      </c>
      <c r="H86" s="12">
        <v>14.148999999999999</v>
      </c>
      <c r="I86" s="12">
        <v>0</v>
      </c>
      <c r="J86" s="12">
        <f t="shared" si="57"/>
        <v>3.0849589041095888</v>
      </c>
      <c r="K86" s="12">
        <f t="shared" si="37"/>
        <v>92.641315890410951</v>
      </c>
      <c r="L86" s="12">
        <f t="shared" si="38"/>
        <v>128.28287442922374</v>
      </c>
      <c r="M86" s="12">
        <f t="shared" si="39"/>
        <v>1539.3944931506849</v>
      </c>
      <c r="N86" s="12">
        <v>20.55</v>
      </c>
      <c r="O86" s="12">
        <v>5.66</v>
      </c>
      <c r="P86" s="12">
        <f>IFERROR(VLOOKUP(A86,FREQUENCY!A:B,2,FALSE),0)</f>
        <v>15</v>
      </c>
      <c r="Q86" s="12">
        <f>IFERROR(VLOOKUP(A86,WEIGHT!A:B,2,FALSE),0)</f>
        <v>16.190000000000001</v>
      </c>
      <c r="R86" s="12">
        <f t="shared" si="40"/>
        <v>290.99</v>
      </c>
      <c r="S86" s="12">
        <f t="shared" si="58"/>
        <v>69.055905479452051</v>
      </c>
      <c r="T86" s="12">
        <f t="shared" si="59"/>
        <v>185.2826317808219</v>
      </c>
      <c r="U86" s="12">
        <f t="shared" si="41"/>
        <v>254.33853726027394</v>
      </c>
      <c r="V86" s="13">
        <f t="shared" si="42"/>
        <v>94.325405635829171</v>
      </c>
      <c r="W86" s="12">
        <f t="shared" si="43"/>
        <v>4117.2175099999995</v>
      </c>
      <c r="X86" s="12" t="str">
        <f t="shared" si="44"/>
        <v>MEDIUM</v>
      </c>
      <c r="Y86" s="12">
        <f t="shared" si="45"/>
        <v>1.5</v>
      </c>
      <c r="Z86" s="12">
        <f t="shared" si="46"/>
        <v>95</v>
      </c>
      <c r="AA86" s="12" t="str">
        <f t="shared" si="47"/>
        <v>OVERSTOCKED</v>
      </c>
      <c r="AB86" s="14">
        <f t="shared" si="48"/>
        <v>1050</v>
      </c>
      <c r="AC86" s="12">
        <f>IFERROR(VLOOKUP(A86,BUNDLE_QUANTITIES!A:B,2,FALSE),0)</f>
        <v>50</v>
      </c>
      <c r="AD86" s="12">
        <f>IFERROR(VLOOKUP(A86,BUNDLE_QUANTITIES!A:C,3,FALSE),0)</f>
        <v>4</v>
      </c>
      <c r="AE86" s="12">
        <f t="shared" si="49"/>
        <v>200</v>
      </c>
      <c r="AF86" s="12" t="str">
        <f t="shared" si="50"/>
        <v>NO</v>
      </c>
      <c r="AG86" s="13">
        <f t="shared" si="60"/>
        <v>188.18249315068491</v>
      </c>
      <c r="AH86" s="13">
        <f t="shared" si="51"/>
        <v>188.18249315068491</v>
      </c>
      <c r="AI86" s="12">
        <f t="shared" si="52"/>
        <v>0</v>
      </c>
      <c r="AJ86" s="12">
        <f t="shared" si="53"/>
        <v>0</v>
      </c>
      <c r="AK86" s="12">
        <f t="shared" si="54"/>
        <v>0</v>
      </c>
      <c r="AL86" s="12"/>
      <c r="AM86" s="12" t="str">
        <f t="shared" si="55"/>
        <v>NORMAL</v>
      </c>
      <c r="AN86" s="12">
        <f t="shared" si="56"/>
        <v>0</v>
      </c>
      <c r="AO86" s="16">
        <f t="shared" si="61"/>
        <v>-14.717368219178098</v>
      </c>
    </row>
    <row r="87" spans="1:41" x14ac:dyDescent="0.35">
      <c r="A87" s="12" t="s">
        <v>86</v>
      </c>
      <c r="B87" s="12">
        <v>4418</v>
      </c>
      <c r="C87" s="12">
        <v>1110</v>
      </c>
      <c r="D87" s="12">
        <v>390</v>
      </c>
      <c r="E87" s="12">
        <v>152</v>
      </c>
      <c r="F87" s="12">
        <v>782</v>
      </c>
      <c r="G87" s="12">
        <v>400</v>
      </c>
      <c r="H87" s="12">
        <v>18.303100000000001</v>
      </c>
      <c r="I87" s="12">
        <v>0</v>
      </c>
      <c r="J87" s="12">
        <f t="shared" si="57"/>
        <v>12.104109589041096</v>
      </c>
      <c r="K87" s="12">
        <f t="shared" si="37"/>
        <v>363.48641095890412</v>
      </c>
      <c r="L87" s="12">
        <f t="shared" si="38"/>
        <v>503.32922374429222</v>
      </c>
      <c r="M87" s="12">
        <f t="shared" si="39"/>
        <v>6039.9506849315067</v>
      </c>
      <c r="N87" s="12">
        <v>20.55</v>
      </c>
      <c r="O87" s="12">
        <v>5.66</v>
      </c>
      <c r="P87" s="12">
        <f>IFERROR(VLOOKUP(A87,FREQUENCY!A:B,2,FALSE),0)</f>
        <v>25</v>
      </c>
      <c r="Q87" s="12">
        <f>IFERROR(VLOOKUP(A87,WEIGHT!A:B,2,FALSE),0)</f>
        <v>18.59</v>
      </c>
      <c r="R87" s="12">
        <f t="shared" si="40"/>
        <v>1110</v>
      </c>
      <c r="S87" s="12">
        <f t="shared" si="58"/>
        <v>254.39945205479452</v>
      </c>
      <c r="T87" s="12">
        <f t="shared" si="59"/>
        <v>726.97282191780823</v>
      </c>
      <c r="U87" s="12">
        <f t="shared" si="41"/>
        <v>981.37227397260278</v>
      </c>
      <c r="V87" s="13">
        <f t="shared" si="42"/>
        <v>91.704391127206875</v>
      </c>
      <c r="W87" s="12">
        <f t="shared" si="43"/>
        <v>20316.440999999999</v>
      </c>
      <c r="X87" s="12" t="str">
        <f t="shared" si="44"/>
        <v>HIGH</v>
      </c>
      <c r="Y87" s="12">
        <f t="shared" si="45"/>
        <v>1.2</v>
      </c>
      <c r="Z87" s="12">
        <f t="shared" si="46"/>
        <v>298</v>
      </c>
      <c r="AA87" s="12" t="str">
        <f t="shared" si="47"/>
        <v>OVERSTOCKED</v>
      </c>
      <c r="AB87" s="14">
        <f t="shared" si="48"/>
        <v>4840</v>
      </c>
      <c r="AC87" s="12">
        <f>IFERROR(VLOOKUP(A87,BUNDLE_QUANTITIES!A:B,2,FALSE),0)</f>
        <v>50</v>
      </c>
      <c r="AD87" s="12">
        <f>IFERROR(VLOOKUP(A87,BUNDLE_QUANTITIES!A:C,3,FALSE),0)</f>
        <v>12</v>
      </c>
      <c r="AE87" s="12">
        <f t="shared" si="49"/>
        <v>600</v>
      </c>
      <c r="AF87" s="12" t="str">
        <f t="shared" si="50"/>
        <v>NO</v>
      </c>
      <c r="AG87" s="13">
        <f t="shared" si="60"/>
        <v>738.35068493150686</v>
      </c>
      <c r="AH87" s="13">
        <f t="shared" si="51"/>
        <v>738.35068493150686</v>
      </c>
      <c r="AI87" s="12">
        <f t="shared" si="52"/>
        <v>0</v>
      </c>
      <c r="AJ87" s="12">
        <f t="shared" si="53"/>
        <v>0</v>
      </c>
      <c r="AK87" s="12">
        <f t="shared" si="54"/>
        <v>0</v>
      </c>
      <c r="AL87" s="12"/>
      <c r="AM87" s="12" t="str">
        <f t="shared" si="55"/>
        <v>NORMAL</v>
      </c>
      <c r="AN87" s="12">
        <f t="shared" si="56"/>
        <v>0</v>
      </c>
      <c r="AO87" s="16">
        <f t="shared" si="61"/>
        <v>-55.027178082191767</v>
      </c>
    </row>
    <row r="88" spans="1:41" x14ac:dyDescent="0.35">
      <c r="A88" s="12" t="s">
        <v>87</v>
      </c>
      <c r="B88" s="12">
        <v>924</v>
      </c>
      <c r="C88" s="12">
        <v>284</v>
      </c>
      <c r="D88" s="12">
        <v>44</v>
      </c>
      <c r="E88" s="12">
        <v>22</v>
      </c>
      <c r="F88" s="12">
        <v>300</v>
      </c>
      <c r="G88" s="12">
        <v>100</v>
      </c>
      <c r="H88" s="12">
        <v>20.444400000000002</v>
      </c>
      <c r="I88" s="12">
        <v>0</v>
      </c>
      <c r="J88" s="12">
        <f t="shared" si="57"/>
        <v>2.5315068493150683</v>
      </c>
      <c r="K88" s="12">
        <f t="shared" si="37"/>
        <v>76.021150684931499</v>
      </c>
      <c r="L88" s="12">
        <f t="shared" si="38"/>
        <v>105.26849315068493</v>
      </c>
      <c r="M88" s="12">
        <f t="shared" si="39"/>
        <v>1263.2219178082191</v>
      </c>
      <c r="N88" s="12">
        <v>20.55</v>
      </c>
      <c r="O88" s="12">
        <v>5.66</v>
      </c>
      <c r="P88" s="12">
        <f>IFERROR(VLOOKUP(A88,FREQUENCY!A:B,2,FALSE),0)</f>
        <v>16</v>
      </c>
      <c r="Q88" s="12">
        <f>IFERROR(VLOOKUP(A88,WEIGHT!A:B,2,FALSE),0)</f>
        <v>20.98</v>
      </c>
      <c r="R88" s="12">
        <f t="shared" si="40"/>
        <v>284</v>
      </c>
      <c r="S88" s="12">
        <f t="shared" si="58"/>
        <v>57.682465753424651</v>
      </c>
      <c r="T88" s="12">
        <f t="shared" si="59"/>
        <v>152.042301369863</v>
      </c>
      <c r="U88" s="12">
        <f t="shared" si="41"/>
        <v>209.72476712328765</v>
      </c>
      <c r="V88" s="13">
        <f t="shared" si="42"/>
        <v>112.1861471861472</v>
      </c>
      <c r="W88" s="12">
        <f t="shared" si="43"/>
        <v>5806.2096000000001</v>
      </c>
      <c r="X88" s="12" t="str">
        <f t="shared" si="44"/>
        <v>HIGH</v>
      </c>
      <c r="Y88" s="12">
        <f t="shared" si="45"/>
        <v>1.2</v>
      </c>
      <c r="Z88" s="12">
        <f t="shared" si="46"/>
        <v>62</v>
      </c>
      <c r="AA88" s="12" t="str">
        <f t="shared" si="47"/>
        <v>OVERSTOCKED</v>
      </c>
      <c r="AB88" s="14">
        <f t="shared" si="48"/>
        <v>2380</v>
      </c>
      <c r="AC88" s="12">
        <f>IFERROR(VLOOKUP(A88,BUNDLE_QUANTITIES!A:B,2,FALSE),0)</f>
        <v>50</v>
      </c>
      <c r="AD88" s="12">
        <f>IFERROR(VLOOKUP(A88,BUNDLE_QUANTITIES!A:C,3,FALSE),0)</f>
        <v>4</v>
      </c>
      <c r="AE88" s="12">
        <f t="shared" si="49"/>
        <v>200</v>
      </c>
      <c r="AF88" s="12" t="str">
        <f t="shared" si="50"/>
        <v>NO</v>
      </c>
      <c r="AG88" s="13">
        <f t="shared" si="60"/>
        <v>154.42191780821918</v>
      </c>
      <c r="AH88" s="13">
        <f t="shared" si="51"/>
        <v>154.42191780821918</v>
      </c>
      <c r="AI88" s="12">
        <f t="shared" si="52"/>
        <v>0</v>
      </c>
      <c r="AJ88" s="12">
        <f t="shared" si="53"/>
        <v>0</v>
      </c>
      <c r="AK88" s="12">
        <f t="shared" si="54"/>
        <v>0</v>
      </c>
      <c r="AL88" s="12"/>
      <c r="AM88" s="12" t="str">
        <f t="shared" si="55"/>
        <v>NORMAL</v>
      </c>
      <c r="AN88" s="12">
        <f t="shared" si="56"/>
        <v>0</v>
      </c>
      <c r="AO88" s="16">
        <f t="shared" si="61"/>
        <v>-147.957698630137</v>
      </c>
    </row>
    <row r="89" spans="1:41" x14ac:dyDescent="0.35">
      <c r="A89" s="12" t="s">
        <v>88</v>
      </c>
      <c r="B89" s="12">
        <v>219</v>
      </c>
      <c r="C89" s="12">
        <v>88</v>
      </c>
      <c r="D89" s="12">
        <v>8</v>
      </c>
      <c r="E89" s="12">
        <v>2</v>
      </c>
      <c r="F89" s="12">
        <v>100</v>
      </c>
      <c r="G89" s="12">
        <v>50</v>
      </c>
      <c r="H89" s="12">
        <v>20.959</v>
      </c>
      <c r="I89" s="12">
        <v>0</v>
      </c>
      <c r="J89" s="12">
        <f t="shared" si="57"/>
        <v>0.6</v>
      </c>
      <c r="K89" s="12">
        <f t="shared" si="37"/>
        <v>18.018000000000001</v>
      </c>
      <c r="L89" s="12">
        <f t="shared" si="38"/>
        <v>24.95</v>
      </c>
      <c r="M89" s="12">
        <f t="shared" si="39"/>
        <v>299.39999999999998</v>
      </c>
      <c r="N89" s="12">
        <v>20.55</v>
      </c>
      <c r="O89" s="12">
        <v>5.66</v>
      </c>
      <c r="P89" s="12">
        <f>IFERROR(VLOOKUP(A89,FREQUENCY!A:B,2,FALSE),0)</f>
        <v>4</v>
      </c>
      <c r="Q89" s="12">
        <f>IFERROR(VLOOKUP(A89,WEIGHT!A:B,2,FALSE),0)</f>
        <v>23.38</v>
      </c>
      <c r="R89" s="12">
        <f t="shared" si="40"/>
        <v>88</v>
      </c>
      <c r="S89" s="12">
        <f t="shared" si="58"/>
        <v>17.990000000000002</v>
      </c>
      <c r="T89" s="12">
        <f t="shared" si="59"/>
        <v>36.036000000000001</v>
      </c>
      <c r="U89" s="12">
        <f t="shared" si="41"/>
        <v>54.026000000000003</v>
      </c>
      <c r="V89" s="13">
        <f t="shared" si="42"/>
        <v>146.66666666666669</v>
      </c>
      <c r="W89" s="12">
        <f t="shared" si="43"/>
        <v>1844.3920000000001</v>
      </c>
      <c r="X89" s="12" t="str">
        <f t="shared" si="44"/>
        <v>LOW</v>
      </c>
      <c r="Y89" s="12">
        <f t="shared" si="45"/>
        <v>2</v>
      </c>
      <c r="Z89" s="12">
        <f t="shared" si="46"/>
        <v>25</v>
      </c>
      <c r="AA89" s="12" t="str">
        <f t="shared" si="47"/>
        <v>OVERSTOCKED</v>
      </c>
      <c r="AB89" s="14">
        <f t="shared" si="48"/>
        <v>750</v>
      </c>
      <c r="AC89" s="12">
        <f>IFERROR(VLOOKUP(A89,BUNDLE_QUANTITIES!A:B,2,FALSE),0)</f>
        <v>50</v>
      </c>
      <c r="AD89" s="12">
        <f>IFERROR(VLOOKUP(A89,BUNDLE_QUANTITIES!A:C,3,FALSE),0)</f>
        <v>2</v>
      </c>
      <c r="AE89" s="12">
        <f t="shared" si="49"/>
        <v>100</v>
      </c>
      <c r="AF89" s="12" t="str">
        <f t="shared" si="50"/>
        <v>NO</v>
      </c>
      <c r="AG89" s="13">
        <f t="shared" si="60"/>
        <v>36.6</v>
      </c>
      <c r="AH89" s="13">
        <f t="shared" si="51"/>
        <v>36.6</v>
      </c>
      <c r="AI89" s="12">
        <f t="shared" si="52"/>
        <v>0</v>
      </c>
      <c r="AJ89" s="12">
        <f t="shared" si="53"/>
        <v>0</v>
      </c>
      <c r="AK89" s="12">
        <f t="shared" si="54"/>
        <v>0</v>
      </c>
      <c r="AL89" s="12"/>
      <c r="AM89" s="12" t="str">
        <f t="shared" si="55"/>
        <v>NORMAL</v>
      </c>
      <c r="AN89" s="12">
        <f t="shared" si="56"/>
        <v>0</v>
      </c>
      <c r="AO89" s="16">
        <f t="shared" si="61"/>
        <v>-63.963999999999999</v>
      </c>
    </row>
    <row r="90" spans="1:41" x14ac:dyDescent="0.35">
      <c r="A90" s="12" t="s">
        <v>89</v>
      </c>
      <c r="B90" s="12">
        <v>16</v>
      </c>
      <c r="C90" s="12">
        <v>30</v>
      </c>
      <c r="D90" s="12">
        <v>4</v>
      </c>
      <c r="E90" s="12">
        <v>0</v>
      </c>
      <c r="F90" s="12">
        <v>10</v>
      </c>
      <c r="G90" s="12">
        <v>0</v>
      </c>
      <c r="H90" s="12">
        <v>24.77</v>
      </c>
      <c r="I90" s="12">
        <v>0</v>
      </c>
      <c r="J90" s="12">
        <f t="shared" si="57"/>
        <v>4.3835616438356165E-2</v>
      </c>
      <c r="K90" s="12">
        <f t="shared" si="37"/>
        <v>1.3163835616438357</v>
      </c>
      <c r="L90" s="12">
        <f t="shared" si="38"/>
        <v>1.8228310502283105</v>
      </c>
      <c r="M90" s="12">
        <f t="shared" si="39"/>
        <v>21.873972602739727</v>
      </c>
      <c r="N90" s="12">
        <v>20.55</v>
      </c>
      <c r="O90" s="12">
        <v>5.66</v>
      </c>
      <c r="P90" s="12">
        <f>IFERROR(VLOOKUP(A90,FREQUENCY!A:B,2,FALSE),0)</f>
        <v>0</v>
      </c>
      <c r="Q90" s="12">
        <f>IFERROR(VLOOKUP(A90,WEIGHT!A:B,2,FALSE),0)</f>
        <v>0</v>
      </c>
      <c r="R90" s="12">
        <f t="shared" si="40"/>
        <v>30</v>
      </c>
      <c r="S90" s="12">
        <f t="shared" si="58"/>
        <v>6.5608219178082194</v>
      </c>
      <c r="T90" s="12">
        <f t="shared" si="59"/>
        <v>2.6327671232876715</v>
      </c>
      <c r="U90" s="12">
        <f t="shared" si="41"/>
        <v>9.1935890410958905</v>
      </c>
      <c r="V90" s="13">
        <f t="shared" si="42"/>
        <v>684.375</v>
      </c>
      <c r="W90" s="12">
        <f t="shared" si="43"/>
        <v>743.1</v>
      </c>
      <c r="X90" s="12" t="str">
        <f t="shared" si="44"/>
        <v>LOW</v>
      </c>
      <c r="Y90" s="12">
        <f t="shared" si="45"/>
        <v>2</v>
      </c>
      <c r="Z90" s="12">
        <f t="shared" si="46"/>
        <v>2</v>
      </c>
      <c r="AA90" s="12" t="str">
        <f t="shared" si="47"/>
        <v>OVERSTOCKED</v>
      </c>
      <c r="AB90" s="14">
        <f t="shared" si="48"/>
        <v>80</v>
      </c>
      <c r="AC90" s="12">
        <f>IFERROR(VLOOKUP(A90,BUNDLE_QUANTITIES!A:B,2,FALSE),0)</f>
        <v>50</v>
      </c>
      <c r="AD90" s="12" t="str">
        <f>IFERROR(VLOOKUP(A90,BUNDLE_QUANTITIES!A:C,3,FALSE),0)</f>
        <v/>
      </c>
      <c r="AE90" s="12" t="e">
        <f t="shared" si="49"/>
        <v>#VALUE!</v>
      </c>
      <c r="AF90" s="12" t="str">
        <f t="shared" si="50"/>
        <v>NO</v>
      </c>
      <c r="AG90" s="13">
        <f t="shared" si="60"/>
        <v>2.6739726027397261</v>
      </c>
      <c r="AH90" s="13">
        <f t="shared" si="51"/>
        <v>2.6739726027397261</v>
      </c>
      <c r="AI90" s="12">
        <f t="shared" si="52"/>
        <v>0</v>
      </c>
      <c r="AJ90" s="12">
        <f t="shared" si="53"/>
        <v>0</v>
      </c>
      <c r="AK90" s="12">
        <f t="shared" si="54"/>
        <v>0</v>
      </c>
      <c r="AL90" s="12"/>
      <c r="AM90" s="12" t="str">
        <f t="shared" si="55"/>
        <v>NORMAL</v>
      </c>
      <c r="AN90" s="12">
        <f t="shared" si="56"/>
        <v>0</v>
      </c>
      <c r="AO90" s="16">
        <f t="shared" si="61"/>
        <v>-7.367232876712329</v>
      </c>
    </row>
    <row r="91" spans="1:41" x14ac:dyDescent="0.35">
      <c r="A91" s="12" t="s">
        <v>90</v>
      </c>
      <c r="B91" s="12">
        <v>2</v>
      </c>
      <c r="C91" s="12">
        <v>42</v>
      </c>
      <c r="D91" s="12">
        <v>0</v>
      </c>
      <c r="E91" s="12">
        <v>0</v>
      </c>
      <c r="F91" s="12">
        <v>10</v>
      </c>
      <c r="G91" s="12">
        <v>0</v>
      </c>
      <c r="H91" s="12">
        <v>30.55</v>
      </c>
      <c r="I91" s="12">
        <v>0</v>
      </c>
      <c r="J91" s="12">
        <f t="shared" si="57"/>
        <v>5.4794520547945206E-3</v>
      </c>
      <c r="K91" s="12">
        <f t="shared" si="37"/>
        <v>0.16454794520547947</v>
      </c>
      <c r="L91" s="12">
        <f t="shared" si="38"/>
        <v>0.22785388127853881</v>
      </c>
      <c r="M91" s="12">
        <f t="shared" si="39"/>
        <v>2.7342465753424658</v>
      </c>
      <c r="N91" s="12">
        <v>20.55</v>
      </c>
      <c r="O91" s="12">
        <v>5.66</v>
      </c>
      <c r="P91" s="12">
        <f>IFERROR(VLOOKUP(A91,FREQUENCY!A:B,2,FALSE),0)</f>
        <v>0</v>
      </c>
      <c r="Q91" s="12">
        <f>IFERROR(VLOOKUP(A91,WEIGHT!A:B,2,FALSE),0)</f>
        <v>0</v>
      </c>
      <c r="R91" s="12">
        <f t="shared" si="40"/>
        <v>42</v>
      </c>
      <c r="S91" s="12">
        <f t="shared" si="58"/>
        <v>5.7726027397260271</v>
      </c>
      <c r="T91" s="12">
        <f t="shared" si="59"/>
        <v>0.32909589041095894</v>
      </c>
      <c r="U91" s="12">
        <f t="shared" si="41"/>
        <v>6.101698630136986</v>
      </c>
      <c r="V91" s="13">
        <f t="shared" si="42"/>
        <v>7665</v>
      </c>
      <c r="W91" s="12">
        <f t="shared" si="43"/>
        <v>1283.1000000000001</v>
      </c>
      <c r="X91" s="12" t="str">
        <f t="shared" si="44"/>
        <v>LOW</v>
      </c>
      <c r="Y91" s="12">
        <f t="shared" si="45"/>
        <v>2</v>
      </c>
      <c r="Z91" s="12">
        <f t="shared" si="46"/>
        <v>0</v>
      </c>
      <c r="AA91" s="12" t="e">
        <f t="shared" si="47"/>
        <v>#DIV/0!</v>
      </c>
      <c r="AB91" s="14">
        <f t="shared" si="48"/>
        <v>100</v>
      </c>
      <c r="AC91" s="12">
        <f>IFERROR(VLOOKUP(A91,BUNDLE_QUANTITIES!A:B,2,FALSE),0)</f>
        <v>50</v>
      </c>
      <c r="AD91" s="12" t="str">
        <f>IFERROR(VLOOKUP(A91,BUNDLE_QUANTITIES!A:C,3,FALSE),0)</f>
        <v/>
      </c>
      <c r="AE91" s="12" t="e">
        <f t="shared" si="49"/>
        <v>#VALUE!</v>
      </c>
      <c r="AF91" s="12" t="str">
        <f t="shared" si="50"/>
        <v>NO</v>
      </c>
      <c r="AG91" s="13">
        <f t="shared" si="60"/>
        <v>0.33424657534246577</v>
      </c>
      <c r="AH91" s="13">
        <f t="shared" si="51"/>
        <v>0.33424657534246577</v>
      </c>
      <c r="AI91" s="12">
        <f t="shared" si="52"/>
        <v>0</v>
      </c>
      <c r="AJ91" s="12">
        <f t="shared" si="53"/>
        <v>0</v>
      </c>
      <c r="AK91" s="12">
        <f t="shared" si="54"/>
        <v>0</v>
      </c>
      <c r="AL91" s="12"/>
      <c r="AM91" s="12" t="str">
        <f t="shared" si="55"/>
        <v>NORMAL</v>
      </c>
      <c r="AN91" s="12">
        <f t="shared" si="56"/>
        <v>0</v>
      </c>
      <c r="AO91" s="16">
        <f t="shared" si="61"/>
        <v>-9.6709041095890402</v>
      </c>
    </row>
    <row r="92" spans="1:41" x14ac:dyDescent="0.35">
      <c r="A92" s="12" t="s">
        <v>91</v>
      </c>
      <c r="B92" s="12">
        <v>91</v>
      </c>
      <c r="C92" s="12">
        <v>47</v>
      </c>
      <c r="D92" s="12">
        <v>4</v>
      </c>
      <c r="E92" s="12">
        <v>5</v>
      </c>
      <c r="F92" s="12">
        <v>40</v>
      </c>
      <c r="G92" s="12">
        <v>30</v>
      </c>
      <c r="H92" s="12">
        <v>26.634</v>
      </c>
      <c r="I92" s="12">
        <v>0</v>
      </c>
      <c r="J92" s="12">
        <f t="shared" si="57"/>
        <v>0.24931506849315069</v>
      </c>
      <c r="K92" s="12">
        <f t="shared" si="37"/>
        <v>7.4869315068493156</v>
      </c>
      <c r="L92" s="12">
        <f t="shared" si="38"/>
        <v>10.367351598173515</v>
      </c>
      <c r="M92" s="12">
        <f t="shared" si="39"/>
        <v>124.40821917808219</v>
      </c>
      <c r="N92" s="12">
        <v>20.55</v>
      </c>
      <c r="O92" s="12">
        <v>5.66</v>
      </c>
      <c r="P92" s="12">
        <f>IFERROR(VLOOKUP(A92,FREQUENCY!A:B,2,FALSE),0)</f>
        <v>3</v>
      </c>
      <c r="Q92" s="12">
        <f>IFERROR(VLOOKUP(A92,WEIGHT!A:B,2,FALSE),0)</f>
        <v>33.220999999999997</v>
      </c>
      <c r="R92" s="12">
        <f t="shared" si="40"/>
        <v>47</v>
      </c>
      <c r="S92" s="12">
        <f t="shared" si="58"/>
        <v>10.783424657534248</v>
      </c>
      <c r="T92" s="12">
        <f t="shared" si="59"/>
        <v>14.973863013698631</v>
      </c>
      <c r="U92" s="12">
        <f t="shared" si="41"/>
        <v>25.757287671232881</v>
      </c>
      <c r="V92" s="13">
        <f t="shared" si="42"/>
        <v>188.5164835164835</v>
      </c>
      <c r="W92" s="12">
        <f t="shared" si="43"/>
        <v>1251.798</v>
      </c>
      <c r="X92" s="12" t="str">
        <f t="shared" si="44"/>
        <v>LOW</v>
      </c>
      <c r="Y92" s="12">
        <f t="shared" si="45"/>
        <v>2</v>
      </c>
      <c r="Z92" s="12">
        <f t="shared" si="46"/>
        <v>10</v>
      </c>
      <c r="AA92" s="12" t="str">
        <f t="shared" si="47"/>
        <v>OVERSTOCKED</v>
      </c>
      <c r="AB92" s="14">
        <f t="shared" si="48"/>
        <v>300</v>
      </c>
      <c r="AC92" s="12">
        <f>IFERROR(VLOOKUP(A92,BUNDLE_QUANTITIES!A:B,2,FALSE),0)</f>
        <v>30</v>
      </c>
      <c r="AD92" s="12">
        <f>IFERROR(VLOOKUP(A92,BUNDLE_QUANTITIES!A:C,3,FALSE),0)</f>
        <v>2</v>
      </c>
      <c r="AE92" s="12">
        <f t="shared" si="49"/>
        <v>60</v>
      </c>
      <c r="AF92" s="12" t="str">
        <f t="shared" si="50"/>
        <v>NO</v>
      </c>
      <c r="AG92" s="13">
        <f t="shared" si="60"/>
        <v>15.208219178082192</v>
      </c>
      <c r="AH92" s="13">
        <f t="shared" si="51"/>
        <v>15.208219178082192</v>
      </c>
      <c r="AI92" s="12">
        <f t="shared" si="52"/>
        <v>0</v>
      </c>
      <c r="AJ92" s="12">
        <f t="shared" si="53"/>
        <v>0</v>
      </c>
      <c r="AK92" s="12">
        <f t="shared" si="54"/>
        <v>0</v>
      </c>
      <c r="AL92" s="12"/>
      <c r="AM92" s="12" t="str">
        <f t="shared" si="55"/>
        <v>NORMAL</v>
      </c>
      <c r="AN92" s="12">
        <f t="shared" si="56"/>
        <v>0</v>
      </c>
      <c r="AO92" s="16">
        <f t="shared" si="61"/>
        <v>-25.026136986301367</v>
      </c>
    </row>
    <row r="93" spans="1:41" x14ac:dyDescent="0.35">
      <c r="A93" s="12" t="s">
        <v>92</v>
      </c>
      <c r="B93" s="12">
        <v>307</v>
      </c>
      <c r="C93" s="12">
        <v>36</v>
      </c>
      <c r="D93" s="12">
        <v>16</v>
      </c>
      <c r="E93" s="12">
        <v>9</v>
      </c>
      <c r="F93" s="12">
        <v>60</v>
      </c>
      <c r="G93" s="12">
        <v>30</v>
      </c>
      <c r="H93" s="12">
        <v>32.28</v>
      </c>
      <c r="I93" s="12">
        <v>30</v>
      </c>
      <c r="J93" s="12">
        <f t="shared" si="57"/>
        <v>0.84109589041095889</v>
      </c>
      <c r="K93" s="12">
        <f t="shared" si="37"/>
        <v>25.258109589041098</v>
      </c>
      <c r="L93" s="12">
        <f t="shared" si="38"/>
        <v>34.975570776255708</v>
      </c>
      <c r="M93" s="12">
        <f t="shared" si="39"/>
        <v>419.7068493150685</v>
      </c>
      <c r="N93" s="12">
        <v>20.55</v>
      </c>
      <c r="O93" s="12">
        <v>5.66</v>
      </c>
      <c r="P93" s="12">
        <f>IFERROR(VLOOKUP(A93,FREQUENCY!A:B,2,FALSE),0)</f>
        <v>16</v>
      </c>
      <c r="Q93" s="12">
        <f>IFERROR(VLOOKUP(A93,WEIGHT!A:B,2,FALSE),0)</f>
        <v>38.698</v>
      </c>
      <c r="R93" s="12">
        <f t="shared" si="40"/>
        <v>66</v>
      </c>
      <c r="S93" s="12">
        <f t="shared" si="58"/>
        <v>22.944520547945206</v>
      </c>
      <c r="T93" s="12">
        <f t="shared" si="59"/>
        <v>50.516219178082196</v>
      </c>
      <c r="U93" s="12">
        <f t="shared" si="41"/>
        <v>73.460739726027398</v>
      </c>
      <c r="V93" s="13">
        <f t="shared" si="42"/>
        <v>42.801302931596091</v>
      </c>
      <c r="W93" s="12">
        <f t="shared" si="43"/>
        <v>1162.08</v>
      </c>
      <c r="X93" s="12" t="str">
        <f t="shared" si="44"/>
        <v>HIGH</v>
      </c>
      <c r="Y93" s="12">
        <f t="shared" si="45"/>
        <v>1.2</v>
      </c>
      <c r="Z93" s="12">
        <f t="shared" si="46"/>
        <v>21</v>
      </c>
      <c r="AA93" s="12" t="str">
        <f t="shared" si="47"/>
        <v>OVERSTOCKED</v>
      </c>
      <c r="AB93" s="14">
        <f t="shared" si="48"/>
        <v>390</v>
      </c>
      <c r="AC93" s="12">
        <f>IFERROR(VLOOKUP(A93,BUNDLE_QUANTITIES!A:B,2,FALSE),0)</f>
        <v>30</v>
      </c>
      <c r="AD93" s="12">
        <f>IFERROR(VLOOKUP(A93,BUNDLE_QUANTITIES!A:C,3,FALSE),0)</f>
        <v>2</v>
      </c>
      <c r="AE93" s="12">
        <f t="shared" si="49"/>
        <v>60</v>
      </c>
      <c r="AF93" s="12" t="str">
        <f t="shared" si="50"/>
        <v>YES</v>
      </c>
      <c r="AG93" s="13">
        <f t="shared" si="60"/>
        <v>51.30684931506849</v>
      </c>
      <c r="AH93" s="13">
        <f t="shared" si="51"/>
        <v>51.30684931506849</v>
      </c>
      <c r="AI93" s="12">
        <f t="shared" si="52"/>
        <v>0</v>
      </c>
      <c r="AJ93" s="12">
        <f t="shared" si="53"/>
        <v>0</v>
      </c>
      <c r="AK93" s="12">
        <f t="shared" si="54"/>
        <v>0</v>
      </c>
      <c r="AL93" s="12"/>
      <c r="AM93" s="12" t="str">
        <f t="shared" si="55"/>
        <v>MEDIUM</v>
      </c>
      <c r="AN93" s="12">
        <f t="shared" si="56"/>
        <v>0</v>
      </c>
      <c r="AO93" s="16">
        <f t="shared" si="61"/>
        <v>-9.4837808219178044</v>
      </c>
    </row>
    <row r="94" spans="1:41" x14ac:dyDescent="0.35">
      <c r="A94" s="12" t="s">
        <v>93</v>
      </c>
      <c r="B94" s="12">
        <v>127</v>
      </c>
      <c r="C94" s="12">
        <v>80</v>
      </c>
      <c r="D94" s="12">
        <v>6</v>
      </c>
      <c r="E94" s="12">
        <v>9</v>
      </c>
      <c r="F94" s="12">
        <v>30</v>
      </c>
      <c r="G94" s="12">
        <v>0</v>
      </c>
      <c r="H94" s="12">
        <v>35.987000000000002</v>
      </c>
      <c r="I94" s="12">
        <v>0</v>
      </c>
      <c r="J94" s="12">
        <f t="shared" si="57"/>
        <v>0.34794520547945207</v>
      </c>
      <c r="K94" s="12">
        <f t="shared" si="37"/>
        <v>10.448794520547946</v>
      </c>
      <c r="L94" s="12">
        <f t="shared" si="38"/>
        <v>14.468721461187215</v>
      </c>
      <c r="M94" s="12">
        <f t="shared" si="39"/>
        <v>173.62465753424658</v>
      </c>
      <c r="N94" s="12">
        <v>20.55</v>
      </c>
      <c r="O94" s="12">
        <v>5.66</v>
      </c>
      <c r="P94" s="12">
        <f>IFERROR(VLOOKUP(A94,FREQUENCY!A:B,2,FALSE),0)</f>
        <v>7</v>
      </c>
      <c r="Q94" s="12">
        <f>IFERROR(VLOOKUP(A94,WEIGHT!A:B,2,FALSE),0)</f>
        <v>44.447000000000003</v>
      </c>
      <c r="R94" s="12">
        <f t="shared" si="40"/>
        <v>80</v>
      </c>
      <c r="S94" s="12">
        <f t="shared" si="58"/>
        <v>12.81027397260274</v>
      </c>
      <c r="T94" s="12">
        <f t="shared" si="59"/>
        <v>20.897589041095891</v>
      </c>
      <c r="U94" s="12">
        <f t="shared" si="41"/>
        <v>33.707863013698628</v>
      </c>
      <c r="V94" s="13">
        <f t="shared" si="42"/>
        <v>229.92125984251967</v>
      </c>
      <c r="W94" s="12">
        <f t="shared" si="43"/>
        <v>2878.96</v>
      </c>
      <c r="X94" s="12" t="str">
        <f t="shared" si="44"/>
        <v>MEDIUM</v>
      </c>
      <c r="Y94" s="12">
        <f t="shared" si="45"/>
        <v>1.5</v>
      </c>
      <c r="Z94" s="12">
        <f t="shared" si="46"/>
        <v>11</v>
      </c>
      <c r="AA94" s="12" t="str">
        <f t="shared" si="47"/>
        <v>OVERSTOCKED</v>
      </c>
      <c r="AB94" s="14">
        <f t="shared" si="48"/>
        <v>190</v>
      </c>
      <c r="AC94" s="12">
        <f>IFERROR(VLOOKUP(A94,BUNDLE_QUANTITIES!A:B,2,FALSE),0)</f>
        <v>30</v>
      </c>
      <c r="AD94" s="12">
        <f>IFERROR(VLOOKUP(A94,BUNDLE_QUANTITIES!A:C,3,FALSE),0)</f>
        <v>2</v>
      </c>
      <c r="AE94" s="12">
        <f t="shared" si="49"/>
        <v>60</v>
      </c>
      <c r="AF94" s="12" t="str">
        <f t="shared" si="50"/>
        <v>NO</v>
      </c>
      <c r="AG94" s="13">
        <f t="shared" si="60"/>
        <v>21.224657534246575</v>
      </c>
      <c r="AH94" s="13">
        <f t="shared" si="51"/>
        <v>21.224657534246575</v>
      </c>
      <c r="AI94" s="12">
        <f t="shared" si="52"/>
        <v>0</v>
      </c>
      <c r="AJ94" s="12">
        <f t="shared" si="53"/>
        <v>0</v>
      </c>
      <c r="AK94" s="12">
        <f t="shared" si="54"/>
        <v>0</v>
      </c>
      <c r="AL94" s="12"/>
      <c r="AM94" s="12" t="str">
        <f t="shared" si="55"/>
        <v>NORMAL</v>
      </c>
      <c r="AN94" s="12">
        <f t="shared" si="56"/>
        <v>0</v>
      </c>
      <c r="AO94" s="16">
        <f t="shared" si="61"/>
        <v>-9.1024109589041089</v>
      </c>
    </row>
    <row r="95" spans="1:41" x14ac:dyDescent="0.35">
      <c r="A95" s="12" t="s">
        <v>94</v>
      </c>
      <c r="B95" s="12">
        <v>352</v>
      </c>
      <c r="C95" s="12">
        <v>58</v>
      </c>
      <c r="D95" s="12">
        <v>7</v>
      </c>
      <c r="E95" s="12">
        <v>11</v>
      </c>
      <c r="F95" s="12">
        <v>75</v>
      </c>
      <c r="G95" s="12">
        <v>0</v>
      </c>
      <c r="H95" s="12">
        <v>38.744999999999997</v>
      </c>
      <c r="I95" s="12">
        <v>60</v>
      </c>
      <c r="J95" s="12">
        <f t="shared" si="57"/>
        <v>0.96438356164383565</v>
      </c>
      <c r="K95" s="12">
        <f t="shared" si="37"/>
        <v>28.960438356164385</v>
      </c>
      <c r="L95" s="12">
        <f t="shared" si="38"/>
        <v>40.102283105022828</v>
      </c>
      <c r="M95" s="12">
        <f t="shared" si="39"/>
        <v>481.22739726027396</v>
      </c>
      <c r="N95" s="12">
        <v>20.55</v>
      </c>
      <c r="O95" s="12">
        <v>5.66</v>
      </c>
      <c r="P95" s="12">
        <f>IFERROR(VLOOKUP(A95,FREQUENCY!A:B,2,FALSE),0)</f>
        <v>16</v>
      </c>
      <c r="Q95" s="12">
        <f>IFERROR(VLOOKUP(A95,WEIGHT!A:B,2,FALSE),0)</f>
        <v>49.006</v>
      </c>
      <c r="R95" s="12">
        <f t="shared" si="40"/>
        <v>118</v>
      </c>
      <c r="S95" s="12">
        <f t="shared" si="58"/>
        <v>25.478082191780825</v>
      </c>
      <c r="T95" s="12">
        <f t="shared" si="59"/>
        <v>57.92087671232877</v>
      </c>
      <c r="U95" s="12">
        <f t="shared" si="41"/>
        <v>83.398958904109591</v>
      </c>
      <c r="V95" s="13">
        <f t="shared" si="42"/>
        <v>60.142045454545453</v>
      </c>
      <c r="W95" s="12">
        <f t="shared" si="43"/>
        <v>2247.21</v>
      </c>
      <c r="X95" s="12" t="str">
        <f t="shared" si="44"/>
        <v>HIGH</v>
      </c>
      <c r="Y95" s="12">
        <f t="shared" si="45"/>
        <v>1.2</v>
      </c>
      <c r="Z95" s="12">
        <f t="shared" si="46"/>
        <v>24</v>
      </c>
      <c r="AA95" s="12" t="str">
        <f t="shared" si="47"/>
        <v>OVERSTOCKED</v>
      </c>
      <c r="AB95" s="14">
        <f t="shared" si="48"/>
        <v>510</v>
      </c>
      <c r="AC95" s="12">
        <f>IFERROR(VLOOKUP(A95,BUNDLE_QUANTITIES!A:B,2,FALSE),0)</f>
        <v>30</v>
      </c>
      <c r="AD95" s="12">
        <f>IFERROR(VLOOKUP(A95,BUNDLE_QUANTITIES!A:C,3,FALSE),0)</f>
        <v>2</v>
      </c>
      <c r="AE95" s="12">
        <f t="shared" si="49"/>
        <v>60</v>
      </c>
      <c r="AF95" s="12" t="str">
        <f t="shared" si="50"/>
        <v>YES</v>
      </c>
      <c r="AG95" s="13">
        <f t="shared" si="60"/>
        <v>58.827397260273976</v>
      </c>
      <c r="AH95" s="13">
        <f t="shared" si="51"/>
        <v>58.827397260273976</v>
      </c>
      <c r="AI95" s="12">
        <f t="shared" si="52"/>
        <v>0</v>
      </c>
      <c r="AJ95" s="12">
        <f t="shared" si="53"/>
        <v>0</v>
      </c>
      <c r="AK95" s="12">
        <f t="shared" si="54"/>
        <v>0</v>
      </c>
      <c r="AL95" s="12"/>
      <c r="AM95" s="12" t="str">
        <f t="shared" si="55"/>
        <v>LOW</v>
      </c>
      <c r="AN95" s="12">
        <f t="shared" si="56"/>
        <v>0</v>
      </c>
      <c r="AO95" s="16">
        <f t="shared" si="61"/>
        <v>-17.07912328767123</v>
      </c>
    </row>
    <row r="96" spans="1:41" x14ac:dyDescent="0.35">
      <c r="A96" s="12" t="s">
        <v>95</v>
      </c>
      <c r="B96" s="12">
        <v>54</v>
      </c>
      <c r="C96" s="12">
        <v>14</v>
      </c>
      <c r="D96" s="12">
        <v>1</v>
      </c>
      <c r="E96" s="12">
        <v>6</v>
      </c>
      <c r="F96" s="12">
        <v>15</v>
      </c>
      <c r="G96" s="12">
        <v>0</v>
      </c>
      <c r="H96" s="12">
        <v>40.180999999999997</v>
      </c>
      <c r="I96" s="12">
        <v>30</v>
      </c>
      <c r="J96" s="12">
        <f t="shared" si="57"/>
        <v>0.14794520547945206</v>
      </c>
      <c r="K96" s="12">
        <f t="shared" si="37"/>
        <v>4.4427945205479453</v>
      </c>
      <c r="L96" s="12">
        <f t="shared" si="38"/>
        <v>6.1520547945205477</v>
      </c>
      <c r="M96" s="12">
        <f t="shared" si="39"/>
        <v>73.824657534246569</v>
      </c>
      <c r="N96" s="12">
        <v>20.55</v>
      </c>
      <c r="O96" s="12">
        <v>5.66</v>
      </c>
      <c r="P96" s="12">
        <f>IFERROR(VLOOKUP(A96,FREQUENCY!A:B,2,FALSE),0)</f>
        <v>1</v>
      </c>
      <c r="Q96" s="12">
        <f>IFERROR(VLOOKUP(A96,WEIGHT!A:B,2,FALSE),0)</f>
        <v>53.564</v>
      </c>
      <c r="R96" s="12">
        <f t="shared" si="40"/>
        <v>44</v>
      </c>
      <c r="S96" s="12">
        <f t="shared" si="58"/>
        <v>8.7002739726027407</v>
      </c>
      <c r="T96" s="12">
        <f t="shared" si="59"/>
        <v>8.8855890410958907</v>
      </c>
      <c r="U96" s="12">
        <f t="shared" si="41"/>
        <v>17.585863013698631</v>
      </c>
      <c r="V96" s="13">
        <f t="shared" si="42"/>
        <v>94.629629629629633</v>
      </c>
      <c r="W96" s="12">
        <f t="shared" si="43"/>
        <v>562.53399999999999</v>
      </c>
      <c r="X96" s="12" t="str">
        <f t="shared" si="44"/>
        <v>LOW</v>
      </c>
      <c r="Y96" s="12">
        <f t="shared" si="45"/>
        <v>2</v>
      </c>
      <c r="Z96" s="12">
        <f t="shared" si="46"/>
        <v>6</v>
      </c>
      <c r="AA96" s="12" t="str">
        <f t="shared" si="47"/>
        <v>OVERSTOCKED</v>
      </c>
      <c r="AB96" s="14">
        <f t="shared" si="48"/>
        <v>90</v>
      </c>
      <c r="AC96" s="12">
        <f>IFERROR(VLOOKUP(A96,BUNDLE_QUANTITIES!A:B,2,FALSE),0)</f>
        <v>30</v>
      </c>
      <c r="AD96" s="12">
        <f>IFERROR(VLOOKUP(A96,BUNDLE_QUANTITIES!A:C,3,FALSE),0)</f>
        <v>1</v>
      </c>
      <c r="AE96" s="12">
        <f t="shared" si="49"/>
        <v>30</v>
      </c>
      <c r="AF96" s="12" t="str">
        <f t="shared" si="50"/>
        <v>NO</v>
      </c>
      <c r="AG96" s="13">
        <f t="shared" si="60"/>
        <v>9.0246575342465754</v>
      </c>
      <c r="AH96" s="13">
        <f t="shared" si="51"/>
        <v>9.0246575342465754</v>
      </c>
      <c r="AI96" s="12">
        <f t="shared" si="52"/>
        <v>0</v>
      </c>
      <c r="AJ96" s="12">
        <f t="shared" si="53"/>
        <v>0</v>
      </c>
      <c r="AK96" s="12">
        <f t="shared" si="54"/>
        <v>0</v>
      </c>
      <c r="AL96" s="12"/>
      <c r="AM96" s="12" t="str">
        <f t="shared" si="55"/>
        <v>NORMAL</v>
      </c>
      <c r="AN96" s="12">
        <f t="shared" si="56"/>
        <v>0</v>
      </c>
      <c r="AO96" s="16">
        <f t="shared" si="61"/>
        <v>-6.1144109589041093</v>
      </c>
    </row>
    <row r="97" spans="1:41" x14ac:dyDescent="0.35">
      <c r="A97" s="12" t="s">
        <v>96</v>
      </c>
      <c r="B97" s="12">
        <v>371</v>
      </c>
      <c r="C97" s="12">
        <v>74</v>
      </c>
      <c r="D97" s="12">
        <v>4</v>
      </c>
      <c r="E97" s="12">
        <v>8</v>
      </c>
      <c r="F97" s="12">
        <v>90</v>
      </c>
      <c r="G97" s="12">
        <v>0</v>
      </c>
      <c r="H97" s="12">
        <v>46.63</v>
      </c>
      <c r="I97" s="12">
        <v>60</v>
      </c>
      <c r="J97" s="12">
        <f t="shared" si="57"/>
        <v>1.0164383561643835</v>
      </c>
      <c r="K97" s="12">
        <f t="shared" ref="K97:K117" si="62">J97*30.03</f>
        <v>30.523643835616436</v>
      </c>
      <c r="L97" s="12">
        <f t="shared" ref="L97:L117" si="63">M97/12</f>
        <v>42.266894977168953</v>
      </c>
      <c r="M97" s="12">
        <f t="shared" ref="M97:M115" si="64">(J97*134)+B97</f>
        <v>507.2027397260274</v>
      </c>
      <c r="N97" s="12">
        <v>20.55</v>
      </c>
      <c r="O97" s="12">
        <v>5.66</v>
      </c>
      <c r="P97" s="12">
        <f>IFERROR(VLOOKUP(A97,FREQUENCY!A:B,2,FALSE),0)</f>
        <v>17</v>
      </c>
      <c r="Q97" s="12">
        <f>IFERROR(VLOOKUP(A97,WEIGHT!A:B,2,FALSE),0)</f>
        <v>58.122999999999998</v>
      </c>
      <c r="R97" s="12">
        <f t="shared" ref="R97:R115" si="65">C97+I97</f>
        <v>134</v>
      </c>
      <c r="S97" s="12">
        <f t="shared" si="58"/>
        <v>26.54780821917808</v>
      </c>
      <c r="T97" s="12">
        <f t="shared" si="59"/>
        <v>61.047287671232873</v>
      </c>
      <c r="U97" s="12">
        <f t="shared" si="41"/>
        <v>87.59509589041096</v>
      </c>
      <c r="V97" s="13">
        <f t="shared" si="42"/>
        <v>72.803234501347717</v>
      </c>
      <c r="W97" s="12">
        <f t="shared" si="43"/>
        <v>3450.6200000000003</v>
      </c>
      <c r="X97" s="12" t="str">
        <f t="shared" si="44"/>
        <v>HIGH</v>
      </c>
      <c r="Y97" s="12">
        <f t="shared" si="45"/>
        <v>1.2</v>
      </c>
      <c r="Z97" s="12">
        <f t="shared" si="46"/>
        <v>25</v>
      </c>
      <c r="AA97" s="12" t="str">
        <f t="shared" si="47"/>
        <v>OVERSTOCKED</v>
      </c>
      <c r="AB97" s="14">
        <f t="shared" si="48"/>
        <v>650</v>
      </c>
      <c r="AC97" s="12">
        <f>IFERROR(VLOOKUP(A97,BUNDLE_QUANTITIES!A:B,2,FALSE),0)</f>
        <v>30</v>
      </c>
      <c r="AD97" s="12">
        <f>IFERROR(VLOOKUP(A97,BUNDLE_QUANTITIES!A:C,3,FALSE),0)</f>
        <v>2</v>
      </c>
      <c r="AE97" s="12">
        <f t="shared" si="49"/>
        <v>60</v>
      </c>
      <c r="AF97" s="12" t="str">
        <f t="shared" si="50"/>
        <v>NO</v>
      </c>
      <c r="AG97" s="13">
        <f t="shared" si="60"/>
        <v>62.002739726027393</v>
      </c>
      <c r="AH97" s="13">
        <f t="shared" si="51"/>
        <v>62.002739726027393</v>
      </c>
      <c r="AI97" s="12">
        <f t="shared" si="52"/>
        <v>0</v>
      </c>
      <c r="AJ97" s="12">
        <f t="shared" si="53"/>
        <v>0</v>
      </c>
      <c r="AK97" s="12">
        <f t="shared" si="54"/>
        <v>0</v>
      </c>
      <c r="AL97" s="12"/>
      <c r="AM97" s="12" t="str">
        <f t="shared" si="55"/>
        <v>NORMAL</v>
      </c>
      <c r="AN97" s="12">
        <f t="shared" si="56"/>
        <v>0</v>
      </c>
      <c r="AO97" s="16">
        <f t="shared" si="61"/>
        <v>-28.952712328767127</v>
      </c>
    </row>
    <row r="98" spans="1:41" x14ac:dyDescent="0.35">
      <c r="A98" s="12" t="s">
        <v>97</v>
      </c>
      <c r="B98" s="12">
        <v>56</v>
      </c>
      <c r="C98" s="12">
        <v>32</v>
      </c>
      <c r="D98" s="12">
        <v>1</v>
      </c>
      <c r="E98" s="12">
        <v>0</v>
      </c>
      <c r="F98" s="12">
        <v>15</v>
      </c>
      <c r="G98" s="12">
        <v>0</v>
      </c>
      <c r="H98" s="12">
        <v>46.811999999999998</v>
      </c>
      <c r="I98" s="12">
        <v>0</v>
      </c>
      <c r="J98" s="12">
        <f t="shared" si="57"/>
        <v>0.15342465753424658</v>
      </c>
      <c r="K98" s="12">
        <f t="shared" si="62"/>
        <v>4.6073424657534252</v>
      </c>
      <c r="L98" s="12">
        <f t="shared" si="63"/>
        <v>6.3799086757990864</v>
      </c>
      <c r="M98" s="12">
        <f t="shared" si="64"/>
        <v>76.558904109589037</v>
      </c>
      <c r="N98" s="12">
        <v>20.55</v>
      </c>
      <c r="O98" s="12">
        <v>5.66</v>
      </c>
      <c r="P98" s="12">
        <f>IFERROR(VLOOKUP(A98,FREQUENCY!A:B,2,FALSE),0)</f>
        <v>2</v>
      </c>
      <c r="Q98" s="12">
        <f>IFERROR(VLOOKUP(A98,WEIGHT!A:B,2,FALSE),0)</f>
        <v>62.682000000000002</v>
      </c>
      <c r="R98" s="12">
        <f t="shared" si="65"/>
        <v>32</v>
      </c>
      <c r="S98" s="12">
        <f t="shared" si="58"/>
        <v>8.8128767123287677</v>
      </c>
      <c r="T98" s="12">
        <f t="shared" si="59"/>
        <v>9.2146849315068504</v>
      </c>
      <c r="U98" s="12">
        <f t="shared" si="41"/>
        <v>18.027561643835618</v>
      </c>
      <c r="V98" s="13">
        <f t="shared" si="42"/>
        <v>208.57142857142856</v>
      </c>
      <c r="W98" s="12">
        <f t="shared" si="43"/>
        <v>1497.9839999999999</v>
      </c>
      <c r="X98" s="12" t="str">
        <f t="shared" si="44"/>
        <v>LOW</v>
      </c>
      <c r="Y98" s="12">
        <f t="shared" si="45"/>
        <v>2</v>
      </c>
      <c r="Z98" s="12">
        <f t="shared" si="46"/>
        <v>6</v>
      </c>
      <c r="AA98" s="12" t="str">
        <f t="shared" si="47"/>
        <v>OVERSTOCKED</v>
      </c>
      <c r="AB98" s="14">
        <f t="shared" si="48"/>
        <v>90</v>
      </c>
      <c r="AC98" s="12">
        <f>IFERROR(VLOOKUP(A98,BUNDLE_QUANTITIES!A:B,2,FALSE),0)</f>
        <v>30</v>
      </c>
      <c r="AD98" s="12">
        <f>IFERROR(VLOOKUP(A98,BUNDLE_QUANTITIES!A:C,3,FALSE),0)</f>
        <v>1</v>
      </c>
      <c r="AE98" s="12">
        <f t="shared" ref="AE98:AE115" si="66">(AC98*AD98)</f>
        <v>30</v>
      </c>
      <c r="AF98" s="12" t="str">
        <f t="shared" ref="AF98:AF115" si="67">IF(OR(R98&lt;=U98,V98&lt;61),"YES", "NO")</f>
        <v>NO</v>
      </c>
      <c r="AG98" s="13">
        <f t="shared" si="60"/>
        <v>9.3589041095890408</v>
      </c>
      <c r="AH98" s="13">
        <f t="shared" ref="AH98:AH115" si="68">MAX(Z98,AG98)</f>
        <v>9.3589041095890408</v>
      </c>
      <c r="AI98" s="12">
        <f t="shared" ref="AI98:AI115" si="69">IF(AF98="YES",MAX(0,AH98+S98-R98-I98),0)</f>
        <v>0</v>
      </c>
      <c r="AJ98" s="12">
        <f t="shared" ref="AJ98:AJ115" si="70">IF(AND(AC98&gt;0, AF98="YES"), MIN(AD98, CEILING(AI98/AC98,1)), 0)</f>
        <v>0</v>
      </c>
      <c r="AK98" s="12">
        <f t="shared" ref="AK98:AK115" si="71">AJ98*Q98*AC98</f>
        <v>0</v>
      </c>
      <c r="AL98" s="12"/>
      <c r="AM98" s="12" t="str">
        <f t="shared" ref="AM98:AM110" si="72">IF(V98&lt;=22, "CRITICAL", IF(V98&lt;=30, "HIGH", IF(V98&lt;=45, "MEDIUM", IF(V98&lt;=61, "LOW", "NORMAL"))))</f>
        <v>NORMAL</v>
      </c>
      <c r="AN98" s="12">
        <f t="shared" ref="AN98:AN115" si="73">AJ98*AC98*H98</f>
        <v>0</v>
      </c>
      <c r="AO98" s="16">
        <f t="shared" si="61"/>
        <v>-5.7853150684931496</v>
      </c>
    </row>
    <row r="99" spans="1:41" x14ac:dyDescent="0.35">
      <c r="A99" s="12" t="s">
        <v>98</v>
      </c>
      <c r="B99" s="12">
        <v>849</v>
      </c>
      <c r="C99" s="12">
        <v>391</v>
      </c>
      <c r="D99" s="12">
        <v>153</v>
      </c>
      <c r="E99" s="12">
        <v>6</v>
      </c>
      <c r="F99" s="12">
        <v>280</v>
      </c>
      <c r="G99" s="12">
        <v>150</v>
      </c>
      <c r="H99" s="12">
        <v>55.594000000000001</v>
      </c>
      <c r="I99" s="12">
        <v>0</v>
      </c>
      <c r="J99" s="12">
        <f t="shared" si="57"/>
        <v>2.3260273972602739</v>
      </c>
      <c r="K99" s="12">
        <f t="shared" si="62"/>
        <v>69.850602739726028</v>
      </c>
      <c r="L99" s="12">
        <f t="shared" si="63"/>
        <v>96.723972602739721</v>
      </c>
      <c r="M99" s="12">
        <f t="shared" si="64"/>
        <v>1160.6876712328767</v>
      </c>
      <c r="N99" s="12">
        <v>20.55</v>
      </c>
      <c r="O99" s="12">
        <v>5.66</v>
      </c>
      <c r="P99" s="12">
        <f>IFERROR(VLOOKUP(A99,FREQUENCY!A:B,2,FALSE),0)</f>
        <v>22</v>
      </c>
      <c r="Q99" s="12">
        <f>IFERROR(VLOOKUP(A99,WEIGHT!A:B,2,FALSE),0)</f>
        <v>67.239999999999995</v>
      </c>
      <c r="R99" s="12">
        <f t="shared" si="65"/>
        <v>391</v>
      </c>
      <c r="S99" s="12">
        <f t="shared" si="58"/>
        <v>53.459863013698623</v>
      </c>
      <c r="T99" s="12">
        <f t="shared" si="59"/>
        <v>139.70120547945206</v>
      </c>
      <c r="U99" s="12">
        <f t="shared" si="41"/>
        <v>193.16106849315068</v>
      </c>
      <c r="V99" s="13">
        <f t="shared" si="42"/>
        <v>168.0977620730271</v>
      </c>
      <c r="W99" s="12">
        <f t="shared" si="43"/>
        <v>21737.254000000001</v>
      </c>
      <c r="X99" s="12" t="str">
        <f t="shared" si="44"/>
        <v>HIGH</v>
      </c>
      <c r="Y99" s="12">
        <f t="shared" si="45"/>
        <v>1.2</v>
      </c>
      <c r="Z99" s="12">
        <f t="shared" si="46"/>
        <v>57</v>
      </c>
      <c r="AA99" s="12" t="str">
        <f t="shared" si="47"/>
        <v>OVERSTOCKED</v>
      </c>
      <c r="AB99" s="14">
        <f t="shared" si="48"/>
        <v>2230</v>
      </c>
      <c r="AC99" s="12">
        <f>IFERROR(VLOOKUP(A99,BUNDLE_QUANTITIES!A:B,2,FALSE),0)</f>
        <v>30</v>
      </c>
      <c r="AD99" s="12">
        <f>IFERROR(VLOOKUP(A99,BUNDLE_QUANTITIES!A:C,3,FALSE),0)</f>
        <v>3</v>
      </c>
      <c r="AE99" s="12">
        <f t="shared" si="66"/>
        <v>90</v>
      </c>
      <c r="AF99" s="12" t="str">
        <f t="shared" si="67"/>
        <v>NO</v>
      </c>
      <c r="AG99" s="13">
        <f t="shared" si="60"/>
        <v>141.8876712328767</v>
      </c>
      <c r="AH99" s="13">
        <f t="shared" si="68"/>
        <v>141.8876712328767</v>
      </c>
      <c r="AI99" s="12">
        <f t="shared" si="69"/>
        <v>0</v>
      </c>
      <c r="AJ99" s="12">
        <f t="shared" si="70"/>
        <v>0</v>
      </c>
      <c r="AK99" s="12">
        <f t="shared" si="71"/>
        <v>0</v>
      </c>
      <c r="AL99" s="12"/>
      <c r="AM99" s="12" t="str">
        <f t="shared" si="72"/>
        <v>NORMAL</v>
      </c>
      <c r="AN99" s="12">
        <f t="shared" si="73"/>
        <v>0</v>
      </c>
      <c r="AO99" s="16">
        <f t="shared" si="61"/>
        <v>-140.29879452054794</v>
      </c>
    </row>
    <row r="100" spans="1:41" x14ac:dyDescent="0.35">
      <c r="A100" s="12" t="s">
        <v>173</v>
      </c>
      <c r="B100" s="12">
        <v>19</v>
      </c>
      <c r="C100" s="12">
        <v>52</v>
      </c>
      <c r="D100" s="12">
        <v>0</v>
      </c>
      <c r="E100" s="12">
        <v>0</v>
      </c>
      <c r="F100" s="12">
        <v>15</v>
      </c>
      <c r="G100" s="12">
        <v>0</v>
      </c>
      <c r="H100" s="12">
        <v>57.365000000000002</v>
      </c>
      <c r="I100" s="12">
        <v>0</v>
      </c>
      <c r="J100" s="12">
        <f t="shared" si="57"/>
        <v>5.2054794520547946E-2</v>
      </c>
      <c r="K100" s="12">
        <f t="shared" si="62"/>
        <v>1.5632054794520549</v>
      </c>
      <c r="L100" s="12">
        <f t="shared" si="63"/>
        <v>2.1646118721461187</v>
      </c>
      <c r="M100" s="12">
        <f t="shared" si="64"/>
        <v>25.975342465753425</v>
      </c>
      <c r="N100" s="12">
        <v>20.55</v>
      </c>
      <c r="O100" s="12">
        <v>5.66</v>
      </c>
      <c r="P100" s="12">
        <f>IFERROR(VLOOKUP(A100,FREQUENCY!A:B,2,FALSE),0)</f>
        <v>1</v>
      </c>
      <c r="Q100" s="12">
        <f>IFERROR(VLOOKUP(A100,WEIGHT!A:B,2,FALSE),0)</f>
        <v>0</v>
      </c>
      <c r="R100" s="12">
        <f t="shared" si="65"/>
        <v>52</v>
      </c>
      <c r="S100" s="12">
        <f t="shared" si="58"/>
        <v>6.7297260273972608</v>
      </c>
      <c r="T100" s="12">
        <f t="shared" si="59"/>
        <v>3.1264109589041098</v>
      </c>
      <c r="U100" s="12">
        <f t="shared" si="41"/>
        <v>9.8561369863013706</v>
      </c>
      <c r="V100" s="13">
        <f t="shared" si="42"/>
        <v>998.9473684210526</v>
      </c>
      <c r="W100" s="12">
        <f t="shared" si="43"/>
        <v>2982.98</v>
      </c>
      <c r="X100" s="12" t="str">
        <f t="shared" si="44"/>
        <v>LOW</v>
      </c>
      <c r="Y100" s="12">
        <f t="shared" si="45"/>
        <v>2</v>
      </c>
      <c r="Z100" s="12">
        <f t="shared" si="46"/>
        <v>2</v>
      </c>
      <c r="AA100" s="12" t="str">
        <f t="shared" si="47"/>
        <v>OVERSTOCKED</v>
      </c>
      <c r="AB100" s="14">
        <f t="shared" si="48"/>
        <v>130</v>
      </c>
      <c r="AC100" s="12">
        <f>IFERROR(VLOOKUP(A100,BUNDLE_QUANTITIES!A:B,2,FALSE),0)</f>
        <v>30</v>
      </c>
      <c r="AD100" s="12">
        <f>IFERROR(VLOOKUP(A100,BUNDLE_QUANTITIES!A:C,3,FALSE),0)</f>
        <v>1</v>
      </c>
      <c r="AE100" s="12">
        <f t="shared" si="66"/>
        <v>30</v>
      </c>
      <c r="AF100" s="12" t="str">
        <f t="shared" si="67"/>
        <v>NO</v>
      </c>
      <c r="AG100" s="13">
        <f t="shared" si="60"/>
        <v>3.1753424657534248</v>
      </c>
      <c r="AH100" s="13">
        <f t="shared" si="68"/>
        <v>3.1753424657534248</v>
      </c>
      <c r="AI100" s="12">
        <f t="shared" si="69"/>
        <v>0</v>
      </c>
      <c r="AJ100" s="12">
        <f t="shared" si="70"/>
        <v>0</v>
      </c>
      <c r="AK100" s="12">
        <f t="shared" si="71"/>
        <v>0</v>
      </c>
      <c r="AL100" s="12"/>
      <c r="AM100" s="12" t="str">
        <f t="shared" si="72"/>
        <v>NORMAL</v>
      </c>
      <c r="AN100" s="12">
        <f t="shared" si="73"/>
        <v>0</v>
      </c>
      <c r="AO100" s="16">
        <f t="shared" si="61"/>
        <v>-11.87358904109589</v>
      </c>
    </row>
    <row r="101" spans="1:41" x14ac:dyDescent="0.35">
      <c r="A101" s="12" t="s">
        <v>177</v>
      </c>
      <c r="B101" s="12">
        <v>107</v>
      </c>
      <c r="C101" s="12">
        <v>63</v>
      </c>
      <c r="D101" s="12">
        <v>4</v>
      </c>
      <c r="E101" s="12">
        <v>0</v>
      </c>
      <c r="F101" s="12">
        <v>60</v>
      </c>
      <c r="G101" s="12">
        <v>30</v>
      </c>
      <c r="H101" s="12">
        <v>60.944000000000003</v>
      </c>
      <c r="I101" s="12">
        <v>0</v>
      </c>
      <c r="J101" s="12">
        <f t="shared" si="57"/>
        <v>0.29315068493150687</v>
      </c>
      <c r="K101" s="12">
        <f t="shared" si="62"/>
        <v>8.803315068493152</v>
      </c>
      <c r="L101" s="12">
        <f t="shared" si="63"/>
        <v>12.190182648401825</v>
      </c>
      <c r="M101" s="12">
        <f t="shared" si="64"/>
        <v>146.2821917808219</v>
      </c>
      <c r="N101" s="12">
        <v>20.55</v>
      </c>
      <c r="O101" s="12">
        <v>5.66</v>
      </c>
      <c r="P101" s="12">
        <f>IFERROR(VLOOKUP(A101,FREQUENCY!A:B,2,FALSE),0)</f>
        <v>1</v>
      </c>
      <c r="Q101" s="12">
        <f>IFERROR(VLOOKUP(A101,WEIGHT!A:B,2,FALSE),0)</f>
        <v>75.225999999999999</v>
      </c>
      <c r="R101" s="12">
        <f t="shared" si="65"/>
        <v>63</v>
      </c>
      <c r="S101" s="12">
        <f t="shared" si="58"/>
        <v>11.684246575342467</v>
      </c>
      <c r="T101" s="12">
        <f t="shared" si="59"/>
        <v>17.606630136986304</v>
      </c>
      <c r="U101" s="12">
        <f t="shared" si="41"/>
        <v>29.290876712328771</v>
      </c>
      <c r="V101" s="13">
        <f t="shared" si="42"/>
        <v>214.90654205607476</v>
      </c>
      <c r="W101" s="12">
        <f t="shared" si="43"/>
        <v>3839.4720000000002</v>
      </c>
      <c r="X101" s="12" t="str">
        <f t="shared" si="44"/>
        <v>LOW</v>
      </c>
      <c r="Y101" s="12">
        <f t="shared" si="45"/>
        <v>2</v>
      </c>
      <c r="Z101" s="12">
        <f t="shared" si="46"/>
        <v>12</v>
      </c>
      <c r="AA101" s="12" t="str">
        <f t="shared" si="47"/>
        <v>OVERSTOCKED</v>
      </c>
      <c r="AB101" s="14">
        <f t="shared" si="48"/>
        <v>480</v>
      </c>
      <c r="AC101" s="12">
        <f>IFERROR(VLOOKUP(A101,BUNDLE_QUANTITIES!A:B,2,FALSE),0)</f>
        <v>30</v>
      </c>
      <c r="AD101" s="12">
        <f>IFERROR(VLOOKUP(A101,BUNDLE_QUANTITIES!A:C,3,FALSE),0)</f>
        <v>2</v>
      </c>
      <c r="AE101" s="12">
        <f t="shared" si="66"/>
        <v>60</v>
      </c>
      <c r="AF101" s="12" t="str">
        <f t="shared" si="67"/>
        <v>NO</v>
      </c>
      <c r="AG101" s="13">
        <f t="shared" si="60"/>
        <v>17.88219178082192</v>
      </c>
      <c r="AH101" s="13">
        <f t="shared" si="68"/>
        <v>17.88219178082192</v>
      </c>
      <c r="AI101" s="12">
        <f t="shared" si="69"/>
        <v>0</v>
      </c>
      <c r="AJ101" s="12">
        <f t="shared" si="70"/>
        <v>0</v>
      </c>
      <c r="AK101" s="12">
        <f t="shared" si="71"/>
        <v>0</v>
      </c>
      <c r="AL101" s="12"/>
      <c r="AM101" s="12" t="str">
        <f t="shared" si="72"/>
        <v>NORMAL</v>
      </c>
      <c r="AN101" s="12">
        <f t="shared" si="73"/>
        <v>0</v>
      </c>
      <c r="AO101" s="16">
        <f t="shared" si="61"/>
        <v>-42.393369863013696</v>
      </c>
    </row>
    <row r="102" spans="1:41" x14ac:dyDescent="0.35">
      <c r="A102" s="12" t="s">
        <v>183</v>
      </c>
      <c r="B102" s="12">
        <v>10</v>
      </c>
      <c r="C102" s="12">
        <v>63</v>
      </c>
      <c r="D102" s="12">
        <v>0</v>
      </c>
      <c r="E102" s="12">
        <v>0</v>
      </c>
      <c r="F102" s="12">
        <v>15</v>
      </c>
      <c r="G102" s="12">
        <v>0</v>
      </c>
      <c r="H102" s="12">
        <v>90.615799999999993</v>
      </c>
      <c r="I102" s="12">
        <v>0</v>
      </c>
      <c r="J102" s="12">
        <f t="shared" si="57"/>
        <v>2.7397260273972601E-2</v>
      </c>
      <c r="K102" s="12">
        <f t="shared" si="62"/>
        <v>0.8227397260273972</v>
      </c>
      <c r="L102" s="12">
        <f t="shared" si="63"/>
        <v>1.139269406392694</v>
      </c>
      <c r="M102" s="12">
        <f t="shared" si="64"/>
        <v>13.671232876712327</v>
      </c>
      <c r="N102" s="12">
        <v>20.55</v>
      </c>
      <c r="O102" s="12">
        <v>5.66</v>
      </c>
      <c r="P102" s="12">
        <f>IFERROR(VLOOKUP(A102,FREQUENCY!A:B,2,FALSE),0)</f>
        <v>0</v>
      </c>
      <c r="Q102" s="12">
        <f>IFERROR(VLOOKUP(A102,WEIGHT!A:B,2,FALSE),0)</f>
        <v>101.652</v>
      </c>
      <c r="R102" s="12">
        <f t="shared" si="65"/>
        <v>63</v>
      </c>
      <c r="S102" s="12">
        <f t="shared" si="58"/>
        <v>6.2230136986301368</v>
      </c>
      <c r="T102" s="12">
        <f t="shared" si="59"/>
        <v>1.6454794520547944</v>
      </c>
      <c r="U102" s="12">
        <f t="shared" si="41"/>
        <v>7.8684931506849312</v>
      </c>
      <c r="V102" s="13">
        <f t="shared" si="42"/>
        <v>2299.5</v>
      </c>
      <c r="W102" s="12">
        <f t="shared" si="43"/>
        <v>5708.7954</v>
      </c>
      <c r="X102" s="12" t="str">
        <f t="shared" si="44"/>
        <v>LOW</v>
      </c>
      <c r="Y102" s="12">
        <f t="shared" si="45"/>
        <v>2</v>
      </c>
      <c r="Z102" s="12">
        <f t="shared" si="46"/>
        <v>1</v>
      </c>
      <c r="AA102" s="12" t="str">
        <f t="shared" si="47"/>
        <v>OVERSTOCKED</v>
      </c>
      <c r="AB102" s="14">
        <f t="shared" si="48"/>
        <v>140</v>
      </c>
      <c r="AC102" s="12">
        <f>IFERROR(VLOOKUP(A102,BUNDLE_QUANTITIES!A:B,2,FALSE),0)</f>
        <v>0</v>
      </c>
      <c r="AD102" s="12">
        <f>IFERROR(VLOOKUP(A102,BUNDLE_QUANTITIES!A:C,3,FALSE),0)</f>
        <v>0</v>
      </c>
      <c r="AE102" s="12">
        <f t="shared" si="66"/>
        <v>0</v>
      </c>
      <c r="AF102" s="12" t="str">
        <f t="shared" si="67"/>
        <v>NO</v>
      </c>
      <c r="AG102" s="13">
        <f t="shared" si="60"/>
        <v>1.6712328767123288</v>
      </c>
      <c r="AH102" s="13">
        <f t="shared" si="68"/>
        <v>1.6712328767123288</v>
      </c>
      <c r="AI102" s="12">
        <f t="shared" si="69"/>
        <v>0</v>
      </c>
      <c r="AJ102" s="12">
        <f t="shared" si="70"/>
        <v>0</v>
      </c>
      <c r="AK102" s="12">
        <f t="shared" si="71"/>
        <v>0</v>
      </c>
      <c r="AL102" s="12"/>
      <c r="AM102" s="12" t="str">
        <f t="shared" si="72"/>
        <v>NORMAL</v>
      </c>
      <c r="AN102" s="12">
        <f t="shared" si="73"/>
        <v>0</v>
      </c>
      <c r="AO102" s="16">
        <f t="shared" si="61"/>
        <v>-13.354520547945206</v>
      </c>
    </row>
    <row r="103" spans="1:41" x14ac:dyDescent="0.35">
      <c r="A103" s="12" t="s">
        <v>169</v>
      </c>
      <c r="B103" s="12">
        <v>24</v>
      </c>
      <c r="C103" s="12">
        <v>142</v>
      </c>
      <c r="D103" s="12">
        <v>1</v>
      </c>
      <c r="E103" s="12">
        <v>2</v>
      </c>
      <c r="F103" s="12">
        <v>30</v>
      </c>
      <c r="G103" s="12">
        <v>0</v>
      </c>
      <c r="H103" s="12">
        <v>31.789000000000001</v>
      </c>
      <c r="I103" s="12">
        <v>0</v>
      </c>
      <c r="J103" s="12">
        <f t="shared" si="57"/>
        <v>6.575342465753424E-2</v>
      </c>
      <c r="K103" s="12">
        <f t="shared" si="62"/>
        <v>1.9745753424657533</v>
      </c>
      <c r="L103" s="12">
        <f t="shared" si="63"/>
        <v>2.7342465753424658</v>
      </c>
      <c r="M103" s="12">
        <f t="shared" si="64"/>
        <v>32.81095890410959</v>
      </c>
      <c r="N103" s="12">
        <v>20.55</v>
      </c>
      <c r="O103" s="12">
        <v>5.66</v>
      </c>
      <c r="P103" s="12">
        <f>IFERROR(VLOOKUP(A103,FREQUENCY!A:B,2,FALSE),0)</f>
        <v>2</v>
      </c>
      <c r="Q103" s="12">
        <f>IFERROR(VLOOKUP(A103,WEIGHT!A:B,2,FALSE),0)</f>
        <v>41.96</v>
      </c>
      <c r="R103" s="12">
        <f t="shared" si="65"/>
        <v>142</v>
      </c>
      <c r="S103" s="12">
        <f t="shared" si="58"/>
        <v>7.0112328767123291</v>
      </c>
      <c r="T103" s="12">
        <f t="shared" si="59"/>
        <v>3.9491506849315066</v>
      </c>
      <c r="U103" s="12">
        <f t="shared" si="41"/>
        <v>10.960383561643836</v>
      </c>
      <c r="V103" s="13">
        <f t="shared" si="42"/>
        <v>2159.5833333333335</v>
      </c>
      <c r="W103" s="12">
        <f t="shared" si="43"/>
        <v>4514.0380000000005</v>
      </c>
      <c r="X103" s="12" t="str">
        <f t="shared" si="44"/>
        <v>LOW</v>
      </c>
      <c r="Y103" s="12">
        <f t="shared" si="45"/>
        <v>2</v>
      </c>
      <c r="Z103" s="12">
        <f t="shared" si="46"/>
        <v>3</v>
      </c>
      <c r="AA103" s="12" t="str">
        <f t="shared" si="47"/>
        <v>OVERSTOCKED</v>
      </c>
      <c r="AB103" s="14">
        <f t="shared" si="48"/>
        <v>270</v>
      </c>
      <c r="AC103" s="12">
        <f>IFERROR(VLOOKUP(A103,BUNDLE_QUANTITIES!A:B,2,FALSE),0)</f>
        <v>30</v>
      </c>
      <c r="AD103" s="12">
        <f>IFERROR(VLOOKUP(A103,BUNDLE_QUANTITIES!A:C,3,FALSE),0)</f>
        <v>2</v>
      </c>
      <c r="AE103" s="12">
        <f t="shared" si="66"/>
        <v>60</v>
      </c>
      <c r="AF103" s="12" t="str">
        <f t="shared" si="67"/>
        <v>NO</v>
      </c>
      <c r="AG103" s="13">
        <f t="shared" si="60"/>
        <v>4.0109589041095886</v>
      </c>
      <c r="AH103" s="13">
        <f t="shared" si="68"/>
        <v>4.0109589041095886</v>
      </c>
      <c r="AI103" s="12">
        <f t="shared" si="69"/>
        <v>0</v>
      </c>
      <c r="AJ103" s="12">
        <f t="shared" si="70"/>
        <v>0</v>
      </c>
      <c r="AK103" s="12">
        <f t="shared" si="71"/>
        <v>0</v>
      </c>
      <c r="AL103" s="12"/>
      <c r="AM103" s="12" t="str">
        <f t="shared" si="72"/>
        <v>NORMAL</v>
      </c>
      <c r="AN103" s="12">
        <f t="shared" si="73"/>
        <v>0</v>
      </c>
      <c r="AO103" s="16">
        <f t="shared" si="61"/>
        <v>-26.050849315068493</v>
      </c>
    </row>
    <row r="104" spans="1:41" x14ac:dyDescent="0.35">
      <c r="A104" s="12" t="s">
        <v>167</v>
      </c>
      <c r="B104" s="12">
        <v>20</v>
      </c>
      <c r="C104" s="12">
        <v>59</v>
      </c>
      <c r="D104" s="12">
        <v>2</v>
      </c>
      <c r="E104" s="12">
        <v>1</v>
      </c>
      <c r="F104" s="12">
        <v>30</v>
      </c>
      <c r="G104" s="12">
        <v>0</v>
      </c>
      <c r="H104" s="12">
        <v>39.054000000000002</v>
      </c>
      <c r="I104" s="12">
        <v>0</v>
      </c>
      <c r="J104" s="12">
        <f t="shared" si="57"/>
        <v>5.4794520547945202E-2</v>
      </c>
      <c r="K104" s="12">
        <f t="shared" si="62"/>
        <v>1.6454794520547944</v>
      </c>
      <c r="L104" s="12">
        <f t="shared" si="63"/>
        <v>2.2785388127853881</v>
      </c>
      <c r="M104" s="12">
        <f t="shared" si="64"/>
        <v>27.342465753424655</v>
      </c>
      <c r="N104" s="12">
        <v>20.55</v>
      </c>
      <c r="O104" s="12">
        <v>5.66</v>
      </c>
      <c r="P104" s="12">
        <f>IFERROR(VLOOKUP(A104,FREQUENCY!A:B,2,FALSE),0)</f>
        <v>2</v>
      </c>
      <c r="Q104" s="12">
        <f>IFERROR(VLOOKUP(A104,WEIGHT!A:B,2,FALSE),0)</f>
        <v>46.756</v>
      </c>
      <c r="R104" s="12">
        <f t="shared" si="65"/>
        <v>59</v>
      </c>
      <c r="S104" s="12">
        <f t="shared" si="58"/>
        <v>6.7860273972602743</v>
      </c>
      <c r="T104" s="12">
        <f t="shared" si="59"/>
        <v>3.2909589041095888</v>
      </c>
      <c r="U104" s="12">
        <f t="shared" si="41"/>
        <v>10.076986301369864</v>
      </c>
      <c r="V104" s="13">
        <f t="shared" si="42"/>
        <v>1076.75</v>
      </c>
      <c r="W104" s="12">
        <f t="shared" si="43"/>
        <v>2304.1860000000001</v>
      </c>
      <c r="X104" s="12" t="str">
        <f t="shared" si="44"/>
        <v>LOW</v>
      </c>
      <c r="Y104" s="12">
        <f t="shared" si="45"/>
        <v>2</v>
      </c>
      <c r="Z104" s="12">
        <f t="shared" si="46"/>
        <v>2</v>
      </c>
      <c r="AA104" s="12" t="str">
        <f t="shared" si="47"/>
        <v>OVERSTOCKED</v>
      </c>
      <c r="AB104" s="14">
        <f t="shared" si="48"/>
        <v>280</v>
      </c>
      <c r="AC104" s="12">
        <f>IFERROR(VLOOKUP(A104,BUNDLE_QUANTITIES!A:B,2,FALSE),0)</f>
        <v>30</v>
      </c>
      <c r="AD104" s="12">
        <f>IFERROR(VLOOKUP(A104,BUNDLE_QUANTITIES!A:C,3,FALSE),0)</f>
        <v>2</v>
      </c>
      <c r="AE104" s="12">
        <f t="shared" si="66"/>
        <v>60</v>
      </c>
      <c r="AF104" s="12" t="str">
        <f t="shared" si="67"/>
        <v>NO</v>
      </c>
      <c r="AG104" s="13">
        <f t="shared" si="60"/>
        <v>3.3424657534246576</v>
      </c>
      <c r="AH104" s="13">
        <f t="shared" si="68"/>
        <v>3.3424657534246576</v>
      </c>
      <c r="AI104" s="12">
        <f t="shared" si="69"/>
        <v>0</v>
      </c>
      <c r="AJ104" s="12">
        <f t="shared" si="70"/>
        <v>0</v>
      </c>
      <c r="AK104" s="12">
        <f t="shared" si="71"/>
        <v>0</v>
      </c>
      <c r="AL104" s="12"/>
      <c r="AM104" s="12" t="str">
        <f t="shared" si="72"/>
        <v>NORMAL</v>
      </c>
      <c r="AN104" s="12">
        <f t="shared" si="73"/>
        <v>0</v>
      </c>
      <c r="AO104" s="16">
        <f t="shared" si="61"/>
        <v>-26.709041095890413</v>
      </c>
    </row>
    <row r="105" spans="1:41" x14ac:dyDescent="0.35">
      <c r="A105" s="12" t="s">
        <v>166</v>
      </c>
      <c r="B105" s="12">
        <v>64</v>
      </c>
      <c r="C105" s="12">
        <v>64</v>
      </c>
      <c r="D105" s="12">
        <v>9</v>
      </c>
      <c r="E105" s="12">
        <v>0</v>
      </c>
      <c r="F105" s="12">
        <v>30</v>
      </c>
      <c r="G105" s="12">
        <v>0</v>
      </c>
      <c r="H105" s="12">
        <v>49.158999999999999</v>
      </c>
      <c r="I105" s="12">
        <v>0</v>
      </c>
      <c r="J105" s="12">
        <f t="shared" si="57"/>
        <v>0.17534246575342466</v>
      </c>
      <c r="K105" s="12">
        <f t="shared" si="62"/>
        <v>5.265534246575343</v>
      </c>
      <c r="L105" s="12">
        <f t="shared" si="63"/>
        <v>7.291324200913242</v>
      </c>
      <c r="M105" s="12">
        <f t="shared" si="64"/>
        <v>87.495890410958907</v>
      </c>
      <c r="N105" s="12">
        <v>20.55</v>
      </c>
      <c r="O105" s="12">
        <v>5.66</v>
      </c>
      <c r="P105" s="12">
        <f>IFERROR(VLOOKUP(A105,FREQUENCY!A:B,2,FALSE),0)</f>
        <v>2</v>
      </c>
      <c r="Q105" s="12">
        <f>IFERROR(VLOOKUP(A105,WEIGHT!A:B,2,FALSE),0)</f>
        <v>51.551000000000002</v>
      </c>
      <c r="R105" s="12">
        <f t="shared" si="65"/>
        <v>64</v>
      </c>
      <c r="S105" s="12">
        <f t="shared" si="58"/>
        <v>9.2632876712328773</v>
      </c>
      <c r="T105" s="12">
        <f t="shared" si="59"/>
        <v>10.531068493150686</v>
      </c>
      <c r="U105" s="12">
        <f t="shared" si="41"/>
        <v>19.794356164383565</v>
      </c>
      <c r="V105" s="13">
        <f t="shared" si="42"/>
        <v>365</v>
      </c>
      <c r="W105" s="12">
        <f t="shared" si="43"/>
        <v>3146.1759999999999</v>
      </c>
      <c r="X105" s="12" t="str">
        <f t="shared" si="44"/>
        <v>LOW</v>
      </c>
      <c r="Y105" s="12">
        <f t="shared" si="45"/>
        <v>2</v>
      </c>
      <c r="Z105" s="12">
        <f t="shared" si="46"/>
        <v>7</v>
      </c>
      <c r="AA105" s="12" t="str">
        <f t="shared" si="47"/>
        <v>OVERSTOCKED</v>
      </c>
      <c r="AB105" s="14">
        <f t="shared" si="48"/>
        <v>230</v>
      </c>
      <c r="AC105" s="12">
        <f>IFERROR(VLOOKUP(A105,BUNDLE_QUANTITIES!A:B,2,FALSE),0)</f>
        <v>30</v>
      </c>
      <c r="AD105" s="12">
        <f>IFERROR(VLOOKUP(A105,BUNDLE_QUANTITIES!A:C,3,FALSE),0)</f>
        <v>1</v>
      </c>
      <c r="AE105" s="12">
        <f t="shared" si="66"/>
        <v>30</v>
      </c>
      <c r="AF105" s="12" t="str">
        <f t="shared" si="67"/>
        <v>NO</v>
      </c>
      <c r="AG105" s="13">
        <f t="shared" si="60"/>
        <v>10.695890410958905</v>
      </c>
      <c r="AH105" s="13">
        <f t="shared" si="68"/>
        <v>10.695890410958905</v>
      </c>
      <c r="AI105" s="12">
        <f t="shared" si="69"/>
        <v>0</v>
      </c>
      <c r="AJ105" s="12">
        <f t="shared" si="70"/>
        <v>0</v>
      </c>
      <c r="AK105" s="12">
        <f t="shared" si="71"/>
        <v>0</v>
      </c>
      <c r="AL105" s="12"/>
      <c r="AM105" s="12" t="str">
        <f t="shared" si="72"/>
        <v>NORMAL</v>
      </c>
      <c r="AN105" s="12">
        <f t="shared" si="73"/>
        <v>0</v>
      </c>
      <c r="AO105" s="16">
        <f t="shared" si="61"/>
        <v>-19.468931506849316</v>
      </c>
    </row>
    <row r="106" spans="1:41" x14ac:dyDescent="0.35">
      <c r="A106" s="12" t="s">
        <v>162</v>
      </c>
      <c r="B106" s="12">
        <v>8</v>
      </c>
      <c r="C106" s="12">
        <v>94</v>
      </c>
      <c r="D106" s="12">
        <v>1</v>
      </c>
      <c r="E106" s="12">
        <v>1</v>
      </c>
      <c r="F106" s="12">
        <v>15</v>
      </c>
      <c r="G106" s="12">
        <v>0</v>
      </c>
      <c r="H106" s="12">
        <v>51.658299999999997</v>
      </c>
      <c r="I106" s="12">
        <v>0</v>
      </c>
      <c r="J106" s="12">
        <f t="shared" si="57"/>
        <v>2.1917808219178082E-2</v>
      </c>
      <c r="K106" s="12">
        <f t="shared" si="62"/>
        <v>0.65819178082191787</v>
      </c>
      <c r="L106" s="12">
        <f t="shared" si="63"/>
        <v>0.91141552511415524</v>
      </c>
      <c r="M106" s="12">
        <f t="shared" si="64"/>
        <v>10.936986301369863</v>
      </c>
      <c r="N106" s="12">
        <v>20.55</v>
      </c>
      <c r="O106" s="12">
        <v>5.66</v>
      </c>
      <c r="P106" s="12">
        <f>IFERROR(VLOOKUP(A106,FREQUENCY!A:B,2,FALSE),0)</f>
        <v>2</v>
      </c>
      <c r="Q106" s="12">
        <f>IFERROR(VLOOKUP(A106,WEIGHT!A:B,2,FALSE),0)</f>
        <v>60.728000000000002</v>
      </c>
      <c r="R106" s="12">
        <f t="shared" si="65"/>
        <v>94</v>
      </c>
      <c r="S106" s="12">
        <f t="shared" si="58"/>
        <v>6.1104109589041098</v>
      </c>
      <c r="T106" s="12">
        <f t="shared" si="59"/>
        <v>1.3163835616438357</v>
      </c>
      <c r="U106" s="12">
        <f t="shared" si="41"/>
        <v>7.4267945205479453</v>
      </c>
      <c r="V106" s="13">
        <f t="shared" si="42"/>
        <v>4288.75</v>
      </c>
      <c r="W106" s="12">
        <f t="shared" si="43"/>
        <v>4855.8801999999996</v>
      </c>
      <c r="X106" s="12" t="str">
        <f t="shared" si="44"/>
        <v>LOW</v>
      </c>
      <c r="Y106" s="12">
        <f t="shared" si="45"/>
        <v>2</v>
      </c>
      <c r="Z106" s="12">
        <f t="shared" si="46"/>
        <v>1</v>
      </c>
      <c r="AA106" s="12" t="str">
        <f t="shared" si="47"/>
        <v>OVERSTOCKED</v>
      </c>
      <c r="AB106" s="14">
        <f t="shared" si="48"/>
        <v>140</v>
      </c>
      <c r="AC106" s="12">
        <f>IFERROR(VLOOKUP(A106,BUNDLE_QUANTITIES!A:B,2,FALSE),0)</f>
        <v>30</v>
      </c>
      <c r="AD106" s="12">
        <f>IFERROR(VLOOKUP(A106,BUNDLE_QUANTITIES!A:C,3,FALSE),0)</f>
        <v>2</v>
      </c>
      <c r="AE106" s="12">
        <f t="shared" si="66"/>
        <v>60</v>
      </c>
      <c r="AF106" s="12" t="str">
        <f t="shared" si="67"/>
        <v>NO</v>
      </c>
      <c r="AG106" s="13">
        <f t="shared" si="60"/>
        <v>1.3369863013698631</v>
      </c>
      <c r="AH106" s="13">
        <f t="shared" si="68"/>
        <v>1.3369863013698631</v>
      </c>
      <c r="AI106" s="12">
        <f t="shared" si="69"/>
        <v>0</v>
      </c>
      <c r="AJ106" s="12">
        <f t="shared" si="70"/>
        <v>0</v>
      </c>
      <c r="AK106" s="12">
        <f t="shared" si="71"/>
        <v>0</v>
      </c>
      <c r="AL106" s="12"/>
      <c r="AM106" s="12" t="str">
        <f t="shared" si="72"/>
        <v>NORMAL</v>
      </c>
      <c r="AN106" s="12">
        <f t="shared" si="73"/>
        <v>0</v>
      </c>
      <c r="AO106" s="16">
        <f t="shared" si="61"/>
        <v>-13.683616438356164</v>
      </c>
    </row>
    <row r="107" spans="1:41" x14ac:dyDescent="0.35">
      <c r="A107" s="12" t="s">
        <v>147</v>
      </c>
      <c r="B107" s="12">
        <v>95</v>
      </c>
      <c r="C107" s="12">
        <v>58</v>
      </c>
      <c r="D107" s="12">
        <v>8</v>
      </c>
      <c r="E107" s="12">
        <v>2</v>
      </c>
      <c r="F107" s="12">
        <v>60</v>
      </c>
      <c r="G107" s="12">
        <v>30</v>
      </c>
      <c r="H107" s="12">
        <v>49.387799999999999</v>
      </c>
      <c r="I107" s="12">
        <v>0</v>
      </c>
      <c r="J107" s="12">
        <f t="shared" si="57"/>
        <v>0.26027397260273971</v>
      </c>
      <c r="K107" s="12">
        <f t="shared" si="62"/>
        <v>7.8160273972602736</v>
      </c>
      <c r="L107" s="12">
        <f t="shared" si="63"/>
        <v>10.823059360730594</v>
      </c>
      <c r="M107" s="12">
        <f t="shared" si="64"/>
        <v>129.87671232876713</v>
      </c>
      <c r="N107" s="12">
        <v>20.55</v>
      </c>
      <c r="O107" s="12">
        <v>5.66</v>
      </c>
      <c r="P107" s="12">
        <f>IFERROR(VLOOKUP(A107,FREQUENCY!A:B,2,FALSE),0)</f>
        <v>5</v>
      </c>
      <c r="Q107" s="12">
        <f>IFERROR(VLOOKUP(A107,WEIGHT!A:B,2,FALSE),0)</f>
        <v>61.362000000000002</v>
      </c>
      <c r="R107" s="12">
        <f t="shared" si="65"/>
        <v>58</v>
      </c>
      <c r="S107" s="12">
        <f t="shared" si="58"/>
        <v>11.008630136986302</v>
      </c>
      <c r="T107" s="12">
        <f t="shared" si="59"/>
        <v>15.632054794520547</v>
      </c>
      <c r="U107" s="12">
        <f t="shared" si="41"/>
        <v>26.640684931506847</v>
      </c>
      <c r="V107" s="13">
        <f t="shared" si="42"/>
        <v>222.84210526315792</v>
      </c>
      <c r="W107" s="12">
        <f t="shared" si="43"/>
        <v>2864.4924000000001</v>
      </c>
      <c r="X107" s="12" t="str">
        <f t="shared" si="44"/>
        <v>LOW</v>
      </c>
      <c r="Y107" s="12">
        <f t="shared" si="45"/>
        <v>2</v>
      </c>
      <c r="Z107" s="12">
        <f t="shared" si="46"/>
        <v>11</v>
      </c>
      <c r="AA107" s="12" t="str">
        <f t="shared" si="47"/>
        <v>OVERSTOCKED</v>
      </c>
      <c r="AB107" s="14">
        <f t="shared" si="48"/>
        <v>490</v>
      </c>
      <c r="AC107" s="12">
        <f>IFERROR(VLOOKUP(A107,BUNDLE_QUANTITIES!A:B,2,FALSE),0)</f>
        <v>30</v>
      </c>
      <c r="AD107" s="12">
        <f>IFERROR(VLOOKUP(A107,BUNDLE_QUANTITIES!A:C,3,FALSE),0)</f>
        <v>1</v>
      </c>
      <c r="AE107" s="12">
        <f t="shared" si="66"/>
        <v>30</v>
      </c>
      <c r="AF107" s="12" t="str">
        <f t="shared" si="67"/>
        <v>NO</v>
      </c>
      <c r="AG107" s="13">
        <f t="shared" si="60"/>
        <v>15.876712328767123</v>
      </c>
      <c r="AH107" s="13">
        <f t="shared" si="68"/>
        <v>15.876712328767123</v>
      </c>
      <c r="AI107" s="12">
        <f t="shared" si="69"/>
        <v>0</v>
      </c>
      <c r="AJ107" s="12">
        <f t="shared" si="70"/>
        <v>0</v>
      </c>
      <c r="AK107" s="12">
        <f t="shared" si="71"/>
        <v>0</v>
      </c>
      <c r="AL107" s="12"/>
      <c r="AM107" s="12" t="str">
        <f t="shared" si="72"/>
        <v>NORMAL</v>
      </c>
      <c r="AN107" s="12">
        <f t="shared" si="73"/>
        <v>0</v>
      </c>
      <c r="AO107" s="16">
        <f t="shared" si="61"/>
        <v>-44.367945205479451</v>
      </c>
    </row>
    <row r="108" spans="1:41" x14ac:dyDescent="0.35">
      <c r="A108" s="12" t="s">
        <v>161</v>
      </c>
      <c r="B108" s="12">
        <v>15</v>
      </c>
      <c r="C108" s="12">
        <v>52</v>
      </c>
      <c r="D108" s="12">
        <v>1</v>
      </c>
      <c r="E108" s="12">
        <v>0</v>
      </c>
      <c r="F108" s="12">
        <v>15</v>
      </c>
      <c r="G108" s="12">
        <v>0</v>
      </c>
      <c r="H108" s="12">
        <v>54.012</v>
      </c>
      <c r="I108" s="12">
        <v>0</v>
      </c>
      <c r="J108" s="12">
        <f t="shared" si="57"/>
        <v>4.1095890410958902E-2</v>
      </c>
      <c r="K108" s="12">
        <f t="shared" si="62"/>
        <v>1.2341095890410958</v>
      </c>
      <c r="L108" s="12">
        <f t="shared" si="63"/>
        <v>1.7089041095890412</v>
      </c>
      <c r="M108" s="12">
        <f t="shared" si="64"/>
        <v>20.506849315068493</v>
      </c>
      <c r="N108" s="12">
        <v>20.55</v>
      </c>
      <c r="O108" s="12">
        <v>5.66</v>
      </c>
      <c r="P108" s="12">
        <f>IFERROR(VLOOKUP(A108,FREQUENCY!A:B,2,FALSE),0)</f>
        <v>2</v>
      </c>
      <c r="Q108" s="12">
        <f>IFERROR(VLOOKUP(A108,WEIGHT!A:B,2,FALSE),0)</f>
        <v>65.938000000000002</v>
      </c>
      <c r="R108" s="12">
        <f t="shared" si="65"/>
        <v>52</v>
      </c>
      <c r="S108" s="12">
        <f t="shared" si="58"/>
        <v>6.504520547945206</v>
      </c>
      <c r="T108" s="12">
        <f t="shared" si="59"/>
        <v>2.4682191780821916</v>
      </c>
      <c r="U108" s="12">
        <f t="shared" si="41"/>
        <v>8.9727397260273971</v>
      </c>
      <c r="V108" s="13">
        <f t="shared" si="42"/>
        <v>1265.3333333333335</v>
      </c>
      <c r="W108" s="12">
        <f t="shared" si="43"/>
        <v>2808.6239999999998</v>
      </c>
      <c r="X108" s="12" t="str">
        <f t="shared" si="44"/>
        <v>LOW</v>
      </c>
      <c r="Y108" s="12">
        <f t="shared" si="45"/>
        <v>2</v>
      </c>
      <c r="Z108" s="12">
        <f t="shared" si="46"/>
        <v>2</v>
      </c>
      <c r="AA108" s="12" t="str">
        <f t="shared" si="47"/>
        <v>OVERSTOCKED</v>
      </c>
      <c r="AB108" s="14">
        <f t="shared" si="48"/>
        <v>130</v>
      </c>
      <c r="AC108" s="12">
        <f>IFERROR(VLOOKUP(A108,BUNDLE_QUANTITIES!A:B,2,FALSE),0)</f>
        <v>30</v>
      </c>
      <c r="AD108" s="12">
        <f>IFERROR(VLOOKUP(A108,BUNDLE_QUANTITIES!A:C,3,FALSE),0)</f>
        <v>3</v>
      </c>
      <c r="AE108" s="12">
        <f t="shared" si="66"/>
        <v>90</v>
      </c>
      <c r="AF108" s="12" t="str">
        <f t="shared" si="67"/>
        <v>NO</v>
      </c>
      <c r="AG108" s="13">
        <f t="shared" si="60"/>
        <v>2.506849315068493</v>
      </c>
      <c r="AH108" s="13">
        <f t="shared" si="68"/>
        <v>2.506849315068493</v>
      </c>
      <c r="AI108" s="12">
        <f t="shared" si="69"/>
        <v>0</v>
      </c>
      <c r="AJ108" s="12">
        <f t="shared" si="70"/>
        <v>0</v>
      </c>
      <c r="AK108" s="12">
        <f t="shared" si="71"/>
        <v>0</v>
      </c>
      <c r="AL108" s="12"/>
      <c r="AM108" s="12" t="str">
        <f t="shared" si="72"/>
        <v>NORMAL</v>
      </c>
      <c r="AN108" s="12">
        <f t="shared" si="73"/>
        <v>0</v>
      </c>
      <c r="AO108" s="16">
        <f t="shared" si="61"/>
        <v>-12.531780821917808</v>
      </c>
    </row>
    <row r="109" spans="1:41" x14ac:dyDescent="0.35">
      <c r="A109" s="12" t="s">
        <v>114</v>
      </c>
      <c r="B109" s="12">
        <v>400</v>
      </c>
      <c r="C109" s="12">
        <v>101</v>
      </c>
      <c r="D109" s="12">
        <v>16</v>
      </c>
      <c r="E109" s="12">
        <v>18</v>
      </c>
      <c r="F109" s="12">
        <v>60</v>
      </c>
      <c r="G109" s="12">
        <v>0</v>
      </c>
      <c r="H109" s="12">
        <v>53.290999999999997</v>
      </c>
      <c r="I109" s="12">
        <v>30</v>
      </c>
      <c r="J109" s="12">
        <f t="shared" si="57"/>
        <v>1.095890410958904</v>
      </c>
      <c r="K109" s="12">
        <f t="shared" si="62"/>
        <v>32.909589041095892</v>
      </c>
      <c r="L109" s="12">
        <f t="shared" si="63"/>
        <v>45.570776255707763</v>
      </c>
      <c r="M109" s="12">
        <f t="shared" si="64"/>
        <v>546.84931506849318</v>
      </c>
      <c r="N109" s="12">
        <v>20.55</v>
      </c>
      <c r="O109" s="12">
        <v>5.66</v>
      </c>
      <c r="P109" s="12">
        <f>IFERROR(VLOOKUP(A109,FREQUENCY!A:B,2,FALSE),0)</f>
        <v>19</v>
      </c>
      <c r="Q109" s="12">
        <f>IFERROR(VLOOKUP(A109,WEIGHT!A:B,2,FALSE),0)</f>
        <v>72.257999999999996</v>
      </c>
      <c r="R109" s="12">
        <f t="shared" si="65"/>
        <v>131</v>
      </c>
      <c r="S109" s="12">
        <f t="shared" si="58"/>
        <v>28.180547945205479</v>
      </c>
      <c r="T109" s="12">
        <f t="shared" si="59"/>
        <v>65.819178082191783</v>
      </c>
      <c r="U109" s="12">
        <f t="shared" si="41"/>
        <v>93.999726027397259</v>
      </c>
      <c r="V109" s="13">
        <f t="shared" si="42"/>
        <v>92.162500000000009</v>
      </c>
      <c r="W109" s="12">
        <f t="shared" si="43"/>
        <v>5382.3909999999996</v>
      </c>
      <c r="X109" s="12" t="str">
        <f t="shared" si="44"/>
        <v>HIGH</v>
      </c>
      <c r="Y109" s="12">
        <f t="shared" si="45"/>
        <v>1.2</v>
      </c>
      <c r="Z109" s="12">
        <f t="shared" si="46"/>
        <v>27</v>
      </c>
      <c r="AA109" s="12" t="str">
        <f t="shared" si="47"/>
        <v>OVERSTOCKED</v>
      </c>
      <c r="AB109" s="14">
        <f t="shared" si="48"/>
        <v>330</v>
      </c>
      <c r="AC109" s="12">
        <f>IFERROR(VLOOKUP(A109,BUNDLE_QUANTITIES!A:B,2,FALSE),0)</f>
        <v>30</v>
      </c>
      <c r="AD109" s="12">
        <f>IFERROR(VLOOKUP(A109,BUNDLE_QUANTITIES!A:C,3,FALSE),0)</f>
        <v>1</v>
      </c>
      <c r="AE109" s="12">
        <f t="shared" si="66"/>
        <v>30</v>
      </c>
      <c r="AF109" s="12" t="str">
        <f t="shared" si="67"/>
        <v>NO</v>
      </c>
      <c r="AG109" s="13">
        <f t="shared" si="60"/>
        <v>66.849315068493141</v>
      </c>
      <c r="AH109" s="13">
        <f t="shared" si="68"/>
        <v>66.849315068493141</v>
      </c>
      <c r="AI109" s="12">
        <f t="shared" si="69"/>
        <v>0</v>
      </c>
      <c r="AJ109" s="12">
        <f t="shared" si="70"/>
        <v>0</v>
      </c>
      <c r="AK109" s="12">
        <f t="shared" si="71"/>
        <v>0</v>
      </c>
      <c r="AL109" s="12"/>
      <c r="AM109" s="12" t="str">
        <f t="shared" si="72"/>
        <v>NORMAL</v>
      </c>
      <c r="AN109" s="12">
        <f t="shared" si="73"/>
        <v>0</v>
      </c>
      <c r="AO109" s="16">
        <f t="shared" si="61"/>
        <v>5.8191780821917831</v>
      </c>
    </row>
    <row r="110" spans="1:41" x14ac:dyDescent="0.35">
      <c r="A110" s="12" t="s">
        <v>165</v>
      </c>
      <c r="B110" s="12">
        <v>31</v>
      </c>
      <c r="C110" s="12">
        <v>53</v>
      </c>
      <c r="D110" s="12">
        <v>2</v>
      </c>
      <c r="E110" s="12">
        <v>2</v>
      </c>
      <c r="F110" s="12">
        <v>15</v>
      </c>
      <c r="G110" s="12">
        <v>0</v>
      </c>
      <c r="H110" s="12">
        <v>59.226999999999997</v>
      </c>
      <c r="I110" s="12">
        <v>0</v>
      </c>
      <c r="J110" s="12">
        <f t="shared" si="57"/>
        <v>8.4931506849315067E-2</v>
      </c>
      <c r="K110" s="12">
        <f t="shared" si="62"/>
        <v>2.5504931506849315</v>
      </c>
      <c r="L110" s="12">
        <f t="shared" si="63"/>
        <v>3.5317351598173516</v>
      </c>
      <c r="M110" s="12">
        <f t="shared" si="64"/>
        <v>42.38082191780822</v>
      </c>
      <c r="N110" s="12">
        <v>20.55</v>
      </c>
      <c r="O110" s="12">
        <v>5.66</v>
      </c>
      <c r="P110" s="12">
        <f>IFERROR(VLOOKUP(A110,FREQUENCY!A:B,2,FALSE),0)</f>
        <v>2</v>
      </c>
      <c r="Q110" s="12">
        <f>IFERROR(VLOOKUP(A110,WEIGHT!A:B,2,FALSE),0)</f>
        <v>77.156999999999996</v>
      </c>
      <c r="R110" s="12">
        <f t="shared" si="65"/>
        <v>53</v>
      </c>
      <c r="S110" s="12">
        <f t="shared" si="58"/>
        <v>7.4053424657534244</v>
      </c>
      <c r="T110" s="12">
        <f t="shared" si="59"/>
        <v>5.1009863013698631</v>
      </c>
      <c r="U110" s="12">
        <f t="shared" si="41"/>
        <v>12.506328767123287</v>
      </c>
      <c r="V110" s="13">
        <f t="shared" si="42"/>
        <v>624.0322580645161</v>
      </c>
      <c r="W110" s="12">
        <f t="shared" si="43"/>
        <v>3139.0309999999999</v>
      </c>
      <c r="X110" s="12" t="str">
        <f t="shared" si="44"/>
        <v>LOW</v>
      </c>
      <c r="Y110" s="12">
        <f t="shared" si="45"/>
        <v>2</v>
      </c>
      <c r="Z110" s="12">
        <f t="shared" si="46"/>
        <v>3</v>
      </c>
      <c r="AA110" s="12" t="str">
        <f t="shared" si="47"/>
        <v>OVERSTOCKED</v>
      </c>
      <c r="AB110" s="14">
        <f t="shared" si="48"/>
        <v>120</v>
      </c>
      <c r="AC110" s="12">
        <f>IFERROR(VLOOKUP(A110,BUNDLE_QUANTITIES!A:B,2,FALSE),0)</f>
        <v>30</v>
      </c>
      <c r="AD110" s="12">
        <f>IFERROR(VLOOKUP(A110,BUNDLE_QUANTITIES!A:C,3,FALSE),0)</f>
        <v>2</v>
      </c>
      <c r="AE110" s="12">
        <f t="shared" si="66"/>
        <v>60</v>
      </c>
      <c r="AF110" s="12" t="str">
        <f t="shared" si="67"/>
        <v>NO</v>
      </c>
      <c r="AG110" s="13">
        <f t="shared" si="60"/>
        <v>5.1808219178082187</v>
      </c>
      <c r="AH110" s="13">
        <f t="shared" si="68"/>
        <v>5.1808219178082187</v>
      </c>
      <c r="AI110" s="12">
        <f t="shared" si="69"/>
        <v>0</v>
      </c>
      <c r="AJ110" s="12">
        <f t="shared" si="70"/>
        <v>0</v>
      </c>
      <c r="AK110" s="12">
        <f t="shared" si="71"/>
        <v>0</v>
      </c>
      <c r="AL110" s="12"/>
      <c r="AM110" s="12" t="str">
        <f t="shared" si="72"/>
        <v>NORMAL</v>
      </c>
      <c r="AN110" s="12">
        <f t="shared" si="73"/>
        <v>0</v>
      </c>
      <c r="AO110" s="16">
        <f t="shared" si="61"/>
        <v>-9.8990136986301369</v>
      </c>
    </row>
    <row r="111" spans="1:41" x14ac:dyDescent="0.35">
      <c r="A111" s="12" t="s">
        <v>112</v>
      </c>
      <c r="B111" s="12">
        <v>487</v>
      </c>
      <c r="C111" s="12">
        <v>121</v>
      </c>
      <c r="D111" s="12">
        <v>21</v>
      </c>
      <c r="E111" s="12">
        <v>15</v>
      </c>
      <c r="F111" s="12">
        <v>90</v>
      </c>
      <c r="G111" s="12">
        <v>0</v>
      </c>
      <c r="H111" s="12">
        <v>66.516999999999996</v>
      </c>
      <c r="I111" s="12">
        <v>30</v>
      </c>
      <c r="J111" s="12">
        <f t="shared" si="57"/>
        <v>1.3342465753424657</v>
      </c>
      <c r="K111" s="12">
        <f t="shared" si="62"/>
        <v>40.067424657534247</v>
      </c>
      <c r="L111" s="12">
        <f t="shared" si="63"/>
        <v>55.482420091324201</v>
      </c>
      <c r="M111" s="12">
        <f t="shared" si="64"/>
        <v>665.78904109589041</v>
      </c>
      <c r="N111" s="12">
        <v>20.55</v>
      </c>
      <c r="O111" s="12">
        <v>5.66</v>
      </c>
      <c r="P111" s="12">
        <f>IFERROR(VLOOKUP(A111,FREQUENCY!A:B,2,FALSE),0)</f>
        <v>25</v>
      </c>
      <c r="Q111" s="12">
        <f>IFERROR(VLOOKUP(A111,WEIGHT!A:B,2,FALSE),0)</f>
        <v>81.334999999999994</v>
      </c>
      <c r="R111" s="12">
        <f t="shared" si="65"/>
        <v>151</v>
      </c>
      <c r="S111" s="12">
        <f t="shared" si="58"/>
        <v>33.078767123287676</v>
      </c>
      <c r="T111" s="12">
        <f t="shared" si="59"/>
        <v>80.134849315068493</v>
      </c>
      <c r="U111" s="12">
        <f t="shared" si="41"/>
        <v>113.21361643835617</v>
      </c>
      <c r="V111" s="13">
        <f t="shared" si="42"/>
        <v>90.687885010266939</v>
      </c>
      <c r="W111" s="12">
        <f t="shared" si="43"/>
        <v>8048.5569999999998</v>
      </c>
      <c r="X111" s="12" t="str">
        <f t="shared" si="44"/>
        <v>HIGH</v>
      </c>
      <c r="Y111" s="12">
        <f t="shared" si="45"/>
        <v>1.2</v>
      </c>
      <c r="Z111" s="12">
        <f t="shared" si="46"/>
        <v>33</v>
      </c>
      <c r="AA111" s="12" t="str">
        <f t="shared" si="47"/>
        <v>OVERSTOCKED</v>
      </c>
      <c r="AB111" s="14">
        <f t="shared" si="48"/>
        <v>570</v>
      </c>
      <c r="AC111" s="12">
        <f>IFERROR(VLOOKUP(A111,BUNDLE_QUANTITIES!A:B,2,FALSE),0)</f>
        <v>30</v>
      </c>
      <c r="AD111" s="12">
        <f>IFERROR(VLOOKUP(A111,BUNDLE_QUANTITIES!A:C,3,FALSE),0)</f>
        <v>1</v>
      </c>
      <c r="AE111" s="12">
        <f t="shared" si="66"/>
        <v>30</v>
      </c>
      <c r="AF111" s="12" t="str">
        <f t="shared" si="67"/>
        <v>NO</v>
      </c>
      <c r="AG111" s="13">
        <f t="shared" si="60"/>
        <v>81.389041095890406</v>
      </c>
      <c r="AH111" s="13">
        <f t="shared" si="68"/>
        <v>81.389041095890406</v>
      </c>
      <c r="AI111" s="12">
        <f t="shared" si="69"/>
        <v>0</v>
      </c>
      <c r="AJ111" s="12">
        <f t="shared" si="70"/>
        <v>0</v>
      </c>
      <c r="AK111" s="12">
        <f t="shared" si="71"/>
        <v>0</v>
      </c>
      <c r="AL111" s="12"/>
      <c r="AN111" s="12">
        <f t="shared" si="73"/>
        <v>0</v>
      </c>
      <c r="AO111" s="16">
        <f t="shared" si="61"/>
        <v>-9.8651506849315069</v>
      </c>
    </row>
    <row r="112" spans="1:41" x14ac:dyDescent="0.35">
      <c r="A112" s="12" t="s">
        <v>170</v>
      </c>
      <c r="B112" s="12">
        <v>15</v>
      </c>
      <c r="C112" s="12">
        <v>36</v>
      </c>
      <c r="D112" s="12">
        <v>0</v>
      </c>
      <c r="E112" s="12">
        <v>0</v>
      </c>
      <c r="F112" s="12">
        <v>15</v>
      </c>
      <c r="G112" s="12">
        <v>0</v>
      </c>
      <c r="H112" s="12">
        <v>76.512</v>
      </c>
      <c r="I112" s="12">
        <v>0</v>
      </c>
      <c r="J112" s="12">
        <f t="shared" si="57"/>
        <v>4.1095890410958902E-2</v>
      </c>
      <c r="K112" s="12">
        <f t="shared" si="62"/>
        <v>1.2341095890410958</v>
      </c>
      <c r="L112" s="12">
        <f t="shared" si="63"/>
        <v>1.7089041095890412</v>
      </c>
      <c r="M112" s="12">
        <f t="shared" si="64"/>
        <v>20.506849315068493</v>
      </c>
      <c r="N112" s="12">
        <v>20.55</v>
      </c>
      <c r="O112" s="12">
        <v>5.66</v>
      </c>
      <c r="P112" s="12">
        <f>IFERROR(VLOOKUP(A112,FREQUENCY!A:B,2,FALSE),0)</f>
        <v>1</v>
      </c>
      <c r="Q112" s="12">
        <f>IFERROR(VLOOKUP(A112,WEIGHT!A:B,2,FALSE),0)</f>
        <v>86.954999999999998</v>
      </c>
      <c r="R112" s="12">
        <f t="shared" si="65"/>
        <v>36</v>
      </c>
      <c r="S112" s="12">
        <f t="shared" si="58"/>
        <v>6.504520547945206</v>
      </c>
      <c r="T112" s="12">
        <f t="shared" si="59"/>
        <v>2.4682191780821916</v>
      </c>
      <c r="U112" s="12">
        <f t="shared" si="41"/>
        <v>8.9727397260273971</v>
      </c>
      <c r="V112" s="13">
        <f t="shared" si="42"/>
        <v>876</v>
      </c>
      <c r="W112" s="12">
        <f t="shared" si="43"/>
        <v>2754.4319999999998</v>
      </c>
      <c r="X112" s="12" t="str">
        <f t="shared" si="44"/>
        <v>LOW</v>
      </c>
      <c r="Y112" s="12">
        <f t="shared" si="45"/>
        <v>2</v>
      </c>
      <c r="Z112" s="12">
        <f t="shared" si="46"/>
        <v>2</v>
      </c>
      <c r="AA112" s="12" t="str">
        <f t="shared" si="47"/>
        <v>OVERSTOCKED</v>
      </c>
      <c r="AB112" s="14">
        <f t="shared" si="48"/>
        <v>130</v>
      </c>
      <c r="AC112" s="12">
        <f>IFERROR(VLOOKUP(A112,BUNDLE_QUANTITIES!A:B,2,FALSE),0)</f>
        <v>30</v>
      </c>
      <c r="AD112" s="12">
        <f>IFERROR(VLOOKUP(A112,BUNDLE_QUANTITIES!A:C,3,FALSE),0)</f>
        <v>2</v>
      </c>
      <c r="AE112" s="12">
        <f t="shared" si="66"/>
        <v>60</v>
      </c>
      <c r="AF112" s="12" t="str">
        <f t="shared" si="67"/>
        <v>NO</v>
      </c>
      <c r="AG112" s="13">
        <f t="shared" si="60"/>
        <v>2.506849315068493</v>
      </c>
      <c r="AH112" s="13">
        <f t="shared" si="68"/>
        <v>2.506849315068493</v>
      </c>
      <c r="AI112" s="12">
        <f t="shared" si="69"/>
        <v>0</v>
      </c>
      <c r="AJ112" s="12">
        <f t="shared" si="70"/>
        <v>0</v>
      </c>
      <c r="AK112" s="12">
        <f t="shared" si="71"/>
        <v>0</v>
      </c>
      <c r="AL112" s="12"/>
      <c r="AN112" s="12">
        <f t="shared" si="73"/>
        <v>0</v>
      </c>
      <c r="AO112" s="16">
        <f t="shared" si="61"/>
        <v>-12.531780821917808</v>
      </c>
    </row>
    <row r="113" spans="1:41" x14ac:dyDescent="0.35">
      <c r="A113" s="12" t="s">
        <v>133</v>
      </c>
      <c r="B113" s="12">
        <v>145</v>
      </c>
      <c r="C113" s="12">
        <v>70</v>
      </c>
      <c r="D113" s="12">
        <v>9</v>
      </c>
      <c r="E113" s="12">
        <v>2</v>
      </c>
      <c r="F113" s="12">
        <v>60</v>
      </c>
      <c r="G113" s="12">
        <v>30</v>
      </c>
      <c r="H113" s="12">
        <v>74.825999999999993</v>
      </c>
      <c r="I113" s="12">
        <v>0</v>
      </c>
      <c r="J113" s="12">
        <f t="shared" si="57"/>
        <v>0.39726027397260272</v>
      </c>
      <c r="K113" s="12">
        <f t="shared" si="62"/>
        <v>11.92972602739726</v>
      </c>
      <c r="L113" s="12">
        <f t="shared" si="63"/>
        <v>16.519406392694062</v>
      </c>
      <c r="M113" s="12">
        <f t="shared" si="64"/>
        <v>198.23287671232876</v>
      </c>
      <c r="N113" s="12">
        <v>20.55</v>
      </c>
      <c r="O113" s="12">
        <v>5.66</v>
      </c>
      <c r="P113" s="12">
        <f>IFERROR(VLOOKUP(A113,FREQUENCY!A:B,2,FALSE),0)</f>
        <v>10</v>
      </c>
      <c r="Q113" s="12">
        <f>IFERROR(VLOOKUP(A113,WEIGHT!A:B,2,FALSE),0)</f>
        <v>90.864999999999995</v>
      </c>
      <c r="R113" s="12">
        <f t="shared" si="65"/>
        <v>70</v>
      </c>
      <c r="S113" s="12">
        <f t="shared" si="58"/>
        <v>13.823698630136986</v>
      </c>
      <c r="T113" s="12">
        <f t="shared" si="59"/>
        <v>23.85945205479452</v>
      </c>
      <c r="U113" s="12">
        <f t="shared" si="41"/>
        <v>37.683150684931505</v>
      </c>
      <c r="V113" s="13">
        <f t="shared" si="42"/>
        <v>176.20689655172416</v>
      </c>
      <c r="W113" s="12">
        <f t="shared" si="43"/>
        <v>5237.82</v>
      </c>
      <c r="X113" s="12" t="str">
        <f t="shared" si="44"/>
        <v>MEDIUM</v>
      </c>
      <c r="Y113" s="12">
        <f t="shared" si="45"/>
        <v>1.5</v>
      </c>
      <c r="Z113" s="12">
        <f t="shared" si="46"/>
        <v>12</v>
      </c>
      <c r="AA113" s="12" t="str">
        <f t="shared" si="47"/>
        <v>OVERSTOCKED</v>
      </c>
      <c r="AB113" s="14">
        <f t="shared" si="48"/>
        <v>480</v>
      </c>
      <c r="AC113" s="12">
        <f>IFERROR(VLOOKUP(A113,BUNDLE_QUANTITIES!A:B,2,FALSE),0)</f>
        <v>30</v>
      </c>
      <c r="AD113" s="12">
        <f>IFERROR(VLOOKUP(A113,BUNDLE_QUANTITIES!A:C,3,FALSE),0)</f>
        <v>1</v>
      </c>
      <c r="AE113" s="12">
        <f t="shared" si="66"/>
        <v>30</v>
      </c>
      <c r="AF113" s="12" t="str">
        <f t="shared" si="67"/>
        <v>NO</v>
      </c>
      <c r="AG113" s="13">
        <f t="shared" si="60"/>
        <v>24.232876712328764</v>
      </c>
      <c r="AH113" s="13">
        <f t="shared" si="68"/>
        <v>24.232876712328764</v>
      </c>
      <c r="AI113" s="12">
        <f t="shared" si="69"/>
        <v>0</v>
      </c>
      <c r="AJ113" s="12">
        <f t="shared" si="70"/>
        <v>0</v>
      </c>
      <c r="AK113" s="12">
        <f t="shared" si="71"/>
        <v>0</v>
      </c>
      <c r="AL113" s="12"/>
      <c r="AN113" s="12">
        <f t="shared" si="73"/>
        <v>0</v>
      </c>
      <c r="AO113" s="16">
        <f t="shared" si="61"/>
        <v>-36.140547945205483</v>
      </c>
    </row>
    <row r="114" spans="1:41" x14ac:dyDescent="0.35">
      <c r="A114" s="12" t="s">
        <v>176</v>
      </c>
      <c r="B114" s="12">
        <v>52</v>
      </c>
      <c r="C114" s="12">
        <v>67</v>
      </c>
      <c r="D114" s="12">
        <v>4</v>
      </c>
      <c r="E114" s="12">
        <v>7</v>
      </c>
      <c r="F114" s="12">
        <v>30</v>
      </c>
      <c r="G114" s="12">
        <v>0</v>
      </c>
      <c r="H114" s="12">
        <v>83.263000000000005</v>
      </c>
      <c r="I114" s="12">
        <v>0</v>
      </c>
      <c r="J114" s="12">
        <f t="shared" si="57"/>
        <v>0.14246575342465753</v>
      </c>
      <c r="K114" s="12">
        <f t="shared" si="62"/>
        <v>4.2782465753424654</v>
      </c>
      <c r="L114" s="12">
        <f t="shared" si="63"/>
        <v>5.9242009132420081</v>
      </c>
      <c r="M114" s="12">
        <f t="shared" si="64"/>
        <v>71.090410958904101</v>
      </c>
      <c r="N114" s="12">
        <v>20.55</v>
      </c>
      <c r="O114" s="12">
        <v>5.66</v>
      </c>
      <c r="P114" s="12">
        <f>IFERROR(VLOOKUP(A114,FREQUENCY!A:B,2,FALSE),0)</f>
        <v>1</v>
      </c>
      <c r="Q114" s="12">
        <f>IFERROR(VLOOKUP(A114,WEIGHT!A:B,2,FALSE),0)</f>
        <v>101.651</v>
      </c>
      <c r="R114" s="12">
        <f t="shared" si="65"/>
        <v>67</v>
      </c>
      <c r="S114" s="12">
        <f t="shared" si="58"/>
        <v>8.587671232876712</v>
      </c>
      <c r="T114" s="12">
        <f t="shared" si="59"/>
        <v>8.5564931506849309</v>
      </c>
      <c r="U114" s="12">
        <f t="shared" si="41"/>
        <v>17.144164383561645</v>
      </c>
      <c r="V114" s="13">
        <f t="shared" si="42"/>
        <v>470.28846153846155</v>
      </c>
      <c r="W114" s="12">
        <f t="shared" si="43"/>
        <v>5578.6210000000001</v>
      </c>
      <c r="X114" s="12" t="str">
        <f t="shared" si="44"/>
        <v>LOW</v>
      </c>
      <c r="Y114" s="12">
        <f t="shared" si="45"/>
        <v>2</v>
      </c>
      <c r="Z114" s="12">
        <f t="shared" si="46"/>
        <v>6</v>
      </c>
      <c r="AA114" s="12" t="str">
        <f t="shared" si="47"/>
        <v>OVERSTOCKED</v>
      </c>
      <c r="AB114" s="14">
        <f t="shared" si="48"/>
        <v>240</v>
      </c>
      <c r="AC114" s="12">
        <f>IFERROR(VLOOKUP(A114,BUNDLE_QUANTITIES!A:B,2,FALSE),0)</f>
        <v>30</v>
      </c>
      <c r="AD114" s="12">
        <f>IFERROR(VLOOKUP(A114,BUNDLE_QUANTITIES!A:C,3,FALSE),0)</f>
        <v>1</v>
      </c>
      <c r="AE114" s="12">
        <f t="shared" si="66"/>
        <v>30</v>
      </c>
      <c r="AF114" s="12" t="str">
        <f t="shared" si="67"/>
        <v>NO</v>
      </c>
      <c r="AG114" s="13">
        <f t="shared" si="60"/>
        <v>8.6904109589041099</v>
      </c>
      <c r="AH114" s="13">
        <f t="shared" si="68"/>
        <v>8.6904109589041099</v>
      </c>
      <c r="AI114" s="12">
        <f t="shared" si="69"/>
        <v>0</v>
      </c>
      <c r="AJ114" s="12">
        <f t="shared" si="70"/>
        <v>0</v>
      </c>
      <c r="AK114" s="12">
        <f t="shared" si="71"/>
        <v>0</v>
      </c>
      <c r="AL114" s="12"/>
      <c r="AN114" s="12">
        <f t="shared" si="73"/>
        <v>0</v>
      </c>
      <c r="AO114" s="16">
        <f t="shared" si="61"/>
        <v>-21.443506849315071</v>
      </c>
    </row>
    <row r="115" spans="1:41" x14ac:dyDescent="0.35">
      <c r="A115" s="12" t="s">
        <v>196</v>
      </c>
      <c r="B115" s="12">
        <v>6</v>
      </c>
      <c r="C115" s="12">
        <v>14</v>
      </c>
      <c r="D115" s="12">
        <v>0</v>
      </c>
      <c r="E115" s="12">
        <v>0</v>
      </c>
      <c r="F115" s="12">
        <v>10</v>
      </c>
      <c r="G115" s="12">
        <v>0</v>
      </c>
      <c r="H115" s="12">
        <v>97.42</v>
      </c>
      <c r="I115" s="12">
        <v>0</v>
      </c>
      <c r="J115" s="12">
        <f t="shared" si="57"/>
        <v>1.643835616438356E-2</v>
      </c>
      <c r="K115" s="12">
        <f t="shared" si="62"/>
        <v>0.49364383561643832</v>
      </c>
      <c r="L115" s="12">
        <f t="shared" si="63"/>
        <v>0.68356164383561646</v>
      </c>
      <c r="M115" s="12">
        <f t="shared" si="64"/>
        <v>8.2027397260273975</v>
      </c>
      <c r="N115" s="12">
        <v>20.55</v>
      </c>
      <c r="O115" s="12">
        <v>5.66</v>
      </c>
      <c r="P115" s="12">
        <f>IFERROR(VLOOKUP(A115,FREQUENCY!A:B,2,FALSE),0)</f>
        <v>0</v>
      </c>
      <c r="Q115" s="12">
        <f>IFERROR(VLOOKUP(A115,WEIGHT!A:B,2,FALSE),0)</f>
        <v>0</v>
      </c>
      <c r="R115" s="12">
        <f t="shared" si="65"/>
        <v>14</v>
      </c>
      <c r="S115" s="12">
        <f t="shared" si="58"/>
        <v>5.9978082191780819</v>
      </c>
      <c r="T115" s="12">
        <f t="shared" si="59"/>
        <v>0.98728767123287664</v>
      </c>
      <c r="U115" s="12">
        <f t="shared" si="41"/>
        <v>6.9850958904109586</v>
      </c>
      <c r="V115" s="13">
        <f t="shared" si="42"/>
        <v>851.66666666666674</v>
      </c>
      <c r="W115" s="12">
        <f t="shared" si="43"/>
        <v>1363.88</v>
      </c>
      <c r="X115" s="12" t="str">
        <f t="shared" si="44"/>
        <v>LOW</v>
      </c>
      <c r="Y115" s="12">
        <f t="shared" si="45"/>
        <v>2</v>
      </c>
      <c r="Z115" s="12">
        <f t="shared" si="46"/>
        <v>1</v>
      </c>
      <c r="AA115" s="12" t="str">
        <f t="shared" si="47"/>
        <v>OVERSTOCKED</v>
      </c>
      <c r="AB115" s="14">
        <f t="shared" si="48"/>
        <v>90</v>
      </c>
      <c r="AC115" s="12">
        <f>IFERROR(VLOOKUP(A115,BUNDLE_QUANTITIES!A:B,2,FALSE),0)</f>
        <v>0</v>
      </c>
      <c r="AD115" s="12">
        <f>IFERROR(VLOOKUP(A115,BUNDLE_QUANTITIES!A:C,3,FALSE),0)</f>
        <v>0</v>
      </c>
      <c r="AE115" s="12">
        <f t="shared" si="66"/>
        <v>0</v>
      </c>
      <c r="AF115" s="12" t="str">
        <f t="shared" si="67"/>
        <v>NO</v>
      </c>
      <c r="AG115" s="13">
        <f t="shared" si="60"/>
        <v>1.0027397260273971</v>
      </c>
      <c r="AH115" s="13">
        <f t="shared" si="68"/>
        <v>1.0027397260273971</v>
      </c>
      <c r="AI115" s="12">
        <f t="shared" si="69"/>
        <v>0</v>
      </c>
      <c r="AJ115" s="12">
        <f t="shared" si="70"/>
        <v>0</v>
      </c>
      <c r="AK115" s="12">
        <f t="shared" si="71"/>
        <v>0</v>
      </c>
      <c r="AL115" s="12"/>
      <c r="AN115" s="12">
        <f t="shared" si="73"/>
        <v>0</v>
      </c>
      <c r="AO115" s="16">
        <f t="shared" si="61"/>
        <v>-9.0127123287671225</v>
      </c>
    </row>
    <row r="116" spans="1:41" s="12" customFormat="1" x14ac:dyDescent="0.35">
      <c r="A116" s="15" t="s">
        <v>197</v>
      </c>
      <c r="B116" s="15">
        <v>13</v>
      </c>
      <c r="C116" s="15">
        <v>39</v>
      </c>
      <c r="D116" s="15">
        <v>0</v>
      </c>
      <c r="E116" s="15">
        <v>0</v>
      </c>
      <c r="F116" s="15">
        <v>10</v>
      </c>
      <c r="G116" s="15">
        <v>0</v>
      </c>
      <c r="H116" s="15">
        <v>105.27</v>
      </c>
      <c r="I116" s="15">
        <v>0</v>
      </c>
      <c r="J116" s="12">
        <f t="shared" si="57"/>
        <v>3.5616438356164383E-2</v>
      </c>
      <c r="K116" s="12">
        <f t="shared" si="62"/>
        <v>1.0695616438356164</v>
      </c>
      <c r="L116" s="12">
        <f t="shared" si="63"/>
        <v>1.481050228310502</v>
      </c>
      <c r="M116" s="12">
        <f t="shared" ref="M116:M117" si="74">(J116*134)+B116</f>
        <v>17.772602739726025</v>
      </c>
      <c r="N116" s="12">
        <v>20.55</v>
      </c>
      <c r="O116" s="12">
        <v>5.66</v>
      </c>
      <c r="P116" s="12">
        <f>IFERROR(VLOOKUP(A116,FREQUENCY!A:B,2,FALSE),0)</f>
        <v>0</v>
      </c>
      <c r="Q116" s="12">
        <f>IFERROR(VLOOKUP(A116,WEIGHT!A:B,2,FALSE),0)</f>
        <v>0</v>
      </c>
      <c r="R116" s="12">
        <f t="shared" ref="R116:R117" si="75">C116+I116</f>
        <v>39</v>
      </c>
      <c r="S116" s="12">
        <f t="shared" si="58"/>
        <v>6.3919178082191781</v>
      </c>
      <c r="T116" s="12">
        <f t="shared" si="59"/>
        <v>2.1391232876712327</v>
      </c>
      <c r="U116" s="12">
        <f t="shared" si="41"/>
        <v>8.5310410958904104</v>
      </c>
      <c r="V116" s="13">
        <f t="shared" si="42"/>
        <v>1095</v>
      </c>
      <c r="W116" s="12">
        <f t="shared" si="43"/>
        <v>4105.53</v>
      </c>
      <c r="X116" s="12" t="str">
        <f t="shared" si="44"/>
        <v>LOW</v>
      </c>
      <c r="Y116" s="12">
        <f t="shared" si="45"/>
        <v>2</v>
      </c>
      <c r="Z116" s="12">
        <f t="shared" si="46"/>
        <v>1</v>
      </c>
      <c r="AA116" s="12" t="str">
        <f t="shared" si="47"/>
        <v>OVERSTOCKED</v>
      </c>
      <c r="AB116" s="14">
        <f t="shared" si="48"/>
        <v>90</v>
      </c>
      <c r="AC116" s="12">
        <f>IFERROR(VLOOKUP(A116,BUNDLE_QUANTITIES!A:B,2,FALSE),0)</f>
        <v>0</v>
      </c>
      <c r="AD116" s="12">
        <f>IFERROR(VLOOKUP(A116,BUNDLE_QUANTITIES!A:C,3,FALSE),0)</f>
        <v>0</v>
      </c>
      <c r="AE116" s="12">
        <f t="shared" ref="AE116:AE117" si="76">(AC116*AD116)</f>
        <v>0</v>
      </c>
      <c r="AF116" s="12" t="str">
        <f t="shared" ref="AF116:AF117" si="77">IF(OR(R116&lt;=U116,V116&lt;61),"YES", "NO")</f>
        <v>NO</v>
      </c>
      <c r="AG116" s="13">
        <f t="shared" ref="AG116:AG117" si="78">J116*61</f>
        <v>2.1726027397260275</v>
      </c>
      <c r="AH116" s="13">
        <f t="shared" ref="AH116:AH117" si="79">MAX(Z116,AG116)</f>
        <v>2.1726027397260275</v>
      </c>
      <c r="AI116" s="12">
        <f t="shared" ref="AI116:AI117" si="80">IF(AF116="YES",MAX(0,AH116+S116-R116-I116),0)</f>
        <v>0</v>
      </c>
      <c r="AJ116" s="12">
        <f t="shared" ref="AJ116:AJ117" si="81">IF(AND(AC116&gt;0, AF116="YES"), MIN(AD116, CEILING(AI116/AC116,1)), 0)</f>
        <v>0</v>
      </c>
      <c r="AK116" s="12">
        <f t="shared" ref="AK116:AK117" si="82">AJ116*Q116*AC116</f>
        <v>0</v>
      </c>
      <c r="AM116" s="12" t="str">
        <f t="shared" ref="AM116:AM117" si="83">IF(V110&lt;=22, "CRITICAL", IF(V110&lt;=30, "HIGH", IF(V110&lt;=45, "MEDIUM", IF(V110&lt;=61, "LOW", "NORMAL"))))</f>
        <v>NORMAL</v>
      </c>
      <c r="AN116" s="12">
        <f t="shared" ref="AN116:AN117" si="84">AJ116*AC116*H116</f>
        <v>0</v>
      </c>
      <c r="AO116" s="16">
        <f t="shared" si="61"/>
        <v>-7.8608767123287677</v>
      </c>
    </row>
    <row r="117" spans="1:41" s="12" customFormat="1" x14ac:dyDescent="0.35">
      <c r="A117" s="15">
        <v>514</v>
      </c>
      <c r="B117" s="15">
        <v>139</v>
      </c>
      <c r="C117" s="15">
        <v>108</v>
      </c>
      <c r="D117" s="15">
        <v>13</v>
      </c>
      <c r="E117" s="15">
        <v>7</v>
      </c>
      <c r="F117" s="15">
        <v>72</v>
      </c>
      <c r="G117" s="15">
        <v>0</v>
      </c>
      <c r="H117" s="15">
        <v>13.052</v>
      </c>
      <c r="I117" s="15">
        <v>0</v>
      </c>
      <c r="J117" s="12">
        <f t="shared" si="57"/>
        <v>0.38082191780821917</v>
      </c>
      <c r="K117" s="12">
        <f t="shared" si="62"/>
        <v>11.436082191780821</v>
      </c>
      <c r="L117" s="12">
        <f t="shared" si="63"/>
        <v>15.835844748858449</v>
      </c>
      <c r="M117" s="12">
        <f t="shared" si="74"/>
        <v>190.03013698630139</v>
      </c>
      <c r="N117" s="12">
        <v>20.55</v>
      </c>
      <c r="O117" s="12">
        <v>5.66</v>
      </c>
      <c r="P117" s="12">
        <f>IFERROR(VLOOKUP(A117,FREQUENCY!A:B,2,FALSE),0)</f>
        <v>9</v>
      </c>
      <c r="Q117" s="12">
        <f>IFERROR(VLOOKUP(A117,WEIGHT!A:B,2,FALSE),0)</f>
        <v>19.190000000000001</v>
      </c>
      <c r="R117" s="12">
        <f t="shared" si="75"/>
        <v>108</v>
      </c>
      <c r="S117" s="12">
        <f t="shared" si="58"/>
        <v>13.485890410958906</v>
      </c>
      <c r="T117" s="12">
        <f t="shared" si="59"/>
        <v>22.872164383561643</v>
      </c>
      <c r="U117" s="12">
        <f t="shared" si="41"/>
        <v>36.358054794520548</v>
      </c>
      <c r="V117" s="13">
        <f t="shared" si="42"/>
        <v>283.59712230215825</v>
      </c>
      <c r="W117" s="12">
        <f t="shared" si="43"/>
        <v>1409.616</v>
      </c>
      <c r="X117" s="12" t="str">
        <f t="shared" si="44"/>
        <v>MEDIUM</v>
      </c>
      <c r="Y117" s="12">
        <f t="shared" si="45"/>
        <v>1.5</v>
      </c>
      <c r="Z117" s="12">
        <f t="shared" si="46"/>
        <v>12</v>
      </c>
      <c r="AA117" s="12" t="str">
        <f t="shared" si="47"/>
        <v>OVERSTOCKED</v>
      </c>
      <c r="AB117" s="14">
        <f t="shared" si="48"/>
        <v>600</v>
      </c>
      <c r="AC117" s="12">
        <f>IFERROR(VLOOKUP(A117,BUNDLE_QUANTITIES!A:B,2,FALSE),0)</f>
        <v>0</v>
      </c>
      <c r="AD117" s="12">
        <f>IFERROR(VLOOKUP(A117,BUNDLE_QUANTITIES!A:C,3,FALSE),0)</f>
        <v>0</v>
      </c>
      <c r="AE117" s="12">
        <f t="shared" si="76"/>
        <v>0</v>
      </c>
      <c r="AF117" s="12" t="str">
        <f t="shared" si="77"/>
        <v>NO</v>
      </c>
      <c r="AG117" s="13">
        <f t="shared" si="78"/>
        <v>23.230136986301368</v>
      </c>
      <c r="AH117" s="13">
        <f t="shared" si="79"/>
        <v>23.230136986301368</v>
      </c>
      <c r="AI117" s="12">
        <f t="shared" si="80"/>
        <v>0</v>
      </c>
      <c r="AJ117" s="12">
        <f t="shared" si="81"/>
        <v>0</v>
      </c>
      <c r="AK117" s="12">
        <f t="shared" si="82"/>
        <v>0</v>
      </c>
      <c r="AM117" s="12" t="str">
        <f t="shared" si="83"/>
        <v>NORMAL</v>
      </c>
      <c r="AN117" s="12">
        <f t="shared" si="84"/>
        <v>0</v>
      </c>
      <c r="AO117" s="16">
        <f t="shared" si="61"/>
        <v>-49.127835616438361</v>
      </c>
    </row>
  </sheetData>
  <autoFilter ref="A1:AL117" xr:uid="{E326362B-F26C-46CE-8A74-7F68599F11EA}"/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B374-9C0D-4881-9C3E-6A05EDE6942F}">
  <dimension ref="A1:C118"/>
  <sheetViews>
    <sheetView topLeftCell="A87" workbookViewId="0">
      <selection activeCell="C34" sqref="C34"/>
    </sheetView>
  </sheetViews>
  <sheetFormatPr defaultRowHeight="18" x14ac:dyDescent="0.35"/>
  <cols>
    <col min="2" max="2" width="13.58203125" customWidth="1"/>
    <col min="3" max="3" width="15" customWidth="1"/>
  </cols>
  <sheetData>
    <row r="1" spans="1:3" x14ac:dyDescent="0.35">
      <c r="A1" t="s">
        <v>203</v>
      </c>
      <c r="B1" t="s">
        <v>214</v>
      </c>
      <c r="C1" t="s">
        <v>215</v>
      </c>
    </row>
    <row r="2" spans="1:3" x14ac:dyDescent="0.35">
      <c r="A2" s="8" t="s">
        <v>132</v>
      </c>
      <c r="B2" s="9">
        <v>500</v>
      </c>
      <c r="C2" s="9">
        <v>8</v>
      </c>
    </row>
    <row r="3" spans="1:3" x14ac:dyDescent="0.35">
      <c r="A3" s="8" t="s">
        <v>78</v>
      </c>
      <c r="B3" s="9">
        <v>200</v>
      </c>
      <c r="C3" s="9">
        <v>10</v>
      </c>
    </row>
    <row r="4" spans="1:3" x14ac:dyDescent="0.35">
      <c r="A4" s="8" t="s">
        <v>79</v>
      </c>
      <c r="B4" s="9">
        <v>100</v>
      </c>
      <c r="C4" s="9">
        <v>4</v>
      </c>
    </row>
    <row r="5" spans="1:3" x14ac:dyDescent="0.35">
      <c r="A5" s="8" t="s">
        <v>80</v>
      </c>
      <c r="B5" s="9">
        <v>100</v>
      </c>
      <c r="C5" s="9">
        <v>4</v>
      </c>
    </row>
    <row r="6" spans="1:3" x14ac:dyDescent="0.35">
      <c r="A6" s="8" t="s">
        <v>81</v>
      </c>
      <c r="B6" s="9">
        <v>100</v>
      </c>
      <c r="C6" s="9">
        <v>4</v>
      </c>
    </row>
    <row r="7" spans="1:3" x14ac:dyDescent="0.35">
      <c r="A7" s="8" t="s">
        <v>82</v>
      </c>
      <c r="B7" s="9">
        <v>100</v>
      </c>
      <c r="C7" s="9">
        <v>4</v>
      </c>
    </row>
    <row r="8" spans="1:3" x14ac:dyDescent="0.35">
      <c r="A8" s="8" t="s">
        <v>83</v>
      </c>
      <c r="B8" s="9">
        <v>50</v>
      </c>
      <c r="C8" s="9">
        <v>4</v>
      </c>
    </row>
    <row r="9" spans="1:3" x14ac:dyDescent="0.35">
      <c r="A9" s="8" t="s">
        <v>84</v>
      </c>
      <c r="B9" s="9">
        <v>50</v>
      </c>
      <c r="C9" s="9">
        <v>4</v>
      </c>
    </row>
    <row r="10" spans="1:3" x14ac:dyDescent="0.35">
      <c r="A10" s="8" t="s">
        <v>85</v>
      </c>
      <c r="B10" s="9">
        <v>50</v>
      </c>
      <c r="C10" s="9">
        <v>4</v>
      </c>
    </row>
    <row r="11" spans="1:3" x14ac:dyDescent="0.35">
      <c r="A11" s="8" t="s">
        <v>86</v>
      </c>
      <c r="B11" s="9">
        <v>50</v>
      </c>
      <c r="C11" s="9">
        <v>12</v>
      </c>
    </row>
    <row r="12" spans="1:3" x14ac:dyDescent="0.35">
      <c r="A12" s="8" t="s">
        <v>87</v>
      </c>
      <c r="B12" s="9">
        <v>50</v>
      </c>
      <c r="C12" s="9">
        <v>4</v>
      </c>
    </row>
    <row r="13" spans="1:3" x14ac:dyDescent="0.35">
      <c r="A13" s="8" t="s">
        <v>88</v>
      </c>
      <c r="B13" s="9">
        <v>50</v>
      </c>
      <c r="C13" s="9">
        <v>2</v>
      </c>
    </row>
    <row r="14" spans="1:3" x14ac:dyDescent="0.35">
      <c r="A14" s="8" t="s">
        <v>89</v>
      </c>
      <c r="B14" s="9">
        <v>50</v>
      </c>
      <c r="C14" s="9" t="s">
        <v>209</v>
      </c>
    </row>
    <row r="15" spans="1:3" x14ac:dyDescent="0.35">
      <c r="A15" t="s">
        <v>90</v>
      </c>
      <c r="B15" s="9">
        <v>50</v>
      </c>
      <c r="C15" s="9" t="s">
        <v>209</v>
      </c>
    </row>
    <row r="16" spans="1:3" x14ac:dyDescent="0.35">
      <c r="A16" s="8" t="s">
        <v>14</v>
      </c>
      <c r="B16" s="9">
        <v>48</v>
      </c>
      <c r="C16" s="9">
        <v>2</v>
      </c>
    </row>
    <row r="17" spans="1:3" x14ac:dyDescent="0.35">
      <c r="A17" s="8" t="s">
        <v>12</v>
      </c>
      <c r="B17" s="9">
        <v>48</v>
      </c>
      <c r="C17" s="9">
        <v>2</v>
      </c>
    </row>
    <row r="18" spans="1:3" x14ac:dyDescent="0.35">
      <c r="A18" s="8" t="s">
        <v>13</v>
      </c>
      <c r="B18" s="9">
        <v>48</v>
      </c>
      <c r="C18" s="9">
        <v>1</v>
      </c>
    </row>
    <row r="19" spans="1:3" x14ac:dyDescent="0.35">
      <c r="A19" s="8" t="s">
        <v>15</v>
      </c>
      <c r="B19" s="9">
        <v>48</v>
      </c>
      <c r="C19" s="9">
        <v>18</v>
      </c>
    </row>
    <row r="20" spans="1:3" x14ac:dyDescent="0.35">
      <c r="A20" s="8" t="s">
        <v>16</v>
      </c>
      <c r="B20" s="9">
        <v>48</v>
      </c>
      <c r="C20" s="9">
        <v>2</v>
      </c>
    </row>
    <row r="21" spans="1:3" x14ac:dyDescent="0.35">
      <c r="A21" s="8" t="s">
        <v>17</v>
      </c>
      <c r="B21" s="9">
        <v>48</v>
      </c>
      <c r="C21" s="9">
        <v>18</v>
      </c>
    </row>
    <row r="22" spans="1:3" x14ac:dyDescent="0.35">
      <c r="A22" s="8" t="s">
        <v>18</v>
      </c>
      <c r="B22" s="9">
        <v>48</v>
      </c>
      <c r="C22" s="9">
        <v>8</v>
      </c>
    </row>
    <row r="23" spans="1:3" x14ac:dyDescent="0.35">
      <c r="A23" s="8" t="s">
        <v>19</v>
      </c>
      <c r="B23" s="9">
        <v>48</v>
      </c>
      <c r="C23" s="9">
        <v>4</v>
      </c>
    </row>
    <row r="24" spans="1:3" x14ac:dyDescent="0.35">
      <c r="A24" s="8" t="s">
        <v>47</v>
      </c>
      <c r="B24" s="9">
        <v>48</v>
      </c>
      <c r="C24" s="9">
        <v>8</v>
      </c>
    </row>
    <row r="25" spans="1:3" x14ac:dyDescent="0.35">
      <c r="A25" s="8" t="s">
        <v>49</v>
      </c>
      <c r="B25" s="9">
        <v>48</v>
      </c>
      <c r="C25" s="9">
        <v>4</v>
      </c>
    </row>
    <row r="26" spans="1:3" x14ac:dyDescent="0.35">
      <c r="A26" s="8" t="s">
        <v>42</v>
      </c>
      <c r="B26" s="9">
        <v>48</v>
      </c>
      <c r="C26" s="9">
        <v>4</v>
      </c>
    </row>
    <row r="27" spans="1:3" x14ac:dyDescent="0.35">
      <c r="A27" s="8" t="s">
        <v>46</v>
      </c>
      <c r="B27" s="9">
        <v>48</v>
      </c>
      <c r="C27" s="9">
        <v>10</v>
      </c>
    </row>
    <row r="28" spans="1:3" x14ac:dyDescent="0.35">
      <c r="A28" s="8" t="s">
        <v>50</v>
      </c>
      <c r="B28" s="9">
        <v>48</v>
      </c>
      <c r="C28" s="9">
        <v>6</v>
      </c>
    </row>
    <row r="29" spans="1:3" x14ac:dyDescent="0.35">
      <c r="A29" s="8" t="s">
        <v>43</v>
      </c>
      <c r="B29" s="9">
        <v>48</v>
      </c>
      <c r="C29" s="9">
        <v>4</v>
      </c>
    </row>
    <row r="30" spans="1:3" x14ac:dyDescent="0.35">
      <c r="A30" s="8" t="s">
        <v>48</v>
      </c>
      <c r="B30" s="9">
        <v>48</v>
      </c>
      <c r="C30" s="9">
        <v>10</v>
      </c>
    </row>
    <row r="31" spans="1:3" x14ac:dyDescent="0.35">
      <c r="A31" s="8" t="s">
        <v>51</v>
      </c>
      <c r="B31" s="9">
        <v>48</v>
      </c>
      <c r="C31" s="9">
        <v>8</v>
      </c>
    </row>
    <row r="32" spans="1:3" x14ac:dyDescent="0.35">
      <c r="A32" s="8" t="s">
        <v>21</v>
      </c>
      <c r="B32" s="9">
        <v>48</v>
      </c>
      <c r="C32" s="9">
        <v>1</v>
      </c>
    </row>
    <row r="33" spans="1:3" x14ac:dyDescent="0.35">
      <c r="A33" s="8" t="s">
        <v>20</v>
      </c>
      <c r="B33" s="9">
        <v>48</v>
      </c>
      <c r="C33" s="9">
        <v>2</v>
      </c>
    </row>
    <row r="34" spans="1:3" x14ac:dyDescent="0.35">
      <c r="A34" s="8" t="s">
        <v>22</v>
      </c>
      <c r="B34" s="9">
        <v>24</v>
      </c>
      <c r="C34" s="9">
        <v>4</v>
      </c>
    </row>
    <row r="35" spans="1:3" x14ac:dyDescent="0.35">
      <c r="A35" s="8" t="s">
        <v>23</v>
      </c>
      <c r="B35" s="9">
        <v>24</v>
      </c>
      <c r="C35" s="9">
        <v>6</v>
      </c>
    </row>
    <row r="36" spans="1:3" x14ac:dyDescent="0.35">
      <c r="A36" s="8" t="s">
        <v>24</v>
      </c>
      <c r="B36" s="9">
        <v>24</v>
      </c>
      <c r="C36" s="9">
        <v>4</v>
      </c>
    </row>
    <row r="37" spans="1:3" x14ac:dyDescent="0.35">
      <c r="A37" s="8" t="s">
        <v>25</v>
      </c>
      <c r="B37" s="9">
        <v>24</v>
      </c>
      <c r="C37" s="9">
        <v>9</v>
      </c>
    </row>
    <row r="38" spans="1:3" x14ac:dyDescent="0.35">
      <c r="A38" s="8" t="s">
        <v>26</v>
      </c>
      <c r="B38" s="9">
        <v>24</v>
      </c>
      <c r="C38" s="9">
        <v>4</v>
      </c>
    </row>
    <row r="39" spans="1:3" x14ac:dyDescent="0.35">
      <c r="A39" s="8" t="s">
        <v>27</v>
      </c>
      <c r="B39" s="9">
        <v>24</v>
      </c>
      <c r="C39" s="9">
        <v>9</v>
      </c>
    </row>
    <row r="40" spans="1:3" x14ac:dyDescent="0.35">
      <c r="A40" s="8" t="s">
        <v>28</v>
      </c>
      <c r="B40" s="9">
        <v>24</v>
      </c>
      <c r="C40" s="9">
        <v>1</v>
      </c>
    </row>
    <row r="41" spans="1:3" x14ac:dyDescent="0.35">
      <c r="A41" s="8" t="s">
        <v>29</v>
      </c>
      <c r="B41" s="9">
        <v>24</v>
      </c>
      <c r="C41" s="9">
        <v>1</v>
      </c>
    </row>
    <row r="42" spans="1:3" x14ac:dyDescent="0.35">
      <c r="A42" s="8" t="s">
        <v>54</v>
      </c>
      <c r="B42" s="9">
        <v>48</v>
      </c>
      <c r="C42" s="9">
        <v>2</v>
      </c>
    </row>
    <row r="43" spans="1:3" x14ac:dyDescent="0.35">
      <c r="A43" s="8" t="s">
        <v>61</v>
      </c>
      <c r="B43" s="9">
        <v>48</v>
      </c>
      <c r="C43" s="9">
        <v>2</v>
      </c>
    </row>
    <row r="44" spans="1:3" x14ac:dyDescent="0.35">
      <c r="A44" s="8" t="s">
        <v>53</v>
      </c>
      <c r="B44" s="9">
        <v>48</v>
      </c>
      <c r="C44" s="9">
        <v>2</v>
      </c>
    </row>
    <row r="45" spans="1:3" x14ac:dyDescent="0.35">
      <c r="A45" s="8" t="s">
        <v>60</v>
      </c>
      <c r="B45" s="9">
        <v>48</v>
      </c>
      <c r="C45" s="9">
        <v>2</v>
      </c>
    </row>
    <row r="46" spans="1:3" x14ac:dyDescent="0.35">
      <c r="A46" s="8" t="s">
        <v>52</v>
      </c>
      <c r="B46" s="9">
        <v>12</v>
      </c>
      <c r="C46" s="9">
        <v>1</v>
      </c>
    </row>
    <row r="47" spans="1:3" x14ac:dyDescent="0.35">
      <c r="A47" s="8" t="s">
        <v>55</v>
      </c>
      <c r="B47" s="9">
        <v>24</v>
      </c>
      <c r="C47" s="9">
        <v>4</v>
      </c>
    </row>
    <row r="48" spans="1:3" x14ac:dyDescent="0.35">
      <c r="A48" s="8" t="s">
        <v>62</v>
      </c>
      <c r="B48" s="9">
        <v>24</v>
      </c>
      <c r="C48" s="9">
        <v>6</v>
      </c>
    </row>
    <row r="49" spans="1:3" x14ac:dyDescent="0.35">
      <c r="A49" s="8" t="s">
        <v>56</v>
      </c>
      <c r="B49" s="9">
        <v>24</v>
      </c>
      <c r="C49" s="9">
        <v>4</v>
      </c>
    </row>
    <row r="50" spans="1:3" x14ac:dyDescent="0.35">
      <c r="A50" s="8" t="s">
        <v>45</v>
      </c>
      <c r="B50" s="9">
        <v>24</v>
      </c>
      <c r="C50" s="9">
        <v>2</v>
      </c>
    </row>
    <row r="51" spans="1:3" x14ac:dyDescent="0.35">
      <c r="A51" s="8" t="s">
        <v>63</v>
      </c>
      <c r="B51" s="9">
        <v>24</v>
      </c>
      <c r="C51" s="9">
        <v>12</v>
      </c>
    </row>
    <row r="52" spans="1:3" x14ac:dyDescent="0.35">
      <c r="A52" s="8" t="s">
        <v>1</v>
      </c>
      <c r="B52" s="9">
        <v>12</v>
      </c>
      <c r="C52" s="9">
        <v>1</v>
      </c>
    </row>
    <row r="53" spans="1:3" x14ac:dyDescent="0.35">
      <c r="A53" s="8" t="s">
        <v>57</v>
      </c>
      <c r="B53" s="9">
        <v>24</v>
      </c>
      <c r="C53" s="9">
        <v>2</v>
      </c>
    </row>
    <row r="54" spans="1:3" x14ac:dyDescent="0.35">
      <c r="A54" s="8" t="s">
        <v>64</v>
      </c>
      <c r="B54" s="9">
        <v>24</v>
      </c>
      <c r="C54" s="9">
        <v>12</v>
      </c>
    </row>
    <row r="55" spans="1:3" x14ac:dyDescent="0.35">
      <c r="A55" s="8" t="s">
        <v>58</v>
      </c>
      <c r="B55" s="9">
        <v>24</v>
      </c>
      <c r="C55" s="9">
        <v>2</v>
      </c>
    </row>
    <row r="56" spans="1:3" x14ac:dyDescent="0.35">
      <c r="A56" s="8" t="s">
        <v>65</v>
      </c>
      <c r="B56" s="9">
        <v>24</v>
      </c>
      <c r="C56" s="9">
        <v>8</v>
      </c>
    </row>
    <row r="57" spans="1:3" x14ac:dyDescent="0.35">
      <c r="A57" s="8" t="s">
        <v>59</v>
      </c>
      <c r="B57" s="9">
        <v>24</v>
      </c>
      <c r="C57" s="9">
        <v>2</v>
      </c>
    </row>
    <row r="58" spans="1:3" x14ac:dyDescent="0.35">
      <c r="A58" s="8" t="s">
        <v>66</v>
      </c>
      <c r="B58" s="9">
        <v>24</v>
      </c>
      <c r="C58" s="9">
        <v>2</v>
      </c>
    </row>
    <row r="59" spans="1:3" x14ac:dyDescent="0.35">
      <c r="A59" s="8" t="s">
        <v>2</v>
      </c>
      <c r="B59" s="9">
        <v>48</v>
      </c>
      <c r="C59" s="9">
        <v>1</v>
      </c>
    </row>
    <row r="60" spans="1:3" x14ac:dyDescent="0.35">
      <c r="A60" s="8" t="s">
        <v>4</v>
      </c>
      <c r="B60" s="9">
        <v>24</v>
      </c>
      <c r="C60" s="9">
        <v>4</v>
      </c>
    </row>
    <row r="61" spans="1:3" x14ac:dyDescent="0.35">
      <c r="A61" s="8" t="s">
        <v>3</v>
      </c>
      <c r="B61" s="9">
        <v>24</v>
      </c>
      <c r="C61" s="9">
        <v>4</v>
      </c>
    </row>
    <row r="62" spans="1:3" x14ac:dyDescent="0.35">
      <c r="A62" s="8" t="s">
        <v>5</v>
      </c>
      <c r="B62" s="9">
        <v>24</v>
      </c>
      <c r="C62" s="9">
        <v>4</v>
      </c>
    </row>
    <row r="63" spans="1:3" x14ac:dyDescent="0.35">
      <c r="A63" s="8" t="s">
        <v>6</v>
      </c>
      <c r="B63" s="9">
        <v>24</v>
      </c>
      <c r="C63" s="9">
        <v>2</v>
      </c>
    </row>
    <row r="64" spans="1:3" x14ac:dyDescent="0.35">
      <c r="A64" s="8" t="s">
        <v>7</v>
      </c>
      <c r="B64" s="9">
        <v>24</v>
      </c>
      <c r="C64" s="9">
        <v>2</v>
      </c>
    </row>
    <row r="65" spans="1:3" x14ac:dyDescent="0.35">
      <c r="A65" s="8" t="s">
        <v>8</v>
      </c>
      <c r="B65" s="9">
        <v>24</v>
      </c>
      <c r="C65" s="9">
        <v>2</v>
      </c>
    </row>
    <row r="66" spans="1:3" x14ac:dyDescent="0.35">
      <c r="A66" s="8" t="s">
        <v>9</v>
      </c>
      <c r="B66" s="9">
        <v>24</v>
      </c>
      <c r="C66" s="9">
        <v>2</v>
      </c>
    </row>
    <row r="67" spans="1:3" x14ac:dyDescent="0.35">
      <c r="A67" s="8" t="s">
        <v>10</v>
      </c>
      <c r="B67" s="9">
        <v>24</v>
      </c>
      <c r="C67" s="9">
        <v>1</v>
      </c>
    </row>
    <row r="68" spans="1:3" x14ac:dyDescent="0.35">
      <c r="A68" s="9" t="s">
        <v>136</v>
      </c>
      <c r="B68" s="9">
        <v>24</v>
      </c>
      <c r="C68" s="9">
        <v>1</v>
      </c>
    </row>
    <row r="69" spans="1:3" x14ac:dyDescent="0.35">
      <c r="A69" s="8" t="s">
        <v>91</v>
      </c>
      <c r="B69" s="9">
        <v>30</v>
      </c>
      <c r="C69" s="9">
        <v>2</v>
      </c>
    </row>
    <row r="70" spans="1:3" x14ac:dyDescent="0.35">
      <c r="A70" s="8" t="s">
        <v>92</v>
      </c>
      <c r="B70" s="9">
        <v>30</v>
      </c>
      <c r="C70" s="9">
        <v>2</v>
      </c>
    </row>
    <row r="71" spans="1:3" x14ac:dyDescent="0.35">
      <c r="A71" s="8" t="s">
        <v>169</v>
      </c>
      <c r="B71" s="9">
        <v>30</v>
      </c>
      <c r="C71" s="9">
        <v>2</v>
      </c>
    </row>
    <row r="72" spans="1:3" x14ac:dyDescent="0.35">
      <c r="A72" s="8" t="s">
        <v>93</v>
      </c>
      <c r="B72" s="9">
        <v>30</v>
      </c>
      <c r="C72" s="9">
        <v>2</v>
      </c>
    </row>
    <row r="73" spans="1:3" x14ac:dyDescent="0.35">
      <c r="A73" s="8" t="s">
        <v>167</v>
      </c>
      <c r="B73" s="9">
        <v>30</v>
      </c>
      <c r="C73" s="9">
        <v>2</v>
      </c>
    </row>
    <row r="74" spans="1:3" x14ac:dyDescent="0.35">
      <c r="A74" s="8" t="s">
        <v>94</v>
      </c>
      <c r="B74" s="9">
        <v>30</v>
      </c>
      <c r="C74" s="9">
        <v>2</v>
      </c>
    </row>
    <row r="75" spans="1:3" x14ac:dyDescent="0.35">
      <c r="A75" s="8" t="s">
        <v>166</v>
      </c>
      <c r="B75" s="9">
        <v>30</v>
      </c>
      <c r="C75" s="9">
        <v>1</v>
      </c>
    </row>
    <row r="76" spans="1:3" x14ac:dyDescent="0.35">
      <c r="A76" s="8" t="s">
        <v>95</v>
      </c>
      <c r="B76" s="9">
        <v>30</v>
      </c>
      <c r="C76" s="9">
        <v>1</v>
      </c>
    </row>
    <row r="77" spans="1:3" x14ac:dyDescent="0.35">
      <c r="A77" s="8" t="s">
        <v>162</v>
      </c>
      <c r="B77" s="9">
        <v>30</v>
      </c>
      <c r="C77" s="9">
        <v>2</v>
      </c>
    </row>
    <row r="78" spans="1:3" x14ac:dyDescent="0.35">
      <c r="A78" s="8" t="s">
        <v>96</v>
      </c>
      <c r="B78" s="9">
        <v>30</v>
      </c>
      <c r="C78" s="9">
        <v>2</v>
      </c>
    </row>
    <row r="79" spans="1:3" x14ac:dyDescent="0.35">
      <c r="A79" s="8" t="s">
        <v>147</v>
      </c>
      <c r="B79" s="9">
        <v>30</v>
      </c>
      <c r="C79" s="9">
        <v>1</v>
      </c>
    </row>
    <row r="80" spans="1:3" x14ac:dyDescent="0.35">
      <c r="A80" s="8" t="s">
        <v>97</v>
      </c>
      <c r="B80" s="9">
        <v>30</v>
      </c>
      <c r="C80" s="9">
        <v>1</v>
      </c>
    </row>
    <row r="81" spans="1:3" x14ac:dyDescent="0.35">
      <c r="A81" s="8" t="s">
        <v>161</v>
      </c>
      <c r="B81" s="9">
        <v>30</v>
      </c>
      <c r="C81" s="9">
        <v>3</v>
      </c>
    </row>
    <row r="82" spans="1:3" x14ac:dyDescent="0.35">
      <c r="A82" s="8" t="s">
        <v>98</v>
      </c>
      <c r="B82" s="9">
        <v>30</v>
      </c>
      <c r="C82" s="9">
        <v>3</v>
      </c>
    </row>
    <row r="83" spans="1:3" x14ac:dyDescent="0.35">
      <c r="A83" s="8" t="s">
        <v>114</v>
      </c>
      <c r="B83" s="9">
        <v>30</v>
      </c>
      <c r="C83" s="9">
        <v>1</v>
      </c>
    </row>
    <row r="84" spans="1:3" x14ac:dyDescent="0.35">
      <c r="A84" s="8" t="s">
        <v>173</v>
      </c>
      <c r="B84" s="9">
        <v>30</v>
      </c>
      <c r="C84" s="9">
        <v>1</v>
      </c>
    </row>
    <row r="85" spans="1:3" x14ac:dyDescent="0.35">
      <c r="A85" s="8" t="s">
        <v>165</v>
      </c>
      <c r="B85" s="9">
        <v>30</v>
      </c>
      <c r="C85" s="9">
        <v>2</v>
      </c>
    </row>
    <row r="86" spans="1:3" x14ac:dyDescent="0.35">
      <c r="A86" s="8" t="s">
        <v>177</v>
      </c>
      <c r="B86" s="9">
        <v>30</v>
      </c>
      <c r="C86" s="9">
        <v>2</v>
      </c>
    </row>
    <row r="87" spans="1:3" x14ac:dyDescent="0.35">
      <c r="A87" s="8" t="s">
        <v>112</v>
      </c>
      <c r="B87" s="9">
        <v>30</v>
      </c>
      <c r="C87" s="9">
        <v>1</v>
      </c>
    </row>
    <row r="88" spans="1:3" x14ac:dyDescent="0.35">
      <c r="A88" s="8" t="s">
        <v>170</v>
      </c>
      <c r="B88" s="9">
        <v>30</v>
      </c>
      <c r="C88" s="9">
        <v>2</v>
      </c>
    </row>
    <row r="89" spans="1:3" x14ac:dyDescent="0.35">
      <c r="A89" s="8" t="s">
        <v>133</v>
      </c>
      <c r="B89" s="9">
        <v>30</v>
      </c>
      <c r="C89" s="9">
        <v>1</v>
      </c>
    </row>
    <row r="90" spans="1:3" x14ac:dyDescent="0.35">
      <c r="A90" s="8" t="s">
        <v>176</v>
      </c>
      <c r="B90" s="9">
        <v>30</v>
      </c>
      <c r="C90" s="9">
        <v>1</v>
      </c>
    </row>
    <row r="91" spans="1:3" x14ac:dyDescent="0.35">
      <c r="A91" s="8" t="s">
        <v>210</v>
      </c>
      <c r="B91" s="9">
        <v>10</v>
      </c>
      <c r="C91" s="9">
        <v>1</v>
      </c>
    </row>
    <row r="92" spans="1:3" x14ac:dyDescent="0.35">
      <c r="A92" s="8" t="s">
        <v>211</v>
      </c>
      <c r="B92" s="9">
        <v>10</v>
      </c>
      <c r="C92" s="9">
        <v>1</v>
      </c>
    </row>
    <row r="93" spans="1:3" x14ac:dyDescent="0.35">
      <c r="A93" s="8" t="s">
        <v>212</v>
      </c>
      <c r="B93" s="9">
        <v>10</v>
      </c>
      <c r="C93" s="9">
        <v>1</v>
      </c>
    </row>
    <row r="94" spans="1:3" x14ac:dyDescent="0.35">
      <c r="A94" s="8" t="s">
        <v>213</v>
      </c>
      <c r="B94" s="9">
        <v>10</v>
      </c>
      <c r="C94" s="9">
        <v>2</v>
      </c>
    </row>
    <row r="95" spans="1:3" x14ac:dyDescent="0.35">
      <c r="A95" s="8" t="s">
        <v>30</v>
      </c>
      <c r="B95" s="9">
        <v>20</v>
      </c>
      <c r="C95" s="9">
        <v>2</v>
      </c>
    </row>
    <row r="96" spans="1:3" x14ac:dyDescent="0.35">
      <c r="A96" s="8" t="s">
        <v>31</v>
      </c>
      <c r="B96" s="9">
        <v>20</v>
      </c>
      <c r="C96" s="9">
        <v>2</v>
      </c>
    </row>
    <row r="97" spans="1:3" x14ac:dyDescent="0.35">
      <c r="A97" s="8" t="s">
        <v>32</v>
      </c>
      <c r="B97" s="9">
        <v>20</v>
      </c>
      <c r="C97" s="9">
        <v>1</v>
      </c>
    </row>
    <row r="98" spans="1:3" x14ac:dyDescent="0.35">
      <c r="A98" s="8" t="s">
        <v>33</v>
      </c>
      <c r="B98" s="9">
        <v>20</v>
      </c>
      <c r="C98" s="9">
        <v>6</v>
      </c>
    </row>
    <row r="99" spans="1:3" x14ac:dyDescent="0.35">
      <c r="A99" s="8" t="s">
        <v>34</v>
      </c>
      <c r="B99" s="9">
        <v>20</v>
      </c>
      <c r="C99" s="9">
        <v>1</v>
      </c>
    </row>
    <row r="100" spans="1:3" x14ac:dyDescent="0.35">
      <c r="A100" s="8" t="s">
        <v>35</v>
      </c>
      <c r="B100" s="9">
        <v>20</v>
      </c>
      <c r="C100" s="9">
        <v>6</v>
      </c>
    </row>
    <row r="101" spans="1:3" x14ac:dyDescent="0.35">
      <c r="A101" s="8" t="s">
        <v>36</v>
      </c>
      <c r="B101" s="9">
        <v>20</v>
      </c>
      <c r="C101" s="9">
        <v>1</v>
      </c>
    </row>
    <row r="102" spans="1:3" x14ac:dyDescent="0.35">
      <c r="A102" s="8" t="s">
        <v>37</v>
      </c>
      <c r="B102" s="9">
        <v>20</v>
      </c>
      <c r="C102" s="9">
        <v>6</v>
      </c>
    </row>
    <row r="103" spans="1:3" x14ac:dyDescent="0.35">
      <c r="A103" s="8" t="s">
        <v>38</v>
      </c>
      <c r="B103" s="9">
        <v>20</v>
      </c>
      <c r="C103" s="9">
        <v>1</v>
      </c>
    </row>
    <row r="104" spans="1:3" x14ac:dyDescent="0.35">
      <c r="A104" s="8" t="s">
        <v>39</v>
      </c>
      <c r="B104" s="9">
        <v>20</v>
      </c>
      <c r="C104" s="9">
        <v>1</v>
      </c>
    </row>
    <row r="105" spans="1:3" x14ac:dyDescent="0.35">
      <c r="A105" s="8" t="s">
        <v>40</v>
      </c>
      <c r="B105" s="9">
        <v>20</v>
      </c>
      <c r="C105" s="9">
        <v>1</v>
      </c>
    </row>
    <row r="106" spans="1:3" x14ac:dyDescent="0.35">
      <c r="A106" s="8" t="s">
        <v>41</v>
      </c>
      <c r="B106" s="9">
        <v>20</v>
      </c>
      <c r="C106" s="9">
        <v>2</v>
      </c>
    </row>
    <row r="107" spans="1:3" x14ac:dyDescent="0.35">
      <c r="A107" s="8" t="s">
        <v>67</v>
      </c>
      <c r="B107" s="9">
        <v>20</v>
      </c>
      <c r="C107" s="9">
        <v>2</v>
      </c>
    </row>
    <row r="108" spans="1:3" x14ac:dyDescent="0.35">
      <c r="A108" s="8" t="s">
        <v>68</v>
      </c>
      <c r="B108" s="9">
        <v>20</v>
      </c>
      <c r="C108" s="9">
        <v>2</v>
      </c>
    </row>
    <row r="109" spans="1:3" x14ac:dyDescent="0.35">
      <c r="A109" s="8" t="s">
        <v>69</v>
      </c>
      <c r="B109" s="9">
        <v>20</v>
      </c>
      <c r="C109" s="9">
        <v>3</v>
      </c>
    </row>
    <row r="110" spans="1:3" x14ac:dyDescent="0.35">
      <c r="A110" s="8" t="s">
        <v>11</v>
      </c>
      <c r="B110" s="9">
        <v>20</v>
      </c>
      <c r="C110" s="9">
        <v>5</v>
      </c>
    </row>
    <row r="111" spans="1:3" x14ac:dyDescent="0.35">
      <c r="A111" s="8" t="s">
        <v>70</v>
      </c>
      <c r="B111" s="9">
        <v>20</v>
      </c>
      <c r="C111" s="9">
        <v>5</v>
      </c>
    </row>
    <row r="112" spans="1:3" x14ac:dyDescent="0.35">
      <c r="A112" s="8" t="s">
        <v>71</v>
      </c>
      <c r="B112" s="9">
        <v>20</v>
      </c>
      <c r="C112" s="9">
        <v>5</v>
      </c>
    </row>
    <row r="113" spans="1:3" x14ac:dyDescent="0.35">
      <c r="A113" s="8" t="s">
        <v>72</v>
      </c>
      <c r="B113" s="9">
        <v>20</v>
      </c>
      <c r="C113" s="9">
        <v>1</v>
      </c>
    </row>
    <row r="114" spans="1:3" x14ac:dyDescent="0.35">
      <c r="A114" s="8" t="s">
        <v>73</v>
      </c>
      <c r="B114" s="9">
        <v>20</v>
      </c>
      <c r="C114" s="9">
        <v>1</v>
      </c>
    </row>
    <row r="115" spans="1:3" x14ac:dyDescent="0.35">
      <c r="A115" s="8" t="s">
        <v>74</v>
      </c>
      <c r="B115" s="9">
        <v>10</v>
      </c>
      <c r="C115" s="9">
        <v>1</v>
      </c>
    </row>
    <row r="116" spans="1:3" x14ac:dyDescent="0.35">
      <c r="A116" s="8" t="s">
        <v>75</v>
      </c>
      <c r="B116" s="9">
        <v>10</v>
      </c>
      <c r="C116" s="10">
        <v>1</v>
      </c>
    </row>
    <row r="117" spans="1:3" x14ac:dyDescent="0.35">
      <c r="A117" s="8" t="s">
        <v>77</v>
      </c>
      <c r="B117" s="9">
        <v>12</v>
      </c>
      <c r="C117" s="10" t="s">
        <v>209</v>
      </c>
    </row>
    <row r="118" spans="1:3" x14ac:dyDescent="0.35">
      <c r="A118" s="8" t="s">
        <v>76</v>
      </c>
      <c r="B118" s="9">
        <v>12</v>
      </c>
    </row>
  </sheetData>
  <autoFilter ref="A1:C118" xr:uid="{73A5B374-9C0D-4881-9C3E-6A05EDE6942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C7EA-B911-4FE3-8C83-0C4D9C3B37B7}">
  <dimension ref="A1:B178"/>
  <sheetViews>
    <sheetView workbookViewId="0">
      <selection activeCell="C2" sqref="C2"/>
    </sheetView>
  </sheetViews>
  <sheetFormatPr defaultRowHeight="18" x14ac:dyDescent="0.35"/>
  <sheetData>
    <row r="1" spans="1:2" x14ac:dyDescent="0.35">
      <c r="A1" s="3" t="s">
        <v>178</v>
      </c>
      <c r="B1" s="3" t="s">
        <v>179</v>
      </c>
    </row>
    <row r="2" spans="1:2" x14ac:dyDescent="0.35">
      <c r="A2" s="4" t="s">
        <v>157</v>
      </c>
      <c r="B2" s="4">
        <v>1.44</v>
      </c>
    </row>
    <row r="3" spans="1:2" x14ac:dyDescent="0.35">
      <c r="A3" s="4" t="s">
        <v>121</v>
      </c>
      <c r="B3" s="4">
        <v>1.44</v>
      </c>
    </row>
    <row r="4" spans="1:2" x14ac:dyDescent="0.35">
      <c r="A4" s="4" t="s">
        <v>122</v>
      </c>
      <c r="B4" s="4">
        <v>1.44</v>
      </c>
    </row>
    <row r="5" spans="1:2" x14ac:dyDescent="0.35">
      <c r="A5" s="4" t="s">
        <v>132</v>
      </c>
      <c r="B5" s="4">
        <v>1.32</v>
      </c>
    </row>
    <row r="6" spans="1:2" x14ac:dyDescent="0.35">
      <c r="A6" s="4" t="s">
        <v>78</v>
      </c>
      <c r="B6" s="4">
        <v>4.92</v>
      </c>
    </row>
    <row r="7" spans="1:2" x14ac:dyDescent="0.35">
      <c r="A7" s="4" t="s">
        <v>79</v>
      </c>
      <c r="B7" s="4">
        <v>8.0500000000000007</v>
      </c>
    </row>
    <row r="8" spans="1:2" x14ac:dyDescent="0.35">
      <c r="A8" s="4" t="s">
        <v>80</v>
      </c>
      <c r="B8" s="4">
        <v>8.98</v>
      </c>
    </row>
    <row r="9" spans="1:2" x14ac:dyDescent="0.35">
      <c r="A9" s="4" t="s">
        <v>81</v>
      </c>
      <c r="B9" s="4">
        <v>9.83</v>
      </c>
    </row>
    <row r="10" spans="1:2" x14ac:dyDescent="0.35">
      <c r="A10" s="4" t="s">
        <v>82</v>
      </c>
      <c r="B10" s="4">
        <v>11.15</v>
      </c>
    </row>
    <row r="11" spans="1:2" x14ac:dyDescent="0.35">
      <c r="A11" s="4" t="s">
        <v>83</v>
      </c>
      <c r="B11" s="4">
        <v>11.39</v>
      </c>
    </row>
    <row r="12" spans="1:2" x14ac:dyDescent="0.35">
      <c r="A12" s="4" t="s">
        <v>84</v>
      </c>
      <c r="B12" s="4">
        <v>13.79</v>
      </c>
    </row>
    <row r="13" spans="1:2" x14ac:dyDescent="0.35">
      <c r="A13" s="4" t="s">
        <v>85</v>
      </c>
      <c r="B13" s="4">
        <v>16.190000000000001</v>
      </c>
    </row>
    <row r="14" spans="1:2" x14ac:dyDescent="0.35">
      <c r="A14" s="4" t="s">
        <v>86</v>
      </c>
      <c r="B14" s="4">
        <v>18.59</v>
      </c>
    </row>
    <row r="15" spans="1:2" x14ac:dyDescent="0.35">
      <c r="A15" s="4" t="s">
        <v>87</v>
      </c>
      <c r="B15" s="4">
        <v>20.98</v>
      </c>
    </row>
    <row r="16" spans="1:2" x14ac:dyDescent="0.35">
      <c r="A16" s="4" t="s">
        <v>88</v>
      </c>
      <c r="B16" s="4">
        <v>23.38</v>
      </c>
    </row>
    <row r="17" spans="1:2" x14ac:dyDescent="0.35">
      <c r="A17" s="4" t="s">
        <v>14</v>
      </c>
      <c r="B17" s="4">
        <v>6.7</v>
      </c>
    </row>
    <row r="18" spans="1:2" x14ac:dyDescent="0.35">
      <c r="A18" s="4" t="s">
        <v>12</v>
      </c>
      <c r="B18" s="4">
        <v>7.32</v>
      </c>
    </row>
    <row r="19" spans="1:2" x14ac:dyDescent="0.35">
      <c r="A19" s="4" t="s">
        <v>13</v>
      </c>
      <c r="B19" s="4">
        <v>7.64</v>
      </c>
    </row>
    <row r="20" spans="1:2" x14ac:dyDescent="0.35">
      <c r="A20" s="4" t="s">
        <v>15</v>
      </c>
      <c r="B20" s="4">
        <v>7.95</v>
      </c>
    </row>
    <row r="21" spans="1:2" x14ac:dyDescent="0.35">
      <c r="A21" s="4" t="s">
        <v>16</v>
      </c>
      <c r="B21" s="4">
        <v>8.57</v>
      </c>
    </row>
    <row r="22" spans="1:2" x14ac:dyDescent="0.35">
      <c r="A22" s="4" t="s">
        <v>17</v>
      </c>
      <c r="B22" s="4">
        <v>9.19</v>
      </c>
    </row>
    <row r="23" spans="1:2" x14ac:dyDescent="0.35">
      <c r="A23" s="4" t="s">
        <v>18</v>
      </c>
      <c r="B23" s="4">
        <v>7.56</v>
      </c>
    </row>
    <row r="24" spans="1:2" x14ac:dyDescent="0.35">
      <c r="A24" s="4" t="s">
        <v>19</v>
      </c>
      <c r="B24" s="4">
        <v>8.4499999999999993</v>
      </c>
    </row>
    <row r="25" spans="1:2" x14ac:dyDescent="0.35">
      <c r="A25" s="4" t="s">
        <v>47</v>
      </c>
      <c r="B25" s="4">
        <v>12.86</v>
      </c>
    </row>
    <row r="26" spans="1:2" x14ac:dyDescent="0.35">
      <c r="A26" s="4" t="s">
        <v>49</v>
      </c>
      <c r="B26" s="4">
        <v>14.28</v>
      </c>
    </row>
    <row r="27" spans="1:2" x14ac:dyDescent="0.35">
      <c r="A27" s="4" t="s">
        <v>42</v>
      </c>
      <c r="B27" s="4">
        <v>12.77</v>
      </c>
    </row>
    <row r="28" spans="1:2" x14ac:dyDescent="0.35">
      <c r="A28" s="4" t="s">
        <v>46</v>
      </c>
      <c r="B28" s="4">
        <v>13.82</v>
      </c>
    </row>
    <row r="29" spans="1:2" x14ac:dyDescent="0.35">
      <c r="A29" s="4" t="s">
        <v>50</v>
      </c>
      <c r="B29" s="4">
        <v>13.82</v>
      </c>
    </row>
    <row r="30" spans="1:2" x14ac:dyDescent="0.35">
      <c r="A30" s="4" t="s">
        <v>43</v>
      </c>
      <c r="B30" s="4">
        <v>14.2</v>
      </c>
    </row>
    <row r="31" spans="1:2" x14ac:dyDescent="0.35">
      <c r="A31" s="4" t="s">
        <v>48</v>
      </c>
      <c r="B31" s="4">
        <v>15.35</v>
      </c>
    </row>
    <row r="32" spans="1:2" x14ac:dyDescent="0.35">
      <c r="A32" s="4" t="s">
        <v>51</v>
      </c>
      <c r="B32" s="4">
        <v>15.6</v>
      </c>
    </row>
    <row r="33" spans="1:2" x14ac:dyDescent="0.35">
      <c r="A33" s="4" t="s">
        <v>21</v>
      </c>
      <c r="B33" s="4">
        <v>11.6</v>
      </c>
    </row>
    <row r="34" spans="1:2" x14ac:dyDescent="0.35">
      <c r="A34" s="4" t="s">
        <v>20</v>
      </c>
      <c r="B34" s="4">
        <v>13.42</v>
      </c>
    </row>
    <row r="35" spans="1:2" x14ac:dyDescent="0.35">
      <c r="A35" s="4" t="s">
        <v>22</v>
      </c>
      <c r="B35" s="4">
        <v>15.24</v>
      </c>
    </row>
    <row r="36" spans="1:2" x14ac:dyDescent="0.35">
      <c r="A36" s="4" t="s">
        <v>23</v>
      </c>
      <c r="B36" s="4">
        <v>17.13</v>
      </c>
    </row>
    <row r="37" spans="1:2" x14ac:dyDescent="0.35">
      <c r="A37" s="4" t="s">
        <v>24</v>
      </c>
      <c r="B37" s="4">
        <v>18.95</v>
      </c>
    </row>
    <row r="38" spans="1:2" x14ac:dyDescent="0.35">
      <c r="A38" s="4" t="s">
        <v>25</v>
      </c>
      <c r="B38" s="4">
        <v>20.77</v>
      </c>
    </row>
    <row r="39" spans="1:2" x14ac:dyDescent="0.35">
      <c r="A39" s="4" t="s">
        <v>26</v>
      </c>
      <c r="B39" s="4">
        <v>22.59</v>
      </c>
    </row>
    <row r="40" spans="1:2" x14ac:dyDescent="0.35">
      <c r="A40" s="4" t="s">
        <v>27</v>
      </c>
      <c r="B40" s="4">
        <v>24.41</v>
      </c>
    </row>
    <row r="41" spans="1:2" x14ac:dyDescent="0.35">
      <c r="A41" s="4" t="s">
        <v>28</v>
      </c>
      <c r="B41" s="4">
        <v>28.05</v>
      </c>
    </row>
    <row r="42" spans="1:2" x14ac:dyDescent="0.35">
      <c r="A42" s="4" t="s">
        <v>29</v>
      </c>
      <c r="B42" s="4">
        <v>33.299999999999997</v>
      </c>
    </row>
    <row r="43" spans="1:2" x14ac:dyDescent="0.35">
      <c r="A43" s="4" t="s">
        <v>54</v>
      </c>
      <c r="B43" s="4">
        <v>16.579999999999998</v>
      </c>
    </row>
    <row r="44" spans="1:2" x14ac:dyDescent="0.35">
      <c r="A44" s="4" t="s">
        <v>61</v>
      </c>
      <c r="B44" s="4">
        <v>16.52</v>
      </c>
    </row>
    <row r="45" spans="1:2" x14ac:dyDescent="0.35">
      <c r="A45" s="4" t="s">
        <v>53</v>
      </c>
      <c r="B45" s="4">
        <v>18.41</v>
      </c>
    </row>
    <row r="46" spans="1:2" x14ac:dyDescent="0.35">
      <c r="A46" s="4" t="s">
        <v>60</v>
      </c>
      <c r="B46" s="4">
        <v>18.71</v>
      </c>
    </row>
    <row r="47" spans="1:2" x14ac:dyDescent="0.35">
      <c r="A47" s="4" t="s">
        <v>180</v>
      </c>
      <c r="B47" s="4">
        <v>15.69</v>
      </c>
    </row>
    <row r="48" spans="1:2" x14ac:dyDescent="0.35">
      <c r="A48" s="4" t="s">
        <v>52</v>
      </c>
      <c r="B48" s="4">
        <v>19.28</v>
      </c>
    </row>
    <row r="49" spans="1:2" x14ac:dyDescent="0.35">
      <c r="A49" s="4" t="s">
        <v>55</v>
      </c>
      <c r="B49" s="4">
        <v>20.23</v>
      </c>
    </row>
    <row r="50" spans="1:2" x14ac:dyDescent="0.35">
      <c r="A50" s="4" t="s">
        <v>62</v>
      </c>
      <c r="B50" s="4">
        <v>20.54</v>
      </c>
    </row>
    <row r="51" spans="1:2" x14ac:dyDescent="0.35">
      <c r="A51" s="4" t="s">
        <v>56</v>
      </c>
      <c r="B51" s="4">
        <v>22.06</v>
      </c>
    </row>
    <row r="52" spans="1:2" x14ac:dyDescent="0.35">
      <c r="A52" s="4" t="s">
        <v>45</v>
      </c>
      <c r="B52" s="4">
        <v>21.23</v>
      </c>
    </row>
    <row r="53" spans="1:2" x14ac:dyDescent="0.35">
      <c r="A53" s="4" t="s">
        <v>63</v>
      </c>
      <c r="B53" s="4">
        <v>22.37</v>
      </c>
    </row>
    <row r="54" spans="1:2" x14ac:dyDescent="0.35">
      <c r="A54" s="4" t="s">
        <v>181</v>
      </c>
      <c r="B54" s="4">
        <v>24.19</v>
      </c>
    </row>
    <row r="55" spans="1:2" x14ac:dyDescent="0.35">
      <c r="A55" s="4" t="s">
        <v>1</v>
      </c>
      <c r="B55" s="4">
        <v>19.600000000000001</v>
      </c>
    </row>
    <row r="56" spans="1:2" x14ac:dyDescent="0.35">
      <c r="A56" s="4" t="s">
        <v>57</v>
      </c>
      <c r="B56" s="4">
        <v>28.85</v>
      </c>
    </row>
    <row r="57" spans="1:2" x14ac:dyDescent="0.35">
      <c r="A57" s="4" t="s">
        <v>64</v>
      </c>
      <c r="B57" s="4">
        <v>29.19</v>
      </c>
    </row>
    <row r="58" spans="1:2" x14ac:dyDescent="0.35">
      <c r="A58" s="4" t="s">
        <v>182</v>
      </c>
      <c r="B58" s="4">
        <v>31.25</v>
      </c>
    </row>
    <row r="59" spans="1:2" x14ac:dyDescent="0.35">
      <c r="A59" s="4" t="s">
        <v>58</v>
      </c>
      <c r="B59" s="4">
        <v>32.96</v>
      </c>
    </row>
    <row r="60" spans="1:2" x14ac:dyDescent="0.35">
      <c r="A60" s="4" t="s">
        <v>65</v>
      </c>
      <c r="B60" s="4">
        <v>33.299999999999997</v>
      </c>
    </row>
    <row r="61" spans="1:2" x14ac:dyDescent="0.35">
      <c r="A61" s="4" t="s">
        <v>59</v>
      </c>
      <c r="B61" s="4">
        <v>37.11</v>
      </c>
    </row>
    <row r="62" spans="1:2" x14ac:dyDescent="0.35">
      <c r="A62" s="4" t="s">
        <v>66</v>
      </c>
      <c r="B62" s="4">
        <v>37.450000000000003</v>
      </c>
    </row>
    <row r="63" spans="1:2" x14ac:dyDescent="0.35">
      <c r="A63" s="4" t="s">
        <v>2</v>
      </c>
      <c r="B63" s="4">
        <v>12.09</v>
      </c>
    </row>
    <row r="64" spans="1:2" x14ac:dyDescent="0.35">
      <c r="A64" s="4" t="s">
        <v>4</v>
      </c>
      <c r="B64" s="4">
        <v>12.09</v>
      </c>
    </row>
    <row r="65" spans="1:2" x14ac:dyDescent="0.35">
      <c r="A65" s="4" t="s">
        <v>3</v>
      </c>
      <c r="B65" s="4">
        <v>13.63</v>
      </c>
    </row>
    <row r="66" spans="1:2" x14ac:dyDescent="0.35">
      <c r="A66" s="4" t="s">
        <v>5</v>
      </c>
      <c r="B66" s="4">
        <v>13.63</v>
      </c>
    </row>
    <row r="67" spans="1:2" x14ac:dyDescent="0.35">
      <c r="A67" s="4" t="s">
        <v>6</v>
      </c>
      <c r="B67" s="4">
        <v>16.16</v>
      </c>
    </row>
    <row r="68" spans="1:2" x14ac:dyDescent="0.35">
      <c r="A68" s="4" t="s">
        <v>7</v>
      </c>
      <c r="B68" s="4">
        <v>17.55</v>
      </c>
    </row>
    <row r="69" spans="1:2" x14ac:dyDescent="0.35">
      <c r="A69" s="4" t="s">
        <v>8</v>
      </c>
      <c r="B69" s="4">
        <v>28.9</v>
      </c>
    </row>
    <row r="70" spans="1:2" x14ac:dyDescent="0.35">
      <c r="A70" s="4" t="s">
        <v>9</v>
      </c>
      <c r="B70" s="4">
        <v>33.1</v>
      </c>
    </row>
    <row r="71" spans="1:2" x14ac:dyDescent="0.35">
      <c r="A71" s="4" t="s">
        <v>10</v>
      </c>
      <c r="B71" s="4">
        <v>37.299999999999997</v>
      </c>
    </row>
    <row r="72" spans="1:2" x14ac:dyDescent="0.35">
      <c r="A72" s="4">
        <v>514</v>
      </c>
      <c r="B72" s="4">
        <v>19.190000000000001</v>
      </c>
    </row>
    <row r="73" spans="1:2" x14ac:dyDescent="0.35">
      <c r="A73" s="4" t="s">
        <v>91</v>
      </c>
      <c r="B73" s="4">
        <v>33.220999999999997</v>
      </c>
    </row>
    <row r="74" spans="1:2" x14ac:dyDescent="0.35">
      <c r="A74" s="4" t="s">
        <v>92</v>
      </c>
      <c r="B74" s="4">
        <v>38.698</v>
      </c>
    </row>
    <row r="75" spans="1:2" x14ac:dyDescent="0.35">
      <c r="A75" s="4" t="s">
        <v>169</v>
      </c>
      <c r="B75" s="4">
        <v>41.96</v>
      </c>
    </row>
    <row r="76" spans="1:2" x14ac:dyDescent="0.35">
      <c r="A76" s="4" t="s">
        <v>93</v>
      </c>
      <c r="B76" s="4">
        <v>44.447000000000003</v>
      </c>
    </row>
    <row r="77" spans="1:2" x14ac:dyDescent="0.35">
      <c r="A77" s="4" t="s">
        <v>167</v>
      </c>
      <c r="B77" s="4">
        <v>46.756</v>
      </c>
    </row>
    <row r="78" spans="1:2" x14ac:dyDescent="0.35">
      <c r="A78" s="4" t="s">
        <v>94</v>
      </c>
      <c r="B78" s="4">
        <v>49.006</v>
      </c>
    </row>
    <row r="79" spans="1:2" x14ac:dyDescent="0.35">
      <c r="A79" s="4" t="s">
        <v>166</v>
      </c>
      <c r="B79" s="4">
        <v>51.551000000000002</v>
      </c>
    </row>
    <row r="80" spans="1:2" x14ac:dyDescent="0.35">
      <c r="A80" s="4" t="s">
        <v>95</v>
      </c>
      <c r="B80" s="4">
        <v>53.564</v>
      </c>
    </row>
    <row r="81" spans="1:2" x14ac:dyDescent="0.35">
      <c r="A81" s="4" t="s">
        <v>162</v>
      </c>
      <c r="B81" s="4">
        <v>60.728000000000002</v>
      </c>
    </row>
    <row r="82" spans="1:2" x14ac:dyDescent="0.35">
      <c r="A82" s="4" t="s">
        <v>96</v>
      </c>
      <c r="B82" s="4">
        <v>58.122999999999998</v>
      </c>
    </row>
    <row r="83" spans="1:2" x14ac:dyDescent="0.35">
      <c r="A83" s="4" t="s">
        <v>147</v>
      </c>
      <c r="B83" s="4">
        <v>61.362000000000002</v>
      </c>
    </row>
    <row r="84" spans="1:2" x14ac:dyDescent="0.35">
      <c r="A84" s="4" t="s">
        <v>97</v>
      </c>
      <c r="B84" s="4">
        <v>62.682000000000002</v>
      </c>
    </row>
    <row r="85" spans="1:2" x14ac:dyDescent="0.35">
      <c r="A85" s="4" t="s">
        <v>161</v>
      </c>
      <c r="B85" s="4">
        <v>65.938000000000002</v>
      </c>
    </row>
    <row r="86" spans="1:2" x14ac:dyDescent="0.35">
      <c r="A86" s="4" t="s">
        <v>98</v>
      </c>
      <c r="B86" s="4">
        <v>67.239999999999995</v>
      </c>
    </row>
    <row r="87" spans="1:2" x14ac:dyDescent="0.35">
      <c r="A87" s="4" t="s">
        <v>114</v>
      </c>
      <c r="B87" s="4">
        <v>72.257999999999996</v>
      </c>
    </row>
    <row r="88" spans="1:2" x14ac:dyDescent="0.35">
      <c r="A88" s="4" t="s">
        <v>165</v>
      </c>
      <c r="B88" s="4">
        <v>77.156999999999996</v>
      </c>
    </row>
    <row r="89" spans="1:2" x14ac:dyDescent="0.35">
      <c r="A89" s="4" t="s">
        <v>177</v>
      </c>
      <c r="B89" s="4">
        <v>75.225999999999999</v>
      </c>
    </row>
    <row r="90" spans="1:2" x14ac:dyDescent="0.35">
      <c r="A90" s="4" t="s">
        <v>112</v>
      </c>
      <c r="B90" s="4">
        <v>81.334999999999994</v>
      </c>
    </row>
    <row r="91" spans="1:2" x14ac:dyDescent="0.35">
      <c r="A91" s="4" t="s">
        <v>170</v>
      </c>
      <c r="B91" s="4">
        <v>86.954999999999998</v>
      </c>
    </row>
    <row r="92" spans="1:2" x14ac:dyDescent="0.35">
      <c r="A92" s="4" t="s">
        <v>133</v>
      </c>
      <c r="B92" s="4">
        <v>90.864999999999995</v>
      </c>
    </row>
    <row r="93" spans="1:2" x14ac:dyDescent="0.35">
      <c r="A93" s="4" t="s">
        <v>183</v>
      </c>
      <c r="B93" s="4">
        <v>101.652</v>
      </c>
    </row>
    <row r="94" spans="1:2" x14ac:dyDescent="0.35">
      <c r="A94" s="4" t="s">
        <v>176</v>
      </c>
      <c r="B94" s="4">
        <v>101.651</v>
      </c>
    </row>
    <row r="95" spans="1:2" x14ac:dyDescent="0.35">
      <c r="A95" s="4">
        <v>116</v>
      </c>
      <c r="B95" s="4">
        <v>1.28</v>
      </c>
    </row>
    <row r="96" spans="1:2" x14ac:dyDescent="0.35">
      <c r="A96" s="4" t="s">
        <v>30</v>
      </c>
      <c r="B96" s="4">
        <v>28.8</v>
      </c>
    </row>
    <row r="97" spans="1:2" x14ac:dyDescent="0.35">
      <c r="A97" s="4" t="s">
        <v>31</v>
      </c>
      <c r="B97" s="4">
        <v>36.5</v>
      </c>
    </row>
    <row r="98" spans="1:2" x14ac:dyDescent="0.35">
      <c r="A98" s="4" t="s">
        <v>32</v>
      </c>
      <c r="B98" s="4">
        <v>44.2</v>
      </c>
    </row>
    <row r="99" spans="1:2" x14ac:dyDescent="0.35">
      <c r="A99" s="4" t="s">
        <v>33</v>
      </c>
      <c r="B99" s="4">
        <v>48.1</v>
      </c>
    </row>
    <row r="100" spans="1:2" x14ac:dyDescent="0.35">
      <c r="A100" s="4" t="s">
        <v>34</v>
      </c>
      <c r="B100" s="4">
        <v>51.89</v>
      </c>
    </row>
    <row r="101" spans="1:2" x14ac:dyDescent="0.35">
      <c r="A101" s="4" t="s">
        <v>35</v>
      </c>
      <c r="B101" s="4">
        <v>55.78</v>
      </c>
    </row>
    <row r="102" spans="1:2" x14ac:dyDescent="0.35">
      <c r="A102" s="4" t="s">
        <v>36</v>
      </c>
      <c r="B102" s="4">
        <v>59.59</v>
      </c>
    </row>
    <row r="103" spans="1:2" x14ac:dyDescent="0.35">
      <c r="A103" s="4" t="s">
        <v>37</v>
      </c>
      <c r="B103" s="4">
        <v>63.57</v>
      </c>
    </row>
    <row r="104" spans="1:2" x14ac:dyDescent="0.35">
      <c r="A104" s="4" t="s">
        <v>38</v>
      </c>
      <c r="B104" s="4">
        <v>67.290000000000006</v>
      </c>
    </row>
    <row r="105" spans="1:2" x14ac:dyDescent="0.35">
      <c r="A105" s="4" t="s">
        <v>39</v>
      </c>
      <c r="B105" s="4">
        <v>75.05</v>
      </c>
    </row>
    <row r="106" spans="1:2" x14ac:dyDescent="0.35">
      <c r="A106" s="4" t="s">
        <v>40</v>
      </c>
      <c r="B106" s="4">
        <v>90.68</v>
      </c>
    </row>
    <row r="107" spans="1:2" x14ac:dyDescent="0.35">
      <c r="A107" s="4" t="s">
        <v>41</v>
      </c>
      <c r="B107" s="4">
        <v>106.2</v>
      </c>
    </row>
    <row r="108" spans="1:2" x14ac:dyDescent="0.35">
      <c r="A108" s="4" t="s">
        <v>67</v>
      </c>
      <c r="B108" s="4">
        <v>38.26</v>
      </c>
    </row>
    <row r="109" spans="1:2" x14ac:dyDescent="0.35">
      <c r="A109" s="4" t="s">
        <v>68</v>
      </c>
      <c r="B109" s="4">
        <v>45.96</v>
      </c>
    </row>
    <row r="110" spans="1:2" x14ac:dyDescent="0.35">
      <c r="A110" s="4" t="s">
        <v>69</v>
      </c>
      <c r="B110" s="4">
        <v>53.66</v>
      </c>
    </row>
    <row r="111" spans="1:2" x14ac:dyDescent="0.35">
      <c r="A111" s="4" t="s">
        <v>11</v>
      </c>
      <c r="B111" s="4">
        <v>83.281999999999996</v>
      </c>
    </row>
    <row r="112" spans="1:2" x14ac:dyDescent="0.35">
      <c r="A112" s="4" t="s">
        <v>70</v>
      </c>
      <c r="B112" s="4">
        <v>61.37</v>
      </c>
    </row>
    <row r="113" spans="1:2" x14ac:dyDescent="0.35">
      <c r="A113" s="4" t="s">
        <v>71</v>
      </c>
      <c r="B113" s="4">
        <v>69.069999999999993</v>
      </c>
    </row>
    <row r="114" spans="1:2" x14ac:dyDescent="0.35">
      <c r="A114" s="4" t="s">
        <v>72</v>
      </c>
      <c r="B114" s="4">
        <v>76.78</v>
      </c>
    </row>
    <row r="115" spans="1:2" x14ac:dyDescent="0.35">
      <c r="A115" s="4" t="s">
        <v>73</v>
      </c>
      <c r="B115" s="4">
        <v>84.66</v>
      </c>
    </row>
    <row r="116" spans="1:2" x14ac:dyDescent="0.35">
      <c r="A116" s="4" t="s">
        <v>74</v>
      </c>
      <c r="B116" s="4">
        <v>99.26</v>
      </c>
    </row>
    <row r="117" spans="1:2" x14ac:dyDescent="0.35">
      <c r="A117" s="4" t="s">
        <v>75</v>
      </c>
      <c r="B117" s="4">
        <v>114.83</v>
      </c>
    </row>
    <row r="118" spans="1:2" x14ac:dyDescent="0.35">
      <c r="A118" s="4" t="s">
        <v>184</v>
      </c>
      <c r="B118" s="4">
        <v>0.247</v>
      </c>
    </row>
    <row r="119" spans="1:2" x14ac:dyDescent="0.35">
      <c r="A119" s="4" t="s">
        <v>124</v>
      </c>
      <c r="B119" s="4">
        <v>0.33300000000000002</v>
      </c>
    </row>
    <row r="120" spans="1:2" x14ac:dyDescent="0.35">
      <c r="A120" s="4">
        <v>302</v>
      </c>
      <c r="B120" s="4">
        <v>0.33300000000000002</v>
      </c>
    </row>
    <row r="121" spans="1:2" x14ac:dyDescent="0.35">
      <c r="A121" s="4">
        <v>303</v>
      </c>
      <c r="B121" s="4">
        <v>0.437</v>
      </c>
    </row>
    <row r="122" spans="1:2" x14ac:dyDescent="0.35">
      <c r="A122" s="4">
        <v>300</v>
      </c>
      <c r="B122" s="4">
        <v>0.247</v>
      </c>
    </row>
    <row r="123" spans="1:2" x14ac:dyDescent="0.35">
      <c r="A123" s="4">
        <v>422</v>
      </c>
      <c r="B123" s="4">
        <v>0.61</v>
      </c>
    </row>
    <row r="124" spans="1:2" x14ac:dyDescent="0.35">
      <c r="A124" s="4">
        <v>423</v>
      </c>
      <c r="B124" s="4">
        <v>0.71</v>
      </c>
    </row>
    <row r="125" spans="1:2" x14ac:dyDescent="0.35">
      <c r="A125" s="4">
        <v>424</v>
      </c>
      <c r="B125" s="4">
        <v>0.73</v>
      </c>
    </row>
    <row r="126" spans="1:2" x14ac:dyDescent="0.35">
      <c r="A126" s="4">
        <v>425</v>
      </c>
      <c r="B126" s="4">
        <v>0.74</v>
      </c>
    </row>
    <row r="127" spans="1:2" x14ac:dyDescent="0.35">
      <c r="A127" s="4">
        <v>426</v>
      </c>
      <c r="B127" s="4">
        <v>0.78</v>
      </c>
    </row>
    <row r="128" spans="1:2" x14ac:dyDescent="0.35">
      <c r="A128" s="4">
        <v>427</v>
      </c>
      <c r="B128" s="4">
        <v>0.81</v>
      </c>
    </row>
    <row r="129" spans="1:2" x14ac:dyDescent="0.35">
      <c r="A129" s="4">
        <v>428</v>
      </c>
      <c r="B129" s="4">
        <v>0.87</v>
      </c>
    </row>
    <row r="130" spans="1:2" x14ac:dyDescent="0.35">
      <c r="A130" s="4">
        <v>429</v>
      </c>
      <c r="B130" s="4">
        <v>0.87</v>
      </c>
    </row>
    <row r="131" spans="1:2" x14ac:dyDescent="0.35">
      <c r="A131" s="4">
        <v>430</v>
      </c>
      <c r="B131" s="4">
        <v>0.89</v>
      </c>
    </row>
    <row r="132" spans="1:2" x14ac:dyDescent="0.35">
      <c r="A132" s="4">
        <v>431</v>
      </c>
      <c r="B132" s="4">
        <v>0.93</v>
      </c>
    </row>
    <row r="133" spans="1:2" x14ac:dyDescent="0.35">
      <c r="A133" s="4">
        <v>408</v>
      </c>
      <c r="B133" s="4">
        <v>0.42</v>
      </c>
    </row>
    <row r="134" spans="1:2" x14ac:dyDescent="0.35">
      <c r="A134" s="4">
        <v>409</v>
      </c>
      <c r="B134" s="4">
        <v>0.5</v>
      </c>
    </row>
    <row r="135" spans="1:2" x14ac:dyDescent="0.35">
      <c r="A135" s="4">
        <v>410</v>
      </c>
      <c r="B135" s="4">
        <v>0.55000000000000004</v>
      </c>
    </row>
    <row r="136" spans="1:2" x14ac:dyDescent="0.35">
      <c r="A136" s="4">
        <v>411</v>
      </c>
      <c r="B136" s="4">
        <v>0.54</v>
      </c>
    </row>
    <row r="137" spans="1:2" x14ac:dyDescent="0.35">
      <c r="A137" s="4" t="s">
        <v>159</v>
      </c>
      <c r="B137" s="4">
        <v>0.6</v>
      </c>
    </row>
    <row r="138" spans="1:2" x14ac:dyDescent="0.35">
      <c r="A138" s="4">
        <v>600</v>
      </c>
      <c r="B138" s="4">
        <v>3.5999999999999997E-2</v>
      </c>
    </row>
    <row r="139" spans="1:2" x14ac:dyDescent="0.35">
      <c r="A139" s="4" t="s">
        <v>140</v>
      </c>
      <c r="B139" s="4">
        <v>0.73499999999999999</v>
      </c>
    </row>
    <row r="140" spans="1:2" x14ac:dyDescent="0.35">
      <c r="A140" s="4" t="s">
        <v>145</v>
      </c>
      <c r="B140" s="4">
        <v>1.194</v>
      </c>
    </row>
    <row r="141" spans="1:2" x14ac:dyDescent="0.35">
      <c r="A141" s="4" t="s">
        <v>146</v>
      </c>
      <c r="B141" s="4">
        <v>1.194</v>
      </c>
    </row>
    <row r="142" spans="1:2" x14ac:dyDescent="0.35">
      <c r="A142" s="4" t="s">
        <v>127</v>
      </c>
      <c r="B142" s="4">
        <v>3.968</v>
      </c>
    </row>
    <row r="143" spans="1:2" x14ac:dyDescent="0.35">
      <c r="A143" s="4" t="s">
        <v>152</v>
      </c>
      <c r="B143" s="4">
        <v>3.8580000000000001</v>
      </c>
    </row>
    <row r="144" spans="1:2" x14ac:dyDescent="0.35">
      <c r="A144" s="4" t="s">
        <v>185</v>
      </c>
      <c r="B144" s="4">
        <v>0.30299999999999999</v>
      </c>
    </row>
    <row r="145" spans="1:2" x14ac:dyDescent="0.35">
      <c r="A145" s="4" t="s">
        <v>186</v>
      </c>
      <c r="B145" s="4">
        <v>7.0000000000000007E-2</v>
      </c>
    </row>
    <row r="146" spans="1:2" x14ac:dyDescent="0.35">
      <c r="A146" s="4" t="s">
        <v>0</v>
      </c>
      <c r="B146" s="4">
        <v>0.68700000000000006</v>
      </c>
    </row>
    <row r="147" spans="1:2" x14ac:dyDescent="0.35">
      <c r="A147" s="4" t="s">
        <v>187</v>
      </c>
      <c r="B147" s="4">
        <v>0.14000000000000001</v>
      </c>
    </row>
    <row r="148" spans="1:2" x14ac:dyDescent="0.35">
      <c r="A148" s="4" t="s">
        <v>188</v>
      </c>
      <c r="B148" s="4">
        <v>5.8999999999999997E-2</v>
      </c>
    </row>
    <row r="149" spans="1:2" x14ac:dyDescent="0.35">
      <c r="A149" s="4" t="s">
        <v>120</v>
      </c>
      <c r="B149" s="4">
        <v>14.11</v>
      </c>
    </row>
    <row r="150" spans="1:2" x14ac:dyDescent="0.35">
      <c r="A150" s="4" t="s">
        <v>116</v>
      </c>
      <c r="B150" s="4">
        <v>16.754999999999999</v>
      </c>
    </row>
    <row r="151" spans="1:2" x14ac:dyDescent="0.35">
      <c r="A151" s="4" t="s">
        <v>119</v>
      </c>
      <c r="B151" s="4">
        <v>19.268999999999998</v>
      </c>
    </row>
    <row r="152" spans="1:2" x14ac:dyDescent="0.35">
      <c r="A152" s="4" t="s">
        <v>113</v>
      </c>
      <c r="B152" s="4">
        <v>21.826000000000001</v>
      </c>
    </row>
    <row r="153" spans="1:2" x14ac:dyDescent="0.35">
      <c r="A153" s="4" t="s">
        <v>118</v>
      </c>
      <c r="B153" s="4">
        <v>24.382999999999999</v>
      </c>
    </row>
    <row r="154" spans="1:2" x14ac:dyDescent="0.35">
      <c r="A154" s="4" t="s">
        <v>115</v>
      </c>
      <c r="B154" s="4">
        <v>26.984999999999999</v>
      </c>
    </row>
    <row r="155" spans="1:2" x14ac:dyDescent="0.35">
      <c r="A155" s="4" t="s">
        <v>134</v>
      </c>
      <c r="B155" s="4">
        <v>29.542000000000002</v>
      </c>
    </row>
    <row r="156" spans="1:2" x14ac:dyDescent="0.35">
      <c r="A156" s="4" t="s">
        <v>117</v>
      </c>
      <c r="B156" s="4">
        <v>32.098999999999997</v>
      </c>
    </row>
    <row r="157" spans="1:2" x14ac:dyDescent="0.35">
      <c r="A157" s="4" t="s">
        <v>149</v>
      </c>
      <c r="B157" s="4">
        <v>34.613</v>
      </c>
    </row>
    <row r="158" spans="1:2" x14ac:dyDescent="0.35">
      <c r="A158" s="4" t="s">
        <v>171</v>
      </c>
      <c r="B158" s="4">
        <v>38.756999999999998</v>
      </c>
    </row>
    <row r="159" spans="1:2" x14ac:dyDescent="0.35">
      <c r="A159" s="4" t="s">
        <v>143</v>
      </c>
      <c r="B159" s="4">
        <v>38.055</v>
      </c>
    </row>
    <row r="160" spans="1:2" x14ac:dyDescent="0.35">
      <c r="A160" s="4" t="s">
        <v>135</v>
      </c>
      <c r="B160" s="4">
        <v>54.41</v>
      </c>
    </row>
    <row r="161" spans="1:2" x14ac:dyDescent="0.35">
      <c r="A161" s="4" t="s">
        <v>128</v>
      </c>
      <c r="B161" s="4">
        <v>62.523000000000003</v>
      </c>
    </row>
    <row r="162" spans="1:2" x14ac:dyDescent="0.35">
      <c r="A162" s="4" t="s">
        <v>163</v>
      </c>
      <c r="B162" s="4">
        <v>74.108000000000004</v>
      </c>
    </row>
    <row r="163" spans="1:2" x14ac:dyDescent="0.35">
      <c r="A163" s="4" t="s">
        <v>77</v>
      </c>
      <c r="B163" s="4">
        <v>8.58</v>
      </c>
    </row>
    <row r="164" spans="1:2" x14ac:dyDescent="0.35">
      <c r="A164" s="4" t="s">
        <v>76</v>
      </c>
      <c r="B164" s="4">
        <v>6.92</v>
      </c>
    </row>
    <row r="165" spans="1:2" x14ac:dyDescent="0.35">
      <c r="A165" s="4" t="s">
        <v>126</v>
      </c>
      <c r="B165" s="4">
        <v>37.744999999999997</v>
      </c>
    </row>
    <row r="166" spans="1:2" x14ac:dyDescent="0.35">
      <c r="A166" s="4" t="s">
        <v>142</v>
      </c>
      <c r="B166" s="4">
        <v>41.534999999999997</v>
      </c>
    </row>
    <row r="167" spans="1:2" x14ac:dyDescent="0.35">
      <c r="A167" s="4" t="s">
        <v>123</v>
      </c>
      <c r="B167" s="4">
        <v>45.325000000000003</v>
      </c>
    </row>
    <row r="168" spans="1:2" x14ac:dyDescent="0.35">
      <c r="A168" s="4" t="s">
        <v>131</v>
      </c>
      <c r="B168" s="4">
        <v>49.115000000000002</v>
      </c>
    </row>
    <row r="169" spans="1:2" x14ac:dyDescent="0.35">
      <c r="A169" s="4" t="s">
        <v>129</v>
      </c>
      <c r="B169" s="4">
        <v>52.905999999999999</v>
      </c>
    </row>
    <row r="170" spans="1:2" x14ac:dyDescent="0.35">
      <c r="A170" s="4" t="s">
        <v>125</v>
      </c>
      <c r="B170" s="4">
        <v>56.695999999999998</v>
      </c>
    </row>
    <row r="171" spans="1:2" x14ac:dyDescent="0.35">
      <c r="A171" s="4" t="s">
        <v>150</v>
      </c>
      <c r="B171" s="4">
        <v>60.485999999999997</v>
      </c>
    </row>
    <row r="172" spans="1:2" x14ac:dyDescent="0.35">
      <c r="A172" s="4" t="s">
        <v>174</v>
      </c>
      <c r="B172" s="4">
        <v>64.275999999999996</v>
      </c>
    </row>
    <row r="173" spans="1:2" x14ac:dyDescent="0.35">
      <c r="A173" s="4" t="s">
        <v>175</v>
      </c>
      <c r="B173" s="4">
        <v>68.066999999999993</v>
      </c>
    </row>
    <row r="174" spans="1:2" x14ac:dyDescent="0.35">
      <c r="A174" s="4" t="s">
        <v>144</v>
      </c>
      <c r="B174" s="4">
        <v>75.647000000000006</v>
      </c>
    </row>
    <row r="175" spans="1:2" x14ac:dyDescent="0.35">
      <c r="A175" s="4">
        <v>1603</v>
      </c>
      <c r="B175" s="4">
        <v>7.4999999999999997E-2</v>
      </c>
    </row>
    <row r="176" spans="1:2" x14ac:dyDescent="0.35">
      <c r="A176" s="4">
        <v>119</v>
      </c>
      <c r="B176" s="4">
        <v>7.1449999999999996</v>
      </c>
    </row>
    <row r="177" spans="1:2" x14ac:dyDescent="0.35">
      <c r="A177" s="4">
        <v>120</v>
      </c>
      <c r="B177" s="4">
        <v>19.474</v>
      </c>
    </row>
    <row r="178" spans="1:2" x14ac:dyDescent="0.35">
      <c r="A178" s="4" t="s">
        <v>153</v>
      </c>
      <c r="B178" s="4">
        <v>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3C63-768F-4744-9B83-6DC7BDDB875D}">
  <dimension ref="A1:B177"/>
  <sheetViews>
    <sheetView workbookViewId="0">
      <selection activeCell="D5" sqref="D5"/>
    </sheetView>
  </sheetViews>
  <sheetFormatPr defaultRowHeight="18" x14ac:dyDescent="0.35"/>
  <cols>
    <col min="1" max="1" width="10.58203125" customWidth="1"/>
    <col min="2" max="2" width="11.1640625" customWidth="1"/>
  </cols>
  <sheetData>
    <row r="1" spans="1:2" x14ac:dyDescent="0.35">
      <c r="A1" s="2" t="s">
        <v>110</v>
      </c>
      <c r="B1" s="2" t="s">
        <v>111</v>
      </c>
    </row>
    <row r="2" spans="1:2" x14ac:dyDescent="0.35">
      <c r="A2" s="1">
        <v>119</v>
      </c>
      <c r="B2" s="1">
        <v>2</v>
      </c>
    </row>
    <row r="3" spans="1:2" x14ac:dyDescent="0.35">
      <c r="A3" s="1">
        <v>120</v>
      </c>
      <c r="B3" s="1">
        <v>2</v>
      </c>
    </row>
    <row r="4" spans="1:2" x14ac:dyDescent="0.35">
      <c r="A4" s="1">
        <v>300</v>
      </c>
      <c r="B4" s="1">
        <v>1</v>
      </c>
    </row>
    <row r="5" spans="1:2" x14ac:dyDescent="0.35">
      <c r="A5" s="1">
        <v>302</v>
      </c>
      <c r="B5" s="1">
        <v>15</v>
      </c>
    </row>
    <row r="6" spans="1:2" x14ac:dyDescent="0.35">
      <c r="A6" s="1">
        <v>303</v>
      </c>
      <c r="B6" s="1">
        <v>3</v>
      </c>
    </row>
    <row r="7" spans="1:2" x14ac:dyDescent="0.35">
      <c r="A7" s="7">
        <v>408</v>
      </c>
      <c r="B7" s="1">
        <v>33</v>
      </c>
    </row>
    <row r="8" spans="1:2" x14ac:dyDescent="0.35">
      <c r="A8" s="1">
        <v>409</v>
      </c>
      <c r="B8" s="1">
        <v>8</v>
      </c>
    </row>
    <row r="9" spans="1:2" x14ac:dyDescent="0.35">
      <c r="A9" s="1">
        <v>410</v>
      </c>
      <c r="B9" s="1">
        <v>9</v>
      </c>
    </row>
    <row r="10" spans="1:2" x14ac:dyDescent="0.35">
      <c r="A10" s="1">
        <v>411</v>
      </c>
      <c r="B10" s="1">
        <v>4</v>
      </c>
    </row>
    <row r="11" spans="1:2" x14ac:dyDescent="0.35">
      <c r="A11" s="1">
        <v>422</v>
      </c>
      <c r="B11" s="1">
        <v>10</v>
      </c>
    </row>
    <row r="12" spans="1:2" x14ac:dyDescent="0.35">
      <c r="A12" s="1">
        <v>423</v>
      </c>
      <c r="B12" s="1">
        <v>5</v>
      </c>
    </row>
    <row r="13" spans="1:2" x14ac:dyDescent="0.35">
      <c r="A13" s="1">
        <v>424</v>
      </c>
      <c r="B13" s="1">
        <v>6</v>
      </c>
    </row>
    <row r="14" spans="1:2" x14ac:dyDescent="0.35">
      <c r="A14" s="1">
        <v>425</v>
      </c>
      <c r="B14" s="1">
        <v>6</v>
      </c>
    </row>
    <row r="15" spans="1:2" x14ac:dyDescent="0.35">
      <c r="A15" s="1">
        <v>426</v>
      </c>
      <c r="B15" s="1">
        <v>6</v>
      </c>
    </row>
    <row r="16" spans="1:2" x14ac:dyDescent="0.35">
      <c r="A16" s="1">
        <v>427</v>
      </c>
      <c r="B16" s="1">
        <v>7</v>
      </c>
    </row>
    <row r="17" spans="1:2" x14ac:dyDescent="0.35">
      <c r="A17" s="1">
        <v>428</v>
      </c>
      <c r="B17" s="1">
        <v>4</v>
      </c>
    </row>
    <row r="18" spans="1:2" x14ac:dyDescent="0.35">
      <c r="A18" s="1">
        <v>429</v>
      </c>
      <c r="B18" s="1">
        <v>4</v>
      </c>
    </row>
    <row r="19" spans="1:2" x14ac:dyDescent="0.35">
      <c r="A19" s="1">
        <v>430</v>
      </c>
      <c r="B19" s="1">
        <v>1</v>
      </c>
    </row>
    <row r="20" spans="1:2" x14ac:dyDescent="0.35">
      <c r="A20" s="1">
        <v>514</v>
      </c>
      <c r="B20" s="1">
        <v>9</v>
      </c>
    </row>
    <row r="21" spans="1:2" x14ac:dyDescent="0.35">
      <c r="A21" s="1">
        <v>600</v>
      </c>
      <c r="B21" s="1">
        <v>8</v>
      </c>
    </row>
    <row r="22" spans="1:2" x14ac:dyDescent="0.35">
      <c r="A22" s="1" t="s">
        <v>127</v>
      </c>
      <c r="B22" s="1">
        <v>11</v>
      </c>
    </row>
    <row r="23" spans="1:2" x14ac:dyDescent="0.35">
      <c r="A23" s="1" t="s">
        <v>152</v>
      </c>
      <c r="B23" s="1">
        <v>4</v>
      </c>
    </row>
    <row r="24" spans="1:2" x14ac:dyDescent="0.35">
      <c r="A24" s="1" t="s">
        <v>120</v>
      </c>
      <c r="B24" s="1">
        <v>16</v>
      </c>
    </row>
    <row r="25" spans="1:2" x14ac:dyDescent="0.35">
      <c r="A25" s="1" t="s">
        <v>116</v>
      </c>
      <c r="B25" s="1">
        <v>18</v>
      </c>
    </row>
    <row r="26" spans="1:2" x14ac:dyDescent="0.35">
      <c r="A26" s="1" t="s">
        <v>119</v>
      </c>
      <c r="B26" s="1">
        <v>17</v>
      </c>
    </row>
    <row r="27" spans="1:2" x14ac:dyDescent="0.35">
      <c r="A27" s="1" t="s">
        <v>113</v>
      </c>
      <c r="B27" s="1">
        <v>22</v>
      </c>
    </row>
    <row r="28" spans="1:2" x14ac:dyDescent="0.35">
      <c r="A28" s="1" t="s">
        <v>118</v>
      </c>
      <c r="B28" s="1">
        <v>17</v>
      </c>
    </row>
    <row r="29" spans="1:2" x14ac:dyDescent="0.35">
      <c r="A29" s="1" t="s">
        <v>115</v>
      </c>
      <c r="B29" s="1">
        <v>19</v>
      </c>
    </row>
    <row r="30" spans="1:2" x14ac:dyDescent="0.35">
      <c r="A30" s="1" t="s">
        <v>134</v>
      </c>
      <c r="B30" s="1">
        <v>9</v>
      </c>
    </row>
    <row r="31" spans="1:2" x14ac:dyDescent="0.35">
      <c r="A31" s="1" t="s">
        <v>117</v>
      </c>
      <c r="B31" s="1">
        <v>17</v>
      </c>
    </row>
    <row r="32" spans="1:2" x14ac:dyDescent="0.35">
      <c r="A32" s="1" t="s">
        <v>149</v>
      </c>
      <c r="B32" s="1">
        <v>5</v>
      </c>
    </row>
    <row r="33" spans="1:2" x14ac:dyDescent="0.35">
      <c r="A33" s="1" t="s">
        <v>171</v>
      </c>
      <c r="B33" s="1">
        <v>1</v>
      </c>
    </row>
    <row r="34" spans="1:2" x14ac:dyDescent="0.35">
      <c r="A34" s="1" t="s">
        <v>172</v>
      </c>
      <c r="B34" s="1">
        <v>1</v>
      </c>
    </row>
    <row r="35" spans="1:2" x14ac:dyDescent="0.35">
      <c r="A35" s="1" t="s">
        <v>143</v>
      </c>
      <c r="B35" s="1">
        <v>6</v>
      </c>
    </row>
    <row r="36" spans="1:2" x14ac:dyDescent="0.35">
      <c r="A36" s="1" t="s">
        <v>135</v>
      </c>
      <c r="B36" s="1">
        <v>9</v>
      </c>
    </row>
    <row r="37" spans="1:2" x14ac:dyDescent="0.35">
      <c r="A37" s="1" t="s">
        <v>128</v>
      </c>
      <c r="B37" s="1">
        <v>11</v>
      </c>
    </row>
    <row r="38" spans="1:2" x14ac:dyDescent="0.35">
      <c r="A38" s="1" t="s">
        <v>163</v>
      </c>
      <c r="B38" s="1">
        <v>2</v>
      </c>
    </row>
    <row r="39" spans="1:2" x14ac:dyDescent="0.35">
      <c r="A39" s="1" t="s">
        <v>155</v>
      </c>
      <c r="B39" s="1">
        <v>3</v>
      </c>
    </row>
    <row r="40" spans="1:2" x14ac:dyDescent="0.35">
      <c r="A40" s="1" t="s">
        <v>140</v>
      </c>
      <c r="B40" s="1">
        <v>7</v>
      </c>
    </row>
    <row r="41" spans="1:2" x14ac:dyDescent="0.35">
      <c r="A41" s="1" t="s">
        <v>145</v>
      </c>
      <c r="B41" s="1">
        <v>5</v>
      </c>
    </row>
    <row r="42" spans="1:2" x14ac:dyDescent="0.35">
      <c r="A42" s="1" t="s">
        <v>146</v>
      </c>
      <c r="B42" s="1">
        <v>5</v>
      </c>
    </row>
    <row r="43" spans="1:2" x14ac:dyDescent="0.35">
      <c r="A43" s="1" t="s">
        <v>126</v>
      </c>
      <c r="B43" s="1">
        <v>12</v>
      </c>
    </row>
    <row r="44" spans="1:2" x14ac:dyDescent="0.35">
      <c r="A44" s="1" t="s">
        <v>142</v>
      </c>
      <c r="B44" s="1">
        <v>7</v>
      </c>
    </row>
    <row r="45" spans="1:2" x14ac:dyDescent="0.35">
      <c r="A45" s="1" t="s">
        <v>123</v>
      </c>
      <c r="B45" s="1">
        <v>14</v>
      </c>
    </row>
    <row r="46" spans="1:2" x14ac:dyDescent="0.35">
      <c r="A46" s="1" t="s">
        <v>131</v>
      </c>
      <c r="B46" s="1">
        <v>10</v>
      </c>
    </row>
    <row r="47" spans="1:2" x14ac:dyDescent="0.35">
      <c r="A47" s="1" t="s">
        <v>129</v>
      </c>
      <c r="B47" s="1">
        <v>11</v>
      </c>
    </row>
    <row r="48" spans="1:2" x14ac:dyDescent="0.35">
      <c r="A48" s="1" t="s">
        <v>125</v>
      </c>
      <c r="B48" s="1">
        <v>12</v>
      </c>
    </row>
    <row r="49" spans="1:2" x14ac:dyDescent="0.35">
      <c r="A49" s="1" t="s">
        <v>150</v>
      </c>
      <c r="B49" s="1">
        <v>4</v>
      </c>
    </row>
    <row r="50" spans="1:2" x14ac:dyDescent="0.35">
      <c r="A50" s="1" t="s">
        <v>174</v>
      </c>
      <c r="B50" s="1">
        <v>1</v>
      </c>
    </row>
    <row r="51" spans="1:2" x14ac:dyDescent="0.35">
      <c r="A51" s="1" t="s">
        <v>175</v>
      </c>
      <c r="B51" s="1">
        <v>1</v>
      </c>
    </row>
    <row r="52" spans="1:2" x14ac:dyDescent="0.35">
      <c r="A52" s="1" t="s">
        <v>144</v>
      </c>
      <c r="B52" s="1">
        <v>5</v>
      </c>
    </row>
    <row r="53" spans="1:2" x14ac:dyDescent="0.35">
      <c r="A53" s="1" t="s">
        <v>1</v>
      </c>
      <c r="B53" s="1">
        <v>9</v>
      </c>
    </row>
    <row r="54" spans="1:2" x14ac:dyDescent="0.35">
      <c r="A54" s="1" t="s">
        <v>124</v>
      </c>
      <c r="B54" s="1">
        <v>12</v>
      </c>
    </row>
    <row r="55" spans="1:2" x14ac:dyDescent="0.35">
      <c r="A55" s="1" t="s">
        <v>2</v>
      </c>
      <c r="B55" s="1">
        <v>4</v>
      </c>
    </row>
    <row r="56" spans="1:2" x14ac:dyDescent="0.35">
      <c r="A56" s="1" t="s">
        <v>3</v>
      </c>
      <c r="B56" s="1">
        <v>2</v>
      </c>
    </row>
    <row r="57" spans="1:2" x14ac:dyDescent="0.35">
      <c r="A57" s="1" t="s">
        <v>4</v>
      </c>
      <c r="B57" s="1">
        <v>10</v>
      </c>
    </row>
    <row r="58" spans="1:2" x14ac:dyDescent="0.35">
      <c r="A58" s="1" t="s">
        <v>5</v>
      </c>
      <c r="B58" s="1">
        <v>12</v>
      </c>
    </row>
    <row r="59" spans="1:2" x14ac:dyDescent="0.35">
      <c r="A59" s="1" t="s">
        <v>6</v>
      </c>
      <c r="B59" s="1">
        <v>7</v>
      </c>
    </row>
    <row r="60" spans="1:2" x14ac:dyDescent="0.35">
      <c r="A60" s="1" t="s">
        <v>7</v>
      </c>
      <c r="B60" s="1">
        <v>4</v>
      </c>
    </row>
    <row r="61" spans="1:2" x14ac:dyDescent="0.35">
      <c r="A61" s="1" t="s">
        <v>8</v>
      </c>
      <c r="B61" s="1">
        <v>6</v>
      </c>
    </row>
    <row r="62" spans="1:2" x14ac:dyDescent="0.35">
      <c r="A62" s="1" t="s">
        <v>9</v>
      </c>
      <c r="B62" s="1">
        <v>5</v>
      </c>
    </row>
    <row r="63" spans="1:2" x14ac:dyDescent="0.35">
      <c r="A63" s="1" t="s">
        <v>11</v>
      </c>
      <c r="B63" s="1">
        <v>6</v>
      </c>
    </row>
    <row r="64" spans="1:2" x14ac:dyDescent="0.35">
      <c r="A64" s="1" t="s">
        <v>12</v>
      </c>
      <c r="B64" s="1">
        <v>12</v>
      </c>
    </row>
    <row r="65" spans="1:2" x14ac:dyDescent="0.35">
      <c r="A65" s="1" t="s">
        <v>13</v>
      </c>
      <c r="B65" s="1">
        <v>3</v>
      </c>
    </row>
    <row r="66" spans="1:2" x14ac:dyDescent="0.35">
      <c r="A66" s="1" t="s">
        <v>14</v>
      </c>
      <c r="B66" s="1">
        <v>2</v>
      </c>
    </row>
    <row r="67" spans="1:2" x14ac:dyDescent="0.35">
      <c r="A67" s="1" t="s">
        <v>15</v>
      </c>
      <c r="B67" s="1">
        <v>15</v>
      </c>
    </row>
    <row r="68" spans="1:2" x14ac:dyDescent="0.35">
      <c r="A68" s="1" t="s">
        <v>16</v>
      </c>
      <c r="B68" s="1">
        <v>11</v>
      </c>
    </row>
    <row r="69" spans="1:2" x14ac:dyDescent="0.35">
      <c r="A69" s="1" t="s">
        <v>17</v>
      </c>
      <c r="B69" s="1">
        <v>16</v>
      </c>
    </row>
    <row r="70" spans="1:2" x14ac:dyDescent="0.35">
      <c r="A70" s="1" t="s">
        <v>18</v>
      </c>
      <c r="B70" s="1">
        <v>7</v>
      </c>
    </row>
    <row r="71" spans="1:2" x14ac:dyDescent="0.35">
      <c r="A71" s="1" t="s">
        <v>19</v>
      </c>
      <c r="B71" s="1">
        <v>1</v>
      </c>
    </row>
    <row r="72" spans="1:2" x14ac:dyDescent="0.35">
      <c r="A72" s="1" t="s">
        <v>20</v>
      </c>
      <c r="B72" s="1">
        <v>21</v>
      </c>
    </row>
    <row r="73" spans="1:2" x14ac:dyDescent="0.35">
      <c r="A73" s="1" t="s">
        <v>21</v>
      </c>
      <c r="B73" s="1">
        <v>2</v>
      </c>
    </row>
    <row r="74" spans="1:2" x14ac:dyDescent="0.35">
      <c r="A74" s="1" t="s">
        <v>22</v>
      </c>
      <c r="B74" s="1">
        <v>24</v>
      </c>
    </row>
    <row r="75" spans="1:2" x14ac:dyDescent="0.35">
      <c r="A75" s="1" t="s">
        <v>23</v>
      </c>
      <c r="B75" s="1">
        <v>36</v>
      </c>
    </row>
    <row r="76" spans="1:2" x14ac:dyDescent="0.35">
      <c r="A76" s="1" t="s">
        <v>24</v>
      </c>
      <c r="B76" s="1">
        <v>15</v>
      </c>
    </row>
    <row r="77" spans="1:2" x14ac:dyDescent="0.35">
      <c r="A77" s="1" t="s">
        <v>25</v>
      </c>
      <c r="B77" s="1">
        <v>34</v>
      </c>
    </row>
    <row r="78" spans="1:2" x14ac:dyDescent="0.35">
      <c r="A78" s="1" t="s">
        <v>26</v>
      </c>
      <c r="B78" s="1">
        <v>11</v>
      </c>
    </row>
    <row r="79" spans="1:2" x14ac:dyDescent="0.35">
      <c r="A79" s="1" t="s">
        <v>27</v>
      </c>
      <c r="B79" s="1">
        <v>34</v>
      </c>
    </row>
    <row r="80" spans="1:2" x14ac:dyDescent="0.35">
      <c r="A80" s="1" t="s">
        <v>28</v>
      </c>
      <c r="B80" s="1">
        <v>7</v>
      </c>
    </row>
    <row r="81" spans="1:2" x14ac:dyDescent="0.35">
      <c r="A81" s="1" t="s">
        <v>30</v>
      </c>
      <c r="B81" s="1">
        <v>2</v>
      </c>
    </row>
    <row r="82" spans="1:2" x14ac:dyDescent="0.35">
      <c r="A82" s="1" t="s">
        <v>31</v>
      </c>
      <c r="B82" s="1">
        <v>7</v>
      </c>
    </row>
    <row r="83" spans="1:2" x14ac:dyDescent="0.35">
      <c r="A83" s="1" t="s">
        <v>32</v>
      </c>
      <c r="B83" s="1">
        <v>11</v>
      </c>
    </row>
    <row r="84" spans="1:2" x14ac:dyDescent="0.35">
      <c r="A84" s="1" t="s">
        <v>33</v>
      </c>
      <c r="B84" s="1">
        <v>4</v>
      </c>
    </row>
    <row r="85" spans="1:2" x14ac:dyDescent="0.35">
      <c r="A85" s="1" t="s">
        <v>34</v>
      </c>
      <c r="B85" s="1">
        <v>24</v>
      </c>
    </row>
    <row r="86" spans="1:2" x14ac:dyDescent="0.35">
      <c r="A86" s="1" t="s">
        <v>35</v>
      </c>
      <c r="B86" s="1">
        <v>5</v>
      </c>
    </row>
    <row r="87" spans="1:2" x14ac:dyDescent="0.35">
      <c r="A87" s="1" t="s">
        <v>36</v>
      </c>
      <c r="B87" s="1">
        <v>28</v>
      </c>
    </row>
    <row r="88" spans="1:2" x14ac:dyDescent="0.35">
      <c r="A88" s="1" t="s">
        <v>37</v>
      </c>
      <c r="B88" s="1">
        <v>4</v>
      </c>
    </row>
    <row r="89" spans="1:2" x14ac:dyDescent="0.35">
      <c r="A89" s="1" t="s">
        <v>38</v>
      </c>
      <c r="B89" s="1">
        <v>16</v>
      </c>
    </row>
    <row r="90" spans="1:2" x14ac:dyDescent="0.35">
      <c r="A90" s="1" t="s">
        <v>39</v>
      </c>
      <c r="B90" s="1">
        <v>2</v>
      </c>
    </row>
    <row r="91" spans="1:2" x14ac:dyDescent="0.35">
      <c r="A91" s="1" t="s">
        <v>40</v>
      </c>
      <c r="B91" s="1">
        <v>4</v>
      </c>
    </row>
    <row r="92" spans="1:2" x14ac:dyDescent="0.35">
      <c r="A92" s="1" t="s">
        <v>42</v>
      </c>
      <c r="B92" s="1">
        <v>8</v>
      </c>
    </row>
    <row r="93" spans="1:2" x14ac:dyDescent="0.35">
      <c r="A93" s="1" t="s">
        <v>43</v>
      </c>
      <c r="B93" s="1">
        <v>9</v>
      </c>
    </row>
    <row r="94" spans="1:2" x14ac:dyDescent="0.35">
      <c r="A94" s="1" t="s">
        <v>44</v>
      </c>
      <c r="B94" s="1">
        <v>1</v>
      </c>
    </row>
    <row r="95" spans="1:2" x14ac:dyDescent="0.35">
      <c r="A95" s="1" t="s">
        <v>45</v>
      </c>
      <c r="B95" s="1">
        <v>5</v>
      </c>
    </row>
    <row r="96" spans="1:2" x14ac:dyDescent="0.35">
      <c r="A96" s="1" t="s">
        <v>46</v>
      </c>
      <c r="B96" s="1">
        <v>18</v>
      </c>
    </row>
    <row r="97" spans="1:2" x14ac:dyDescent="0.35">
      <c r="A97" s="1" t="s">
        <v>47</v>
      </c>
      <c r="B97" s="1">
        <v>5</v>
      </c>
    </row>
    <row r="98" spans="1:2" x14ac:dyDescent="0.35">
      <c r="A98" s="1" t="s">
        <v>48</v>
      </c>
      <c r="B98" s="1">
        <v>13</v>
      </c>
    </row>
    <row r="99" spans="1:2" x14ac:dyDescent="0.35">
      <c r="A99" s="1" t="s">
        <v>49</v>
      </c>
      <c r="B99" s="1">
        <v>2</v>
      </c>
    </row>
    <row r="100" spans="1:2" x14ac:dyDescent="0.35">
      <c r="A100" s="1" t="s">
        <v>50</v>
      </c>
      <c r="B100" s="1">
        <v>15</v>
      </c>
    </row>
    <row r="101" spans="1:2" x14ac:dyDescent="0.35">
      <c r="A101" s="1" t="s">
        <v>51</v>
      </c>
      <c r="B101" s="1">
        <v>19</v>
      </c>
    </row>
    <row r="102" spans="1:2" x14ac:dyDescent="0.35">
      <c r="A102" s="1" t="s">
        <v>52</v>
      </c>
      <c r="B102" s="1">
        <v>3</v>
      </c>
    </row>
    <row r="103" spans="1:2" x14ac:dyDescent="0.35">
      <c r="A103" s="1" t="s">
        <v>53</v>
      </c>
      <c r="B103" s="1">
        <v>11</v>
      </c>
    </row>
    <row r="104" spans="1:2" x14ac:dyDescent="0.35">
      <c r="A104" s="1" t="s">
        <v>54</v>
      </c>
      <c r="B104" s="1">
        <v>5</v>
      </c>
    </row>
    <row r="105" spans="1:2" x14ac:dyDescent="0.35">
      <c r="A105" s="1" t="s">
        <v>55</v>
      </c>
      <c r="B105" s="1">
        <v>9</v>
      </c>
    </row>
    <row r="106" spans="1:2" x14ac:dyDescent="0.35">
      <c r="A106" s="1" t="s">
        <v>56</v>
      </c>
      <c r="B106" s="1">
        <v>9</v>
      </c>
    </row>
    <row r="107" spans="1:2" x14ac:dyDescent="0.35">
      <c r="A107" s="1" t="s">
        <v>57</v>
      </c>
      <c r="B107" s="1">
        <v>9</v>
      </c>
    </row>
    <row r="108" spans="1:2" x14ac:dyDescent="0.35">
      <c r="A108" s="1" t="s">
        <v>58</v>
      </c>
      <c r="B108" s="1">
        <v>3</v>
      </c>
    </row>
    <row r="109" spans="1:2" x14ac:dyDescent="0.35">
      <c r="A109" s="1" t="s">
        <v>60</v>
      </c>
      <c r="B109" s="1">
        <v>17</v>
      </c>
    </row>
    <row r="110" spans="1:2" x14ac:dyDescent="0.35">
      <c r="A110" s="1" t="s">
        <v>61</v>
      </c>
      <c r="B110" s="1">
        <v>4</v>
      </c>
    </row>
    <row r="111" spans="1:2" x14ac:dyDescent="0.35">
      <c r="A111" s="1" t="s">
        <v>62</v>
      </c>
      <c r="B111" s="1">
        <v>13</v>
      </c>
    </row>
    <row r="112" spans="1:2" x14ac:dyDescent="0.35">
      <c r="A112" s="1" t="s">
        <v>63</v>
      </c>
      <c r="B112" s="1">
        <v>32</v>
      </c>
    </row>
    <row r="113" spans="1:2" x14ac:dyDescent="0.35">
      <c r="A113" s="1" t="s">
        <v>64</v>
      </c>
      <c r="B113" s="1">
        <v>33</v>
      </c>
    </row>
    <row r="114" spans="1:2" x14ac:dyDescent="0.35">
      <c r="A114" s="1" t="s">
        <v>65</v>
      </c>
      <c r="B114" s="1">
        <v>37</v>
      </c>
    </row>
    <row r="115" spans="1:2" x14ac:dyDescent="0.35">
      <c r="A115" s="1" t="s">
        <v>66</v>
      </c>
      <c r="B115" s="1">
        <v>4</v>
      </c>
    </row>
    <row r="116" spans="1:2" x14ac:dyDescent="0.35">
      <c r="A116" s="1" t="s">
        <v>67</v>
      </c>
      <c r="B116" s="1">
        <v>3</v>
      </c>
    </row>
    <row r="117" spans="1:2" x14ac:dyDescent="0.35">
      <c r="A117" s="1" t="s">
        <v>68</v>
      </c>
      <c r="B117" s="1">
        <v>4</v>
      </c>
    </row>
    <row r="118" spans="1:2" x14ac:dyDescent="0.35">
      <c r="A118" s="1" t="s">
        <v>69</v>
      </c>
      <c r="B118" s="1">
        <v>8</v>
      </c>
    </row>
    <row r="119" spans="1:2" x14ac:dyDescent="0.35">
      <c r="A119" s="1" t="s">
        <v>70</v>
      </c>
      <c r="B119" s="1">
        <v>24</v>
      </c>
    </row>
    <row r="120" spans="1:2" x14ac:dyDescent="0.35">
      <c r="A120" s="1" t="s">
        <v>71</v>
      </c>
      <c r="B120" s="1">
        <v>30</v>
      </c>
    </row>
    <row r="121" spans="1:2" x14ac:dyDescent="0.35">
      <c r="A121" s="1" t="s">
        <v>72</v>
      </c>
      <c r="B121" s="1">
        <v>20</v>
      </c>
    </row>
    <row r="122" spans="1:2" x14ac:dyDescent="0.35">
      <c r="A122" s="1" t="s">
        <v>73</v>
      </c>
      <c r="B122" s="1">
        <v>2</v>
      </c>
    </row>
    <row r="123" spans="1:2" x14ac:dyDescent="0.35">
      <c r="A123" s="1" t="s">
        <v>74</v>
      </c>
      <c r="B123" s="1">
        <v>2</v>
      </c>
    </row>
    <row r="124" spans="1:2" x14ac:dyDescent="0.35">
      <c r="A124" s="1" t="s">
        <v>121</v>
      </c>
      <c r="B124" s="1">
        <v>15</v>
      </c>
    </row>
    <row r="125" spans="1:2" x14ac:dyDescent="0.35">
      <c r="A125" s="1" t="s">
        <v>122</v>
      </c>
      <c r="B125" s="1">
        <v>14</v>
      </c>
    </row>
    <row r="126" spans="1:2" x14ac:dyDescent="0.35">
      <c r="A126" s="1" t="s">
        <v>160</v>
      </c>
      <c r="B126" s="1">
        <v>3</v>
      </c>
    </row>
    <row r="127" spans="1:2" x14ac:dyDescent="0.35">
      <c r="A127" s="1" t="s">
        <v>157</v>
      </c>
      <c r="B127" s="1">
        <v>3</v>
      </c>
    </row>
    <row r="128" spans="1:2" x14ac:dyDescent="0.35">
      <c r="A128" s="1" t="s">
        <v>76</v>
      </c>
      <c r="B128" s="1">
        <v>7</v>
      </c>
    </row>
    <row r="129" spans="1:2" x14ac:dyDescent="0.35">
      <c r="A129" s="1" t="s">
        <v>77</v>
      </c>
      <c r="B129" s="1">
        <v>2</v>
      </c>
    </row>
    <row r="130" spans="1:2" x14ac:dyDescent="0.35">
      <c r="A130" s="1" t="s">
        <v>156</v>
      </c>
      <c r="B130" s="1">
        <v>3</v>
      </c>
    </row>
    <row r="131" spans="1:2" x14ac:dyDescent="0.35">
      <c r="A131" s="1" t="s">
        <v>132</v>
      </c>
      <c r="B131" s="1">
        <v>10</v>
      </c>
    </row>
    <row r="132" spans="1:2" x14ac:dyDescent="0.35">
      <c r="A132" s="1" t="s">
        <v>168</v>
      </c>
      <c r="B132" s="1">
        <v>2</v>
      </c>
    </row>
    <row r="133" spans="1:2" x14ac:dyDescent="0.35">
      <c r="A133" s="1" t="s">
        <v>78</v>
      </c>
      <c r="B133" s="1">
        <v>15</v>
      </c>
    </row>
    <row r="134" spans="1:2" x14ac:dyDescent="0.35">
      <c r="A134" s="1" t="s">
        <v>137</v>
      </c>
      <c r="B134" s="1">
        <v>8</v>
      </c>
    </row>
    <row r="135" spans="1:2" x14ac:dyDescent="0.35">
      <c r="A135" s="1" t="s">
        <v>79</v>
      </c>
      <c r="B135" s="1">
        <v>22</v>
      </c>
    </row>
    <row r="136" spans="1:2" x14ac:dyDescent="0.35">
      <c r="A136" s="1" t="s">
        <v>80</v>
      </c>
      <c r="B136" s="1">
        <v>7</v>
      </c>
    </row>
    <row r="137" spans="1:2" x14ac:dyDescent="0.35">
      <c r="A137" s="1" t="s">
        <v>139</v>
      </c>
      <c r="B137" s="1">
        <v>7</v>
      </c>
    </row>
    <row r="138" spans="1:2" x14ac:dyDescent="0.35">
      <c r="A138" s="1" t="s">
        <v>81</v>
      </c>
      <c r="B138" s="1">
        <v>18</v>
      </c>
    </row>
    <row r="139" spans="1:2" x14ac:dyDescent="0.35">
      <c r="A139" s="1" t="s">
        <v>148</v>
      </c>
      <c r="B139" s="1">
        <v>5</v>
      </c>
    </row>
    <row r="140" spans="1:2" x14ac:dyDescent="0.35">
      <c r="A140" s="1" t="s">
        <v>82</v>
      </c>
      <c r="B140" s="1">
        <v>15</v>
      </c>
    </row>
    <row r="141" spans="1:2" x14ac:dyDescent="0.35">
      <c r="A141" s="1" t="s">
        <v>151</v>
      </c>
      <c r="B141" s="1">
        <v>4</v>
      </c>
    </row>
    <row r="142" spans="1:2" x14ac:dyDescent="0.35">
      <c r="A142" s="1" t="s">
        <v>154</v>
      </c>
      <c r="B142" s="1">
        <v>3</v>
      </c>
    </row>
    <row r="143" spans="1:2" x14ac:dyDescent="0.35">
      <c r="A143" s="1" t="s">
        <v>83</v>
      </c>
      <c r="B143" s="1">
        <v>5</v>
      </c>
    </row>
    <row r="144" spans="1:2" x14ac:dyDescent="0.35">
      <c r="A144" s="1" t="s">
        <v>84</v>
      </c>
      <c r="B144" s="1">
        <v>10</v>
      </c>
    </row>
    <row r="145" spans="1:2" x14ac:dyDescent="0.35">
      <c r="A145" s="1" t="s">
        <v>138</v>
      </c>
      <c r="B145" s="1">
        <v>8</v>
      </c>
    </row>
    <row r="146" spans="1:2" x14ac:dyDescent="0.35">
      <c r="A146" s="1" t="s">
        <v>85</v>
      </c>
      <c r="B146" s="1">
        <v>15</v>
      </c>
    </row>
    <row r="147" spans="1:2" x14ac:dyDescent="0.35">
      <c r="A147" s="1" t="s">
        <v>130</v>
      </c>
      <c r="B147" s="1">
        <v>10</v>
      </c>
    </row>
    <row r="148" spans="1:2" x14ac:dyDescent="0.35">
      <c r="A148" s="1" t="s">
        <v>86</v>
      </c>
      <c r="B148" s="1">
        <v>25</v>
      </c>
    </row>
    <row r="149" spans="1:2" x14ac:dyDescent="0.35">
      <c r="A149" s="1" t="s">
        <v>141</v>
      </c>
      <c r="B149" s="1">
        <v>7</v>
      </c>
    </row>
    <row r="150" spans="1:2" x14ac:dyDescent="0.35">
      <c r="A150" s="1" t="s">
        <v>87</v>
      </c>
      <c r="B150" s="1">
        <v>16</v>
      </c>
    </row>
    <row r="151" spans="1:2" x14ac:dyDescent="0.35">
      <c r="A151" s="1" t="s">
        <v>158</v>
      </c>
      <c r="B151" s="1">
        <v>3</v>
      </c>
    </row>
    <row r="152" spans="1:2" x14ac:dyDescent="0.35">
      <c r="A152" s="1" t="s">
        <v>88</v>
      </c>
      <c r="B152" s="1">
        <v>4</v>
      </c>
    </row>
    <row r="153" spans="1:2" x14ac:dyDescent="0.35">
      <c r="A153" s="1" t="s">
        <v>91</v>
      </c>
      <c r="B153" s="1">
        <v>3</v>
      </c>
    </row>
    <row r="154" spans="1:2" x14ac:dyDescent="0.35">
      <c r="A154" s="1" t="s">
        <v>92</v>
      </c>
      <c r="B154" s="1">
        <v>16</v>
      </c>
    </row>
    <row r="155" spans="1:2" x14ac:dyDescent="0.35">
      <c r="A155" s="1" t="s">
        <v>93</v>
      </c>
      <c r="B155" s="1">
        <v>7</v>
      </c>
    </row>
    <row r="156" spans="1:2" x14ac:dyDescent="0.35">
      <c r="A156" s="1" t="s">
        <v>94</v>
      </c>
      <c r="B156" s="1">
        <v>16</v>
      </c>
    </row>
    <row r="157" spans="1:2" x14ac:dyDescent="0.35">
      <c r="A157" s="1" t="s">
        <v>95</v>
      </c>
      <c r="B157" s="1">
        <v>1</v>
      </c>
    </row>
    <row r="158" spans="1:2" x14ac:dyDescent="0.35">
      <c r="A158" s="1" t="s">
        <v>96</v>
      </c>
      <c r="B158" s="1">
        <v>17</v>
      </c>
    </row>
    <row r="159" spans="1:2" x14ac:dyDescent="0.35">
      <c r="A159" s="1" t="s">
        <v>97</v>
      </c>
      <c r="B159" s="1">
        <v>2</v>
      </c>
    </row>
    <row r="160" spans="1:2" x14ac:dyDescent="0.35">
      <c r="A160" s="1" t="s">
        <v>98</v>
      </c>
      <c r="B160" s="1">
        <v>22</v>
      </c>
    </row>
    <row r="161" spans="1:2" x14ac:dyDescent="0.35">
      <c r="A161" s="1" t="s">
        <v>173</v>
      </c>
      <c r="B161" s="1">
        <v>1</v>
      </c>
    </row>
    <row r="162" spans="1:2" x14ac:dyDescent="0.35">
      <c r="A162" s="1" t="s">
        <v>177</v>
      </c>
      <c r="B162" s="1">
        <v>1</v>
      </c>
    </row>
    <row r="163" spans="1:2" x14ac:dyDescent="0.35">
      <c r="A163" s="1" t="s">
        <v>169</v>
      </c>
      <c r="B163" s="1">
        <v>2</v>
      </c>
    </row>
    <row r="164" spans="1:2" x14ac:dyDescent="0.35">
      <c r="A164" s="1" t="s">
        <v>167</v>
      </c>
      <c r="B164" s="1">
        <v>2</v>
      </c>
    </row>
    <row r="165" spans="1:2" x14ac:dyDescent="0.35">
      <c r="A165" s="1" t="s">
        <v>166</v>
      </c>
      <c r="B165" s="1">
        <v>2</v>
      </c>
    </row>
    <row r="166" spans="1:2" x14ac:dyDescent="0.35">
      <c r="A166" s="1" t="s">
        <v>162</v>
      </c>
      <c r="B166" s="1">
        <v>2</v>
      </c>
    </row>
    <row r="167" spans="1:2" x14ac:dyDescent="0.35">
      <c r="A167" s="1" t="s">
        <v>147</v>
      </c>
      <c r="B167" s="1">
        <v>5</v>
      </c>
    </row>
    <row r="168" spans="1:2" x14ac:dyDescent="0.35">
      <c r="A168" s="1" t="s">
        <v>161</v>
      </c>
      <c r="B168" s="1">
        <v>2</v>
      </c>
    </row>
    <row r="169" spans="1:2" x14ac:dyDescent="0.35">
      <c r="A169" s="1" t="s">
        <v>114</v>
      </c>
      <c r="B169" s="1">
        <v>19</v>
      </c>
    </row>
    <row r="170" spans="1:2" x14ac:dyDescent="0.35">
      <c r="A170" s="1" t="s">
        <v>165</v>
      </c>
      <c r="B170" s="1">
        <v>2</v>
      </c>
    </row>
    <row r="171" spans="1:2" x14ac:dyDescent="0.35">
      <c r="A171" s="1" t="s">
        <v>112</v>
      </c>
      <c r="B171" s="1">
        <v>25</v>
      </c>
    </row>
    <row r="172" spans="1:2" x14ac:dyDescent="0.35">
      <c r="A172" s="1" t="s">
        <v>170</v>
      </c>
      <c r="B172" s="1">
        <v>1</v>
      </c>
    </row>
    <row r="173" spans="1:2" x14ac:dyDescent="0.35">
      <c r="A173" s="1" t="s">
        <v>133</v>
      </c>
      <c r="B173" s="1">
        <v>10</v>
      </c>
    </row>
    <row r="174" spans="1:2" x14ac:dyDescent="0.35">
      <c r="A174" s="1" t="s">
        <v>176</v>
      </c>
      <c r="B174" s="1">
        <v>1</v>
      </c>
    </row>
    <row r="175" spans="1:2" x14ac:dyDescent="0.35">
      <c r="A175" s="1" t="s">
        <v>159</v>
      </c>
      <c r="B175" s="1">
        <v>3</v>
      </c>
    </row>
    <row r="176" spans="1:2" x14ac:dyDescent="0.35">
      <c r="A176" s="1" t="s">
        <v>164</v>
      </c>
      <c r="B176" s="1">
        <v>2</v>
      </c>
    </row>
    <row r="177" spans="1:2" x14ac:dyDescent="0.35">
      <c r="A177" s="1" t="s">
        <v>153</v>
      </c>
      <c r="B177" s="1">
        <v>4</v>
      </c>
    </row>
  </sheetData>
  <autoFilter ref="A1:B178" xr:uid="{F8BF3C63-768F-4744-9B83-6DC7BDDB875D}">
    <sortState xmlns:xlrd2="http://schemas.microsoft.com/office/spreadsheetml/2017/richdata2" ref="A2:B178">
      <sortCondition ref="A1:A178"/>
    </sortState>
  </autoFilter>
  <sortState xmlns:xlrd2="http://schemas.microsoft.com/office/spreadsheetml/2017/richdata2" ref="A2:B177">
    <sortCondition descending="1" ref="B2:B1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OVERVIEW</vt:lpstr>
      <vt:lpstr>BUNDLE_QUANTITIES</vt:lpstr>
      <vt:lpstr>WEIGHT</vt:lpstr>
      <vt:lpstr>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Lamar Wells</dc:creator>
  <cp:lastModifiedBy>Lamar Wells</cp:lastModifiedBy>
  <dcterms:created xsi:type="dcterms:W3CDTF">2025-07-30T14:43:18Z</dcterms:created>
  <dcterms:modified xsi:type="dcterms:W3CDTF">2025-08-07T22:44:50Z</dcterms:modified>
</cp:coreProperties>
</file>