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logic/src/"/>
    </mc:Choice>
  </mc:AlternateContent>
  <xr:revisionPtr revIDLastSave="839" documentId="8_{9C7E987C-823A-4F68-A3BC-5308E1730B8C}" xr6:coauthVersionLast="47" xr6:coauthVersionMax="47" xr10:uidLastSave="{830C55A2-29D1-4E50-8FDB-A7B684FDDD72}"/>
  <bookViews>
    <workbookView xWindow="-120" yWindow="-120" windowWidth="27870" windowHeight="18240" xr2:uid="{462B433E-3A6E-446E-BD28-09DA4E5466BF}"/>
  </bookViews>
  <sheets>
    <sheet name="NOT" sheetId="3" r:id="rId1"/>
    <sheet name="AND &amp; OR" sheetId="2" r:id="rId2"/>
    <sheet name="IF" sheetId="1" r:id="rId3"/>
    <sheet name="IFS" sheetId="8" r:id="rId4"/>
    <sheet name="IFNA, ISBLANK, IFERROR" sheetId="5" r:id="rId5"/>
    <sheet name="SUMIF, COUNTIF, SUMIFS" sheetId="4" r:id="rId6"/>
    <sheet name="SUMIFS" sheetId="6" r:id="rId7"/>
    <sheet name="Example applications" sheetId="9" r:id="rId8"/>
  </sheets>
  <definedNames>
    <definedName name="Cutoff">IF!$F$9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4" l="1"/>
  <c r="G6" i="4"/>
  <c r="G5" i="4"/>
  <c r="G4" i="4"/>
  <c r="G3" i="4"/>
  <c r="I22" i="4"/>
  <c r="I19" i="4"/>
  <c r="C3" i="3"/>
  <c r="E4" i="5"/>
  <c r="E5" i="5"/>
  <c r="E3" i="5"/>
  <c r="G35" i="9" a="1"/>
  <c r="G35" i="9" s="1"/>
  <c r="F35" i="9" a="1"/>
  <c r="F35" i="9" s="1"/>
  <c r="C32" i="9"/>
  <c r="C31" i="9"/>
  <c r="C30" i="9"/>
  <c r="C27" i="9"/>
  <c r="C26" i="9"/>
  <c r="C25" i="9"/>
  <c r="C24" i="9"/>
  <c r="D27" i="9"/>
  <c r="D26" i="9"/>
  <c r="D25" i="9"/>
  <c r="D24" i="9"/>
  <c r="C21" i="9"/>
  <c r="C20" i="9"/>
  <c r="C17" i="9" a="1"/>
  <c r="C17" i="9" s="1"/>
  <c r="C16" i="9" a="1"/>
  <c r="C16" i="9" s="1"/>
  <c r="C15" i="9" a="1"/>
  <c r="C15" i="9" s="1"/>
  <c r="C14" i="9" a="1"/>
  <c r="C14" i="9" s="1"/>
  <c r="C13" i="9" a="1"/>
  <c r="C13" i="9" s="1"/>
  <c r="C10" i="9"/>
  <c r="C9" i="9"/>
  <c r="C8" i="9"/>
  <c r="C7" i="9"/>
  <c r="C6" i="9"/>
  <c r="C5" i="9"/>
  <c r="C4" i="9"/>
  <c r="C3" i="9"/>
  <c r="G5" i="5"/>
  <c r="G4" i="5"/>
  <c r="G3" i="5"/>
  <c r="F5" i="5"/>
  <c r="F4" i="5"/>
  <c r="F3" i="5"/>
  <c r="B7" i="5"/>
  <c r="C7" i="5" s="1"/>
  <c r="D5" i="5"/>
  <c r="D4" i="5"/>
  <c r="D3" i="5"/>
  <c r="B6" i="5"/>
  <c r="C6" i="5" s="1"/>
  <c r="C5" i="5"/>
  <c r="C4" i="5"/>
  <c r="C3" i="5"/>
  <c r="G11" i="4"/>
  <c r="G12" i="4"/>
  <c r="G13" i="4"/>
  <c r="G14" i="4"/>
  <c r="G15" i="4"/>
  <c r="G16" i="4"/>
  <c r="G10" i="4"/>
  <c r="F16" i="4"/>
  <c r="F15" i="4"/>
  <c r="F14" i="4"/>
  <c r="F13" i="4"/>
  <c r="F12" i="4"/>
  <c r="F11" i="4"/>
  <c r="F10" i="4"/>
  <c r="E4" i="8" a="1"/>
  <c r="E4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5" i="8" a="1"/>
  <c r="E5" i="8" s="1"/>
  <c r="C6" i="1"/>
  <c r="C5" i="1"/>
  <c r="C4" i="1"/>
  <c r="C3" i="1"/>
  <c r="C11" i="1"/>
  <c r="C12" i="1"/>
  <c r="C13" i="1"/>
  <c r="C14" i="1"/>
  <c r="C15" i="1"/>
  <c r="C16" i="1"/>
  <c r="C17" i="1"/>
  <c r="C18" i="1"/>
  <c r="C19" i="1"/>
  <c r="C10" i="1"/>
  <c r="E6" i="2"/>
  <c r="E5" i="2"/>
  <c r="E4" i="2"/>
  <c r="E3" i="2"/>
  <c r="D6" i="2"/>
  <c r="D5" i="2"/>
  <c r="D4" i="2"/>
  <c r="D3" i="2"/>
  <c r="C5" i="2"/>
  <c r="E19" i="2"/>
  <c r="E18" i="2"/>
  <c r="E17" i="2"/>
  <c r="E16" i="2"/>
  <c r="E15" i="2"/>
  <c r="E14" i="2"/>
  <c r="E13" i="2"/>
  <c r="E12" i="2"/>
  <c r="E11" i="2"/>
  <c r="E10" i="2"/>
  <c r="D19" i="2"/>
  <c r="D18" i="2"/>
  <c r="D17" i="2"/>
  <c r="D16" i="2"/>
  <c r="D15" i="2"/>
  <c r="D14" i="2"/>
  <c r="D13" i="2"/>
  <c r="D12" i="2"/>
  <c r="D11" i="2"/>
  <c r="D10" i="2"/>
  <c r="C13" i="3"/>
  <c r="C12" i="3"/>
  <c r="C11" i="3"/>
  <c r="C10" i="3"/>
  <c r="C9" i="3"/>
  <c r="C6" i="3"/>
  <c r="C5" i="3"/>
  <c r="C4" i="3"/>
  <c r="E7" i="5" l="1"/>
  <c r="G7" i="5"/>
  <c r="D7" i="5"/>
  <c r="E6" i="5"/>
  <c r="F6" i="5"/>
  <c r="G6" i="5"/>
  <c r="F7" i="5"/>
  <c r="D6" i="5"/>
  <c r="F10" i="1" a="1"/>
  <c r="F10" i="1" s="1"/>
  <c r="C8" i="5" l="1"/>
  <c r="G8" i="5"/>
  <c r="F8" i="5"/>
  <c r="D8" i="5"/>
  <c r="B8" i="5"/>
  <c r="E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<sst xmlns="http://schemas.openxmlformats.org/spreadsheetml/2006/main" count="133" uniqueCount="90">
  <si>
    <t>P</t>
  </si>
  <si>
    <t>NOT P</t>
  </si>
  <si>
    <t>Non-user?</t>
  </si>
  <si>
    <t>Inhalers used</t>
  </si>
  <si>
    <t>Systolic blood pressure</t>
  </si>
  <si>
    <t>Diabetes</t>
  </si>
  <si>
    <t>Diet and lifestyle</t>
  </si>
  <si>
    <t>Statins</t>
  </si>
  <si>
    <t>Q</t>
  </si>
  <si>
    <t>P AND Q</t>
  </si>
  <si>
    <t>P OR Q</t>
  </si>
  <si>
    <t>Hypertension</t>
  </si>
  <si>
    <t>Hypertension?</t>
  </si>
  <si>
    <t>Cutoff value</t>
  </si>
  <si>
    <t>Number with hypertension</t>
  </si>
  <si>
    <t>SIGN 149 - https://www.sign.ac.uk/assets/sign149.pdf</t>
  </si>
  <si>
    <t>CVD</t>
  </si>
  <si>
    <t>CRD</t>
  </si>
  <si>
    <t>Risk</t>
  </si>
  <si>
    <t>Diabetes (yrs)</t>
  </si>
  <si>
    <t>omeprazole</t>
  </si>
  <si>
    <t>bisoprolol</t>
  </si>
  <si>
    <t>loratadine</t>
  </si>
  <si>
    <t>propranolol</t>
  </si>
  <si>
    <t>ramipril</t>
  </si>
  <si>
    <t>furosemide</t>
  </si>
  <si>
    <t>fluticasone</t>
  </si>
  <si>
    <t>naproxen</t>
  </si>
  <si>
    <t>allopurinol</t>
  </si>
  <si>
    <t>diltiazem</t>
  </si>
  <si>
    <t>metformin</t>
  </si>
  <si>
    <t>Ramipril</t>
  </si>
  <si>
    <t>Patient 1</t>
  </si>
  <si>
    <t>Patient 2</t>
  </si>
  <si>
    <t>Patient 3</t>
  </si>
  <si>
    <t>Patient 4</t>
  </si>
  <si>
    <t>lansoprazole</t>
  </si>
  <si>
    <t>PPIs</t>
  </si>
  <si>
    <t>Commonly prescribed drugs from https://doi.org/10.1111/bcp.13709</t>
  </si>
  <si>
    <t>NA</t>
  </si>
  <si>
    <t>ISNA()</t>
  </si>
  <si>
    <t>value</t>
  </si>
  <si>
    <t>ISERROR()</t>
  </si>
  <si>
    <t>IFNA()</t>
  </si>
  <si>
    <t>IFERROR()</t>
  </si>
  <si>
    <t>Time</t>
  </si>
  <si>
    <t>workingdayishness</t>
  </si>
  <si>
    <t>Items</t>
  </si>
  <si>
    <t>Salad</t>
  </si>
  <si>
    <t>Ice cream</t>
  </si>
  <si>
    <t>Dressing</t>
  </si>
  <si>
    <t>Cheese</t>
  </si>
  <si>
    <t>Wafer</t>
  </si>
  <si>
    <t>Sauce</t>
  </si>
  <si>
    <t>Order</t>
  </si>
  <si>
    <t>Option 1</t>
  </si>
  <si>
    <t>Option 2</t>
  </si>
  <si>
    <t>Chips</t>
  </si>
  <si>
    <t>Raw CHI</t>
  </si>
  <si>
    <t>Fixed CHI</t>
  </si>
  <si>
    <t>Raw dates</t>
  </si>
  <si>
    <t>Naïve copy</t>
  </si>
  <si>
    <t>IF ISBLANK</t>
  </si>
  <si>
    <t>Date completed</t>
  </si>
  <si>
    <t>Late?</t>
  </si>
  <si>
    <t>Monday</t>
  </si>
  <si>
    <t>Tuesday</t>
  </si>
  <si>
    <t>Wednesday</t>
  </si>
  <si>
    <t>Day</t>
  </si>
  <si>
    <t>Thursday</t>
  </si>
  <si>
    <t>Friday</t>
  </si>
  <si>
    <t>Saturday</t>
  </si>
  <si>
    <t>Sunday</t>
  </si>
  <si>
    <t>Visits</t>
  </si>
  <si>
    <t>Calls</t>
  </si>
  <si>
    <t>More than 4 visits and calls</t>
  </si>
  <si>
    <t>More than 4 visits or calls</t>
  </si>
  <si>
    <t>Meals</t>
  </si>
  <si>
    <t>Floor</t>
  </si>
  <si>
    <t>Breakfast</t>
  </si>
  <si>
    <t>Top</t>
  </si>
  <si>
    <t>Middle</t>
  </si>
  <si>
    <t>Bottom</t>
  </si>
  <si>
    <t>Lunch</t>
  </si>
  <si>
    <t>Dinner</t>
  </si>
  <si>
    <t>Top floor breakfast total</t>
  </si>
  <si>
    <t>ISBLANK()</t>
  </si>
  <si>
    <t>Total misses &gt;5</t>
  </si>
  <si>
    <t>Non-middle lunch total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</si>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</sst>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21" fontId="0" fillId="0" borderId="0" xfId="0" applyNumberForma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26" formatCode="hh:mm:ss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92748-DB26-4D57-A811-1C0523F853F0}" name="NOTeg" displayName="NOTeg" ref="B2:C6" totalsRowShown="0">
  <autoFilter ref="B2:C6" xr:uid="{96892748-DB26-4D57-A811-1C0523F853F0}"/>
  <tableColumns count="2">
    <tableColumn id="1" xr3:uid="{D2E7D7F9-41D2-475C-A94E-207D36065C76}" name="P"/>
    <tableColumn id="2" xr3:uid="{88F87F5F-72C5-41B7-BD14-5E511BFB2CF9}" name="NOT P">
      <calculatedColumnFormula>NOT(B3)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976533-CFBF-49E5-9D17-6372E1441D0C}" name="NOTex" displayName="NOTex" ref="B8:C13" totalsRowShown="0">
  <autoFilter ref="B8:C13" xr:uid="{E6976533-CFBF-49E5-9D17-6372E1441D0C}"/>
  <tableColumns count="2">
    <tableColumn id="1" xr3:uid="{0C6B556E-F03B-419A-B654-E86D0AAA53D5}" name="Inhalers used"/>
    <tableColumn id="2" xr3:uid="{2EAAA2C5-65C9-48D3-917B-459B70351E92}" name="Non-user?">
      <calculatedColumnFormula>NOT(B9)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D013DD-5E24-4BEF-B467-2527A5E2FD9C}" name="ANDeg" displayName="ANDeg" ref="B2:E6" totalsRowShown="0">
  <autoFilter ref="B2:E6" xr:uid="{10D013DD-5E24-4BEF-B467-2527A5E2FD9C}"/>
  <tableColumns count="4">
    <tableColumn id="1" xr3:uid="{3B98F469-D5CD-4BF1-8937-4C9A16A49C7D}" name="P"/>
    <tableColumn id="2" xr3:uid="{AE3230FD-DA2C-412C-B79F-D22EACD51564}" name="Q">
      <calculatedColumnFormula>NOT(B3)</calculatedColumnFormula>
    </tableColumn>
    <tableColumn id="3" xr3:uid="{B127F037-5895-4386-B192-098CAA3D1693}" name="P AND Q"/>
    <tableColumn id="4" xr3:uid="{AB88F03E-CB82-4583-9C65-AA745537A10D}" name="P OR Q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0B64E-A03A-44F7-8517-7562EBCE0F19}" name="ANDex" displayName="ANDex" ref="B9:E19" totalsRowShown="0">
  <autoFilter ref="B9:E19" xr:uid="{6AF0B64E-A03A-44F7-8517-7562EBCE0F19}"/>
  <tableColumns count="4">
    <tableColumn id="1" xr3:uid="{25C730B2-BEBC-48D9-BE17-B52424C32245}" name="Hypertension"/>
    <tableColumn id="2" xr3:uid="{E13F003C-6B5B-4A5A-950A-6F507C46EBEA}" name="Diabetes"/>
    <tableColumn id="3" xr3:uid="{EA9497F0-407A-4266-AD26-D21B6D256510}" name="Diet and lifestyle">
      <calculatedColumnFormula>OR(B10:C10)</calculatedColumnFormula>
    </tableColumn>
    <tableColumn id="4" xr3:uid="{4DEB4953-A3AC-40AC-A55D-156C09E5B296}" name="Statins">
      <calculatedColumnFormula>AND(B10:C10)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C4847-FFC2-4D25-BE64-7BAEBB078107}" name="IFex" displayName="IFex" ref="B9:C19" totalsRowShown="0">
  <autoFilter ref="B9:C19" xr:uid="{481C4847-FFC2-4D25-BE64-7BAEBB078107}"/>
  <tableColumns count="2">
    <tableColumn id="1" xr3:uid="{865BE1F1-3ADB-4831-A1E9-3CF058753F8F}" name="Systolic blood pressure"/>
    <tableColumn id="2" xr3:uid="{C82C35EB-573C-4B3D-9EBC-301C2201CA3C}" name="Hypertension?">
      <calculatedColumnFormula>IF(B10 &gt; Cutoff, TRUE, 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51795A-935C-4F41-A54B-DE53A819A23E}" name="IFeg" displayName="IFeg" ref="B2:C6" totalsRowShown="0" headerRowDxfId="7" headerRowBorderDxfId="6" tableBorderDxfId="5">
  <autoFilter ref="B2:C6" xr:uid="{6E51795A-935C-4F41-A54B-DE53A819A23E}"/>
  <tableColumns count="2">
    <tableColumn id="1" xr3:uid="{7393D86F-18A3-422A-848E-99A1A0859CF9}" name="Systolic blood pressure"/>
    <tableColumn id="2" xr3:uid="{F4B92924-666C-4867-B571-4B866249D86B}" name="Hypertension?">
      <calculatedColumnFormula>IF(B3 &gt; 150, "Hypertension", "No hypertension")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DB1DB07-64A1-42F9-BC8E-65DB32C6D2A8}" name="IFsum" displayName="IFsum" ref="E9:F10" totalsRowShown="0">
  <autoFilter ref="E9:F10" xr:uid="{FDB1DB07-64A1-42F9-BC8E-65DB32C6D2A8}"/>
  <tableColumns count="2">
    <tableColumn id="1" xr3:uid="{EB9C9AFD-F41D-4454-B277-31A4AA146D6C}" name="Cutoff value"/>
    <tableColumn id="2" xr3:uid="{13D01026-013D-4F56-AF29-D5D00E61BDBE}" name="160">
      <calculatedColumnFormula array="1">SUM(--IFex[Hypertension?])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7D491B-140A-4AE5-8F4D-439C23D3B988}" name="IFSeg" displayName="IFSeg" ref="B3:E13" totalsRowShown="0">
  <autoFilter ref="B3:E13" xr:uid="{E47D491B-140A-4AE5-8F4D-439C23D3B988}"/>
  <tableColumns count="4">
    <tableColumn id="1" xr3:uid="{BD9C7A49-3673-484F-90A1-A62963503A0D}" name="CVD"/>
    <tableColumn id="2" xr3:uid="{5AA8A106-365D-4EC6-9C88-EEB14A7CF3E2}" name="CRD"/>
    <tableColumn id="5" xr3:uid="{85DCDB01-2E2D-4164-BE73-68068410E1A3}" name="Diabetes (yrs)"/>
    <tableColumn id="6" xr3:uid="{1DAC0402-5BE5-4376-BF2C-34224250AE44}" name="Risk">
      <calculatedColumnFormula array="1">_xlfn.IFS(B4 = TRUE,"High",D4 &gt; 20,"High",C4 = "CRD","High")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19F33B-68BC-45E4-B3BF-86BEC04262AC}" name="ERROReg" displayName="ERROReg" ref="B2:G8" totalsRowShown="0">
  <autoFilter ref="B2:G8" xr:uid="{2819F33B-68BC-45E4-B3BF-86BEC04262AC}"/>
  <tableColumns count="6">
    <tableColumn id="1" xr3:uid="{4EE23CB5-60D2-41BE-9DCC-EDD30BFD8BC7}" name="value"/>
    <tableColumn id="2" xr3:uid="{3054471D-E7CF-4A0C-9BAD-A8FCBE8A7E9D}" name="ISNA()">
      <calculatedColumnFormula>ISNA(B3)</calculatedColumnFormula>
    </tableColumn>
    <tableColumn id="3" xr3:uid="{807A3B86-E1BF-495F-B41C-32B3791A164A}" name="ISERROR()">
      <calculatedColumnFormula>ISERROR(B3)</calculatedColumnFormula>
    </tableColumn>
    <tableColumn id="6" xr3:uid="{A1E8208A-A70F-41D8-BA2B-8603E6B19916}" name="ISBLANK()">
      <calculatedColumnFormula>ISBLANK(ERROReg[[#This Row],[value]])</calculatedColumnFormula>
    </tableColumn>
    <tableColumn id="4" xr3:uid="{310A3808-EAF7-43AB-8E72-C297B18CCCF6}" name="IFNA()">
      <calculatedColumnFormula>_xlfn.IFNA(B3, "This is an NA, take care!")</calculatedColumnFormula>
    </tableColumn>
    <tableColumn id="5" xr3:uid="{F2805E4D-9019-49B4-8E27-FFF906CE793D}" name="IFERROR()">
      <calculatedColumnFormula>IFERROR(B3, "Help, there's an error")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F1EF0-CFA3-4608-9CEF-103EB9CC5384}" name="SUMIFeg" displayName="SUMIFeg" ref="B2:G7" totalsRowShown="0">
  <autoFilter ref="B2:G7" xr:uid="{38DF1EF0-CFA3-4608-9CEF-103EB9CC5384}">
    <filterColumn colId="4">
      <filters>
        <filter val="15"/>
        <filter val="17"/>
        <filter val="7"/>
        <filter val="9"/>
      </filters>
    </filterColumn>
  </autoFilter>
  <tableColumns count="6">
    <tableColumn id="1" xr3:uid="{83EDEF91-873E-48AA-85D6-431753D79F2F}" name="Monday"/>
    <tableColumn id="2" xr3:uid="{AD2E84CA-FF0A-4AE9-A69A-5BAF71F10F81}" name="Tuesday"/>
    <tableColumn id="3" xr3:uid="{CC6631D8-8A74-46B9-9201-98C109F25132}" name="Wednesday"/>
    <tableColumn id="4" xr3:uid="{B7093249-0E78-4F65-8565-94DC520DA8C0}" name="Thursday"/>
    <tableColumn id="5" xr3:uid="{5F1E693F-303B-453F-8C96-B75264549012}" name="Friday">
      <calculatedColumnFormula>SUMIF(B3:E3,"&gt;5")</calculatedColumnFormula>
    </tableColumn>
    <tableColumn id="6" xr3:uid="{7F7A6CB1-22DF-47DB-987F-7ABB434C364C}" name="Total misses &gt;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ACFD9F-BF87-4575-9687-C76909CB9F79}" name="COUNTIFeg" displayName="COUNTIFeg" ref="B9:G16" totalsRowShown="0">
  <autoFilter ref="B9:G16" xr:uid="{2CACFD9F-BF87-4575-9687-C76909CB9F79}"/>
  <tableColumns count="6">
    <tableColumn id="1" xr3:uid="{C54E48E3-81EA-46B7-98F7-1B664B6505B0}" name="Patient 1"/>
    <tableColumn id="2" xr3:uid="{EFE72CB7-6192-46A3-918A-9C39BAE0C3F2}" name="Patient 2"/>
    <tableColumn id="3" xr3:uid="{3CF70CEF-7E70-4F23-BEE6-E49A57CCDA90}" name="Patient 3"/>
    <tableColumn id="4" xr3:uid="{073ECEC6-6C28-45D1-9C00-7889B4B601C1}" name="Patient 4"/>
    <tableColumn id="5" xr3:uid="{F7258322-FFCF-4EF1-9AEB-397F1BED424B}" name="Ramipril">
      <calculatedColumnFormula>COUNTIF(A10:E10,"ramipril")</calculatedColumnFormula>
    </tableColumn>
    <tableColumn id="7" xr3:uid="{6C4E8DCD-E0A7-454E-87E6-8B5332C4AA83}" name="PPIs">
      <calculatedColumnFormula>COUNTIF(A10:E10,"*prazole")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5C37130-EAC2-4723-BBA1-97A9D20178B2}" name="SUMIFSeg" displayName="SUMIFSeg" ref="B18:D27" totalsRowShown="0">
  <autoFilter ref="B18:D27" xr:uid="{85C37130-EAC2-4723-BBA1-97A9D20178B2}"/>
  <tableColumns count="3">
    <tableColumn id="1" xr3:uid="{DE54C687-0933-47B5-994B-BDFCE4AE1670}" name="Meals"/>
    <tableColumn id="2" xr3:uid="{5773B308-3638-400A-B38E-3A28FEF35376}" name="Floor"/>
    <tableColumn id="3" xr3:uid="{AEF10FEC-9D41-4660-899B-389FF2A109E3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719282-D4D2-4D21-AE5A-81EA99D7E19E}" name="Table12" displayName="Table12" ref="I18:I19" totalsRowShown="0">
  <autoFilter ref="I18:I19" xr:uid="{44719282-D4D2-4D21-AE5A-81EA99D7E19E}"/>
  <tableColumns count="1">
    <tableColumn id="1" xr3:uid="{9DA4AFF2-95D4-42C9-8C18-1B87BF3CA726}" name="Top floor breakfast total">
      <calculatedColumnFormula>SUMIFS(SUMIFSeg[Meals], SUMIFSeg[Floor], "=Top", SUMIFSeg[Time], "Breakfast")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9B50B13-6313-41D7-A076-B881E076BFEC}" name="Table23" displayName="Table23" ref="I21:I22" totalsRowShown="0">
  <autoFilter ref="I21:I22" xr:uid="{09B50B13-6313-41D7-A076-B881E076BFEC}"/>
  <tableColumns count="1">
    <tableColumn id="1" xr3:uid="{EA017FB1-FC63-4E6C-9814-DA7753EA3597}" name="Non-middle lunch total">
      <calculatedColumnFormula>SUMIFS(SUMIFSeg[Meals], SUMIFSeg[Floor], "&lt;&gt;Middle", SUMIFSeg[Time], "Lunch")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F32C80-4F98-4380-BA86-FC1088D4A2AB}" name="OOH" displayName="OOH" ref="B2:C10" totalsRowShown="0">
  <autoFilter ref="B2:C10" xr:uid="{FEF32C80-4F98-4380-BA86-FC1088D4A2AB}"/>
  <tableColumns count="2">
    <tableColumn id="1" xr3:uid="{37EBFDBC-C13D-4D2A-A75C-61C19C0CBB5C}" name="Time" dataDxfId="4"/>
    <tableColumn id="2" xr3:uid="{D1013415-444B-4578-B6F7-BDFA403EEBDD}" name="workingdayishness">
      <calculatedColumnFormula>IF(AND(B3 &gt;= TIMEVALUE("08:30"), B3 &lt;= TIMEVALUE("17:00")), "In hours", "Out of hours")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8B4082-4927-4195-9087-8915D3EC5027}" name="Table13" displayName="Table13" ref="E12:G14" totalsRowShown="0">
  <autoFilter ref="E12:G14" xr:uid="{A98B4082-4927-4195-9087-8915D3EC5027}"/>
  <tableColumns count="3">
    <tableColumn id="1" xr3:uid="{E46A09E6-2B8B-4C05-B1E8-4C9555F53F39}" name="Items"/>
    <tableColumn id="2" xr3:uid="{0A63D9BB-383F-4144-8693-1841A0E09D94}" name="Option 1"/>
    <tableColumn id="3" xr3:uid="{A2387416-7D19-47AF-86B2-EA0188A0225F}" name="Option 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CD2E80-7709-4E84-9F05-17E4A575327C}" name="CHI" displayName="CHI" ref="B19:C21" totalsRowShown="0">
  <autoFilter ref="B19:C21" xr:uid="{98CD2E80-7709-4E84-9F05-17E4A575327C}"/>
  <tableColumns count="2">
    <tableColumn id="1" xr3:uid="{9EA2664C-ACC3-4866-8223-BFF30FFB1D58}" name="Raw CHI"/>
    <tableColumn id="2" xr3:uid="{413E6C4A-ED0F-4791-8E63-55EDDC699525}" name="Fixed CHI">
      <calculatedColumnFormula>IF(LEN(B20)=9,CONCATENATE("0",B20),TEXT(B20,"0"))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34A070-7ED5-40B5-AC53-0349BED5581F}" name="DATES" displayName="DATES" ref="B23:D27" totalsRowShown="0">
  <autoFilter ref="B23:D27" xr:uid="{CE34A070-7ED5-40B5-AC53-0349BED5581F}"/>
  <tableColumns count="3">
    <tableColumn id="1" xr3:uid="{D606983F-9D38-46E1-A1C1-824F7138F6C0}" name="Raw dates" dataDxfId="3"/>
    <tableColumn id="2" xr3:uid="{CA33F33F-F218-4298-80D8-A996B09F8B33}" name="Naïve copy" dataDxfId="2">
      <calculatedColumnFormula>DATES[[#This Row],[Raw dates]]</calculatedColumnFormula>
    </tableColumn>
    <tableColumn id="4" xr3:uid="{EF95D955-6C91-45FE-97F2-0982694F2FE7}" name="IF ISBLANK" dataDxfId="1">
      <calculatedColumnFormula>IF(ISBLANK(B24), "", B24)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3D6AC35-CDA3-4305-9B3D-5BE8E879DA38}" name="LATE" displayName="LATE" ref="B29:C32" totalsRowShown="0">
  <autoFilter ref="B29:C32" xr:uid="{83D6AC35-CDA3-4305-9B3D-5BE8E879DA38}"/>
  <tableColumns count="2">
    <tableColumn id="1" xr3:uid="{BBE05B38-A053-4DC1-A749-5E0008EA5D52}" name="Date completed" dataDxfId="0"/>
    <tableColumn id="2" xr3:uid="{90B9C6C9-8254-4BF1-8264-46A6860B50D7}" name="Late?">
      <calculatedColumnFormula>IF((TODAY() &gt; DATE(YEAR(B30) + 3, MONTH(B30), DAY(B30))), "Late", "Not late")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9A5C02-3AEF-4424-BDFC-4E1194BBD918}" name="FILTER" displayName="FILTER" ref="B34:D41" totalsRowShown="0">
  <autoFilter ref="B34:D41" xr:uid="{E29A5C02-3AEF-4424-BDFC-4E1194BBD918}"/>
  <tableColumns count="3">
    <tableColumn id="1" xr3:uid="{E6ABEC66-F351-4809-BA25-F70806168120}" name="Day"/>
    <tableColumn id="2" xr3:uid="{8EA06EA8-6EAB-4FFE-A09E-6D89AD2EFE2C}" name="Calls"/>
    <tableColumn id="3" xr3:uid="{07C9F95E-0856-4947-943E-A3D96CEC3808}" name="Vis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1803-C0A3-4D82-9BE5-B5D53FB5A24E}">
  <dimension ref="B2:C13"/>
  <sheetViews>
    <sheetView tabSelected="1" workbookViewId="0">
      <selection activeCell="C10" sqref="C10"/>
    </sheetView>
  </sheetViews>
  <sheetFormatPr defaultRowHeight="15" x14ac:dyDescent="0.25"/>
  <cols>
    <col min="2" max="2" width="15.28515625" customWidth="1"/>
    <col min="3" max="3" width="12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b">
        <v>1</v>
      </c>
      <c r="C3" t="b">
        <f>NOT(B3)</f>
        <v>0</v>
      </c>
    </row>
    <row r="4" spans="2:3" x14ac:dyDescent="0.25">
      <c r="B4" t="b">
        <v>0</v>
      </c>
      <c r="C4" t="b">
        <f>NOT(B4)</f>
        <v>1</v>
      </c>
    </row>
    <row r="5" spans="2:3" x14ac:dyDescent="0.25">
      <c r="B5">
        <v>1</v>
      </c>
      <c r="C5" t="b">
        <f>NOT(B5)</f>
        <v>0</v>
      </c>
    </row>
    <row r="6" spans="2:3" x14ac:dyDescent="0.25">
      <c r="B6">
        <v>0</v>
      </c>
      <c r="C6" t="b">
        <f>NOT(B6)</f>
        <v>1</v>
      </c>
    </row>
    <row r="8" spans="2:3" x14ac:dyDescent="0.25">
      <c r="B8" t="s">
        <v>3</v>
      </c>
      <c r="C8" t="s">
        <v>2</v>
      </c>
    </row>
    <row r="9" spans="2:3" x14ac:dyDescent="0.25">
      <c r="B9">
        <v>2</v>
      </c>
      <c r="C9" t="b">
        <f>NOT(B9)</f>
        <v>0</v>
      </c>
    </row>
    <row r="10" spans="2:3" x14ac:dyDescent="0.25">
      <c r="B10">
        <v>0</v>
      </c>
      <c r="C10" t="b">
        <f t="shared" ref="C10:C13" si="0">NOT(B10)</f>
        <v>1</v>
      </c>
    </row>
    <row r="11" spans="2:3" x14ac:dyDescent="0.25">
      <c r="B11">
        <v>1</v>
      </c>
      <c r="C11" t="b">
        <f t="shared" si="0"/>
        <v>0</v>
      </c>
    </row>
    <row r="12" spans="2:3" x14ac:dyDescent="0.25">
      <c r="B12">
        <v>0</v>
      </c>
      <c r="C12" t="b">
        <f t="shared" si="0"/>
        <v>1</v>
      </c>
    </row>
    <row r="13" spans="2:3" x14ac:dyDescent="0.25">
      <c r="B13">
        <v>3</v>
      </c>
      <c r="C13" t="b">
        <f t="shared" si="0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B593-91C8-4B2F-B9FF-0DD4318FF62B}">
  <dimension ref="B2:E19"/>
  <sheetViews>
    <sheetView workbookViewId="0">
      <selection activeCell="C12" sqref="C12"/>
    </sheetView>
  </sheetViews>
  <sheetFormatPr defaultRowHeight="15" x14ac:dyDescent="0.25"/>
  <cols>
    <col min="2" max="2" width="10.140625" customWidth="1"/>
    <col min="3" max="3" width="11.28515625" customWidth="1"/>
    <col min="4" max="4" width="18.5703125" customWidth="1"/>
    <col min="5" max="5" width="10.140625" customWidth="1"/>
    <col min="7" max="7" width="17.85546875" customWidth="1"/>
    <col min="9" max="9" width="18" customWidth="1"/>
  </cols>
  <sheetData>
    <row r="2" spans="2:5" x14ac:dyDescent="0.25">
      <c r="B2" t="s">
        <v>0</v>
      </c>
      <c r="C2" t="s">
        <v>8</v>
      </c>
      <c r="D2" t="s">
        <v>9</v>
      </c>
      <c r="E2" t="s">
        <v>10</v>
      </c>
    </row>
    <row r="3" spans="2:5" x14ac:dyDescent="0.25">
      <c r="B3" t="b">
        <v>1</v>
      </c>
      <c r="C3" t="b">
        <v>1</v>
      </c>
      <c r="D3" t="b">
        <f>AND(ANDeg[[#This Row],[P]:[Q]])</f>
        <v>1</v>
      </c>
      <c r="E3" t="b">
        <f>OR(ANDeg[[#This Row],[P]:[Q]])</f>
        <v>1</v>
      </c>
    </row>
    <row r="4" spans="2:5" x14ac:dyDescent="0.25">
      <c r="B4" t="b">
        <v>1</v>
      </c>
      <c r="C4" t="b">
        <v>0</v>
      </c>
      <c r="D4" t="b">
        <f>AND(ANDeg[[#This Row],[P]:[Q]])</f>
        <v>0</v>
      </c>
      <c r="E4" t="b">
        <f>OR(ANDeg[[#This Row],[P]:[Q]])</f>
        <v>1</v>
      </c>
    </row>
    <row r="5" spans="2:5" x14ac:dyDescent="0.25">
      <c r="B5" t="b">
        <v>0</v>
      </c>
      <c r="C5" t="b">
        <f>NOT(B5)</f>
        <v>1</v>
      </c>
      <c r="D5" t="b">
        <f>AND(ANDeg[[#This Row],[P]:[Q]])</f>
        <v>0</v>
      </c>
      <c r="E5" t="b">
        <f>OR(ANDeg[[#This Row],[P]:[Q]])</f>
        <v>1</v>
      </c>
    </row>
    <row r="6" spans="2:5" x14ac:dyDescent="0.25">
      <c r="B6" t="b">
        <v>0</v>
      </c>
      <c r="C6" t="b">
        <v>0</v>
      </c>
      <c r="D6" t="b">
        <f>AND(ANDeg[[#This Row],[P]:[Q]])</f>
        <v>0</v>
      </c>
      <c r="E6" t="b">
        <f>OR(ANDeg[[#This Row],[P]:[Q]])</f>
        <v>0</v>
      </c>
    </row>
    <row r="9" spans="2:5" x14ac:dyDescent="0.25">
      <c r="B9" t="s">
        <v>11</v>
      </c>
      <c r="C9" t="s">
        <v>5</v>
      </c>
      <c r="D9" t="s">
        <v>6</v>
      </c>
      <c r="E9" t="s">
        <v>7</v>
      </c>
    </row>
    <row r="10" spans="2:5" x14ac:dyDescent="0.25">
      <c r="B10">
        <v>0</v>
      </c>
      <c r="C10">
        <v>1</v>
      </c>
      <c r="D10" t="b">
        <f>OR(B10:C10)</f>
        <v>1</v>
      </c>
      <c r="E10" t="b">
        <f>AND(B10:C10)</f>
        <v>0</v>
      </c>
    </row>
    <row r="11" spans="2:5" x14ac:dyDescent="0.25">
      <c r="B11">
        <v>1</v>
      </c>
      <c r="C11">
        <v>1</v>
      </c>
      <c r="D11" t="b">
        <f t="shared" ref="D11:D19" si="0">OR(B11:C11)</f>
        <v>1</v>
      </c>
      <c r="E11" t="b">
        <f t="shared" ref="E11:E19" si="1">AND(B11:C11)</f>
        <v>1</v>
      </c>
    </row>
    <row r="12" spans="2:5" x14ac:dyDescent="0.25">
      <c r="B12">
        <v>0</v>
      </c>
      <c r="C12">
        <v>1</v>
      </c>
      <c r="D12" t="b">
        <f t="shared" si="0"/>
        <v>1</v>
      </c>
      <c r="E12" t="b">
        <f t="shared" si="1"/>
        <v>0</v>
      </c>
    </row>
    <row r="13" spans="2:5" x14ac:dyDescent="0.25">
      <c r="B13">
        <v>0</v>
      </c>
      <c r="C13">
        <v>0</v>
      </c>
      <c r="D13" t="b">
        <f t="shared" si="0"/>
        <v>0</v>
      </c>
      <c r="E13" t="b">
        <f t="shared" si="1"/>
        <v>0</v>
      </c>
    </row>
    <row r="14" spans="2:5" x14ac:dyDescent="0.25">
      <c r="B14">
        <v>1</v>
      </c>
      <c r="C14">
        <v>0</v>
      </c>
      <c r="D14" t="b">
        <f t="shared" si="0"/>
        <v>1</v>
      </c>
      <c r="E14" t="b">
        <f t="shared" si="1"/>
        <v>0</v>
      </c>
    </row>
    <row r="15" spans="2:5" x14ac:dyDescent="0.25">
      <c r="B15">
        <v>0</v>
      </c>
      <c r="C15">
        <v>1</v>
      </c>
      <c r="D15" t="b">
        <f t="shared" si="0"/>
        <v>1</v>
      </c>
      <c r="E15" t="b">
        <f t="shared" si="1"/>
        <v>0</v>
      </c>
    </row>
    <row r="16" spans="2:5" x14ac:dyDescent="0.25">
      <c r="B16">
        <v>0</v>
      </c>
      <c r="C16">
        <v>1</v>
      </c>
      <c r="D16" t="b">
        <f t="shared" si="0"/>
        <v>1</v>
      </c>
      <c r="E16" t="b">
        <f t="shared" si="1"/>
        <v>0</v>
      </c>
    </row>
    <row r="17" spans="2:5" x14ac:dyDescent="0.25">
      <c r="B17">
        <v>1</v>
      </c>
      <c r="C17">
        <v>1</v>
      </c>
      <c r="D17" t="b">
        <f t="shared" si="0"/>
        <v>1</v>
      </c>
      <c r="E17" t="b">
        <f t="shared" si="1"/>
        <v>1</v>
      </c>
    </row>
    <row r="18" spans="2:5" x14ac:dyDescent="0.25">
      <c r="B18">
        <v>0</v>
      </c>
      <c r="C18">
        <v>0</v>
      </c>
      <c r="D18" t="b">
        <f t="shared" si="0"/>
        <v>0</v>
      </c>
      <c r="E18" t="b">
        <f t="shared" si="1"/>
        <v>0</v>
      </c>
    </row>
    <row r="19" spans="2:5" x14ac:dyDescent="0.25">
      <c r="B19">
        <v>1</v>
      </c>
      <c r="C19">
        <v>0</v>
      </c>
      <c r="D19" t="b">
        <f t="shared" si="0"/>
        <v>1</v>
      </c>
      <c r="E19" t="b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DDBA-CBEC-4077-87B0-A1CDE2F61824}">
  <dimension ref="B2:F19"/>
  <sheetViews>
    <sheetView workbookViewId="0">
      <selection activeCell="E9" sqref="E9:F10"/>
    </sheetView>
  </sheetViews>
  <sheetFormatPr defaultRowHeight="15" x14ac:dyDescent="0.25"/>
  <cols>
    <col min="2" max="2" width="24.28515625" customWidth="1"/>
    <col min="3" max="3" width="16.42578125" customWidth="1"/>
    <col min="5" max="5" width="14.28515625" customWidth="1"/>
    <col min="6" max="6" width="13.7109375" customWidth="1"/>
  </cols>
  <sheetData>
    <row r="2" spans="2:6" x14ac:dyDescent="0.25">
      <c r="B2" s="3" t="s">
        <v>4</v>
      </c>
      <c r="C2" s="4" t="s">
        <v>12</v>
      </c>
    </row>
    <row r="3" spans="2:6" x14ac:dyDescent="0.25">
      <c r="B3" s="1">
        <v>135</v>
      </c>
      <c r="C3" t="str">
        <f>IF(B3 &gt; 150, "Hypertension", "No hypertension")</f>
        <v>No hypertension</v>
      </c>
    </row>
    <row r="4" spans="2:6" x14ac:dyDescent="0.25">
      <c r="B4" s="2">
        <v>127</v>
      </c>
      <c r="C4" t="str">
        <f>IF(B4 &gt; 150, "Hypertension", "No hypertension")</f>
        <v>No hypertension</v>
      </c>
    </row>
    <row r="5" spans="2:6" x14ac:dyDescent="0.25">
      <c r="B5" s="1">
        <v>161</v>
      </c>
      <c r="C5" t="str">
        <f>IF(B5 &gt; 150, "Hypertension", "No hypertension")</f>
        <v>Hypertension</v>
      </c>
    </row>
    <row r="6" spans="2:6" x14ac:dyDescent="0.25">
      <c r="B6">
        <v>199</v>
      </c>
      <c r="C6" t="str">
        <f>IF(B6 &gt; 150, "Hypertension", "No hypertension")</f>
        <v>Hypertension</v>
      </c>
    </row>
    <row r="9" spans="2:6" x14ac:dyDescent="0.25">
      <c r="B9" t="s">
        <v>4</v>
      </c>
      <c r="C9" t="s">
        <v>12</v>
      </c>
      <c r="E9" t="s">
        <v>13</v>
      </c>
      <c r="F9" t="s">
        <v>89</v>
      </c>
    </row>
    <row r="10" spans="2:6" x14ac:dyDescent="0.25">
      <c r="B10">
        <v>135</v>
      </c>
      <c r="C10" t="b">
        <f t="shared" ref="C10:C19" si="0">IF(B10 &gt; Cutoff, TRUE, FALSE)</f>
        <v>0</v>
      </c>
      <c r="E10" t="s">
        <v>14</v>
      </c>
      <c r="F10" cm="1">
        <f t="array" ref="F10">SUM(--IFex[Hypertension?])</f>
        <v>0</v>
      </c>
    </row>
    <row r="11" spans="2:6" x14ac:dyDescent="0.25">
      <c r="B11">
        <v>127</v>
      </c>
      <c r="C11" t="b">
        <f t="shared" si="0"/>
        <v>0</v>
      </c>
    </row>
    <row r="12" spans="2:6" x14ac:dyDescent="0.25">
      <c r="B12">
        <v>161</v>
      </c>
      <c r="C12" t="b">
        <f t="shared" si="0"/>
        <v>0</v>
      </c>
    </row>
    <row r="13" spans="2:6" x14ac:dyDescent="0.25">
      <c r="B13">
        <v>166</v>
      </c>
      <c r="C13" t="b">
        <f t="shared" si="0"/>
        <v>0</v>
      </c>
    </row>
    <row r="14" spans="2:6" x14ac:dyDescent="0.25">
      <c r="B14">
        <v>176</v>
      </c>
      <c r="C14" t="b">
        <f t="shared" si="0"/>
        <v>0</v>
      </c>
    </row>
    <row r="15" spans="2:6" x14ac:dyDescent="0.25">
      <c r="B15">
        <v>141</v>
      </c>
      <c r="C15" t="b">
        <f t="shared" si="0"/>
        <v>0</v>
      </c>
    </row>
    <row r="16" spans="2:6" x14ac:dyDescent="0.25">
      <c r="B16">
        <v>167</v>
      </c>
      <c r="C16" t="b">
        <f t="shared" si="0"/>
        <v>0</v>
      </c>
    </row>
    <row r="17" spans="2:3" x14ac:dyDescent="0.25">
      <c r="B17">
        <v>156</v>
      </c>
      <c r="C17" t="b">
        <f t="shared" si="0"/>
        <v>0</v>
      </c>
    </row>
    <row r="18" spans="2:3" x14ac:dyDescent="0.25">
      <c r="B18">
        <v>117</v>
      </c>
      <c r="C18" t="b">
        <f t="shared" si="0"/>
        <v>0</v>
      </c>
    </row>
    <row r="19" spans="2:3" x14ac:dyDescent="0.25">
      <c r="B19">
        <v>171</v>
      </c>
      <c r="C19" t="b">
        <f t="shared" si="0"/>
        <v>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263-E351-4BD5-820C-4F09EC587C25}">
  <dimension ref="A1:E13"/>
  <sheetViews>
    <sheetView workbookViewId="0">
      <selection activeCell="C8" sqref="C8"/>
    </sheetView>
  </sheetViews>
  <sheetFormatPr defaultRowHeight="15" x14ac:dyDescent="0.25"/>
  <cols>
    <col min="4" max="4" width="15.85546875" customWidth="1"/>
  </cols>
  <sheetData>
    <row r="1" spans="1:5" x14ac:dyDescent="0.25">
      <c r="A1" t="s">
        <v>15</v>
      </c>
    </row>
    <row r="3" spans="1:5" x14ac:dyDescent="0.25">
      <c r="B3" t="s">
        <v>16</v>
      </c>
      <c r="C3" t="s">
        <v>17</v>
      </c>
      <c r="D3" t="s">
        <v>19</v>
      </c>
      <c r="E3" t="s">
        <v>18</v>
      </c>
    </row>
    <row r="4" spans="1:5" x14ac:dyDescent="0.25">
      <c r="B4">
        <v>0</v>
      </c>
      <c r="C4" t="b">
        <v>0</v>
      </c>
      <c r="D4">
        <v>27</v>
      </c>
      <c r="E4" t="str" cm="1">
        <f t="array" ref="E4">_xlfn.IFS(B4 = TRUE,"High",C4 = "CRD","High", D4 &gt; 20,"High", TRUE,"Low")</f>
        <v>High</v>
      </c>
    </row>
    <row r="5" spans="1:5" x14ac:dyDescent="0.25">
      <c r="B5">
        <v>1</v>
      </c>
      <c r="C5" t="b">
        <v>1</v>
      </c>
      <c r="D5">
        <v>6</v>
      </c>
      <c r="E5" t="str" cm="1">
        <f t="array" ref="E5">_xlfn.IFS(B5 = TRUE,"High",C5 = "CRD","High", D5 &gt; 20,"High", TRUE,"Low")</f>
        <v>Low</v>
      </c>
    </row>
    <row r="6" spans="1:5" x14ac:dyDescent="0.25">
      <c r="B6">
        <v>0</v>
      </c>
      <c r="C6" t="b">
        <v>0</v>
      </c>
      <c r="D6">
        <v>30</v>
      </c>
      <c r="E6" t="str" cm="1">
        <f t="array" ref="E6">_xlfn.IFS(B6 = TRUE,"High",C6 = "CRD","High", D6 &gt; 20,"High", TRUE,"Low")</f>
        <v>High</v>
      </c>
    </row>
    <row r="7" spans="1:5" x14ac:dyDescent="0.25">
      <c r="B7">
        <v>1</v>
      </c>
      <c r="C7" t="b">
        <v>0</v>
      </c>
      <c r="D7">
        <v>26</v>
      </c>
      <c r="E7" t="str" cm="1">
        <f t="array" ref="E7">_xlfn.IFS(B7 = TRUE,"High",C7 = "CRD","High", D7 &gt; 20,"High", TRUE,"Low")</f>
        <v>High</v>
      </c>
    </row>
    <row r="8" spans="1:5" x14ac:dyDescent="0.25">
      <c r="B8">
        <v>1</v>
      </c>
      <c r="C8" t="b">
        <v>1</v>
      </c>
      <c r="D8">
        <v>15</v>
      </c>
      <c r="E8" t="str" cm="1">
        <f t="array" ref="E8">_xlfn.IFS(B8 = TRUE,"High",C8 = "CRD","High", D8 &gt; 20,"High", TRUE,"Low")</f>
        <v>Low</v>
      </c>
    </row>
    <row r="9" spans="1:5" x14ac:dyDescent="0.25">
      <c r="B9">
        <v>0</v>
      </c>
      <c r="C9" t="b">
        <v>0</v>
      </c>
      <c r="D9">
        <v>4</v>
      </c>
      <c r="E9" t="str" cm="1">
        <f t="array" ref="E9">_xlfn.IFS(B9 = TRUE,"High",C9 = "CRD","High", D9 &gt; 20,"High", TRUE,"Low")</f>
        <v>Low</v>
      </c>
    </row>
    <row r="10" spans="1:5" x14ac:dyDescent="0.25">
      <c r="B10">
        <v>1</v>
      </c>
      <c r="C10" t="b">
        <v>0</v>
      </c>
      <c r="D10">
        <v>14</v>
      </c>
      <c r="E10" t="str" cm="1">
        <f t="array" ref="E10">_xlfn.IFS(B10 = TRUE,"High",C10 = "CRD","High", D10 &gt; 20,"High", TRUE,"Low")</f>
        <v>Low</v>
      </c>
    </row>
    <row r="11" spans="1:5" x14ac:dyDescent="0.25">
      <c r="B11">
        <v>1</v>
      </c>
      <c r="C11" t="b">
        <v>1</v>
      </c>
      <c r="D11">
        <v>0</v>
      </c>
      <c r="E11" t="str" cm="1">
        <f t="array" ref="E11">_xlfn.IFS(B11 = TRUE,"High",C11 = "CRD","High", D11 &gt; 20,"High", TRUE,"Low")</f>
        <v>Low</v>
      </c>
    </row>
    <row r="12" spans="1:5" x14ac:dyDescent="0.25">
      <c r="B12">
        <v>0</v>
      </c>
      <c r="C12" t="b">
        <v>0</v>
      </c>
      <c r="D12">
        <v>9</v>
      </c>
      <c r="E12" t="str" cm="1">
        <f t="array" ref="E12">_xlfn.IFS(B12 = TRUE,"High",C12 = "CRD","High", D12 &gt; 20,"High", TRUE,"Low")</f>
        <v>Low</v>
      </c>
    </row>
    <row r="13" spans="1:5" x14ac:dyDescent="0.25">
      <c r="B13">
        <v>1</v>
      </c>
      <c r="C13" t="b">
        <v>0</v>
      </c>
      <c r="D13">
        <v>12</v>
      </c>
      <c r="E13" t="str" cm="1">
        <f t="array" ref="E13">_xlfn.IFS(B13 = TRUE,"High",C13 = "CRD","High", D13 &gt; 20,"High", TRUE,"Low")</f>
        <v>Low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290F-97BA-4938-A300-7DB4B3874E5D}">
  <dimension ref="B2:G8"/>
  <sheetViews>
    <sheetView workbookViewId="0">
      <selection activeCell="D6" sqref="D6"/>
    </sheetView>
  </sheetViews>
  <sheetFormatPr defaultRowHeight="15" x14ac:dyDescent="0.25"/>
  <cols>
    <col min="4" max="5" width="12.7109375" customWidth="1"/>
    <col min="7" max="7" width="20.85546875" customWidth="1"/>
  </cols>
  <sheetData>
    <row r="2" spans="2:7" x14ac:dyDescent="0.25">
      <c r="B2" t="s">
        <v>41</v>
      </c>
      <c r="C2" t="s">
        <v>40</v>
      </c>
      <c r="D2" t="s">
        <v>42</v>
      </c>
      <c r="E2" t="s">
        <v>86</v>
      </c>
      <c r="F2" t="s">
        <v>43</v>
      </c>
      <c r="G2" t="s">
        <v>44</v>
      </c>
    </row>
    <row r="3" spans="2:7" x14ac:dyDescent="0.25">
      <c r="B3" t="s">
        <v>39</v>
      </c>
      <c r="C3" t="b">
        <f t="shared" ref="C3:C8" si="0">ISNA(B3)</f>
        <v>0</v>
      </c>
      <c r="D3" t="b">
        <f t="shared" ref="D3:D8" si="1">ISERROR(B3)</f>
        <v>0</v>
      </c>
      <c r="E3" t="b">
        <f>ISBLANK(ERROReg[[#This Row],[value]])</f>
        <v>0</v>
      </c>
      <c r="F3" t="str">
        <f t="shared" ref="F3:F8" si="2">_xlfn.IFNA(B3, "This is an NA, take care!")</f>
        <v>NA</v>
      </c>
      <c r="G3" t="str">
        <f t="shared" ref="G3:G8" si="3">IFERROR(B3, "Help, there's an error")</f>
        <v>NA</v>
      </c>
    </row>
    <row r="4" spans="2:7" x14ac:dyDescent="0.25">
      <c r="B4">
        <v>0</v>
      </c>
      <c r="C4" t="b">
        <f t="shared" si="0"/>
        <v>0</v>
      </c>
      <c r="D4" t="b">
        <f t="shared" si="1"/>
        <v>0</v>
      </c>
      <c r="E4" t="b">
        <f>ISBLANK(ERROReg[[#This Row],[value]])</f>
        <v>0</v>
      </c>
      <c r="F4">
        <f t="shared" si="2"/>
        <v>0</v>
      </c>
      <c r="G4">
        <f t="shared" si="3"/>
        <v>0</v>
      </c>
    </row>
    <row r="5" spans="2:7" x14ac:dyDescent="0.25">
      <c r="C5" t="b">
        <f t="shared" si="0"/>
        <v>0</v>
      </c>
      <c r="D5" t="b">
        <f t="shared" si="1"/>
        <v>0</v>
      </c>
      <c r="E5" t="b">
        <f>ISBLANK(ERROReg[[#This Row],[value]])</f>
        <v>1</v>
      </c>
      <c r="F5">
        <f t="shared" si="2"/>
        <v>0</v>
      </c>
      <c r="G5">
        <f t="shared" si="3"/>
        <v>0</v>
      </c>
    </row>
    <row r="6" spans="2:7" x14ac:dyDescent="0.25">
      <c r="B6" t="e">
        <f>NA()</f>
        <v>#N/A</v>
      </c>
      <c r="C6" t="b">
        <f t="shared" si="0"/>
        <v>1</v>
      </c>
      <c r="D6" t="b">
        <f t="shared" si="1"/>
        <v>1</v>
      </c>
      <c r="E6" t="b">
        <f>ISBLANK(ERROReg[[#This Row],[value]])</f>
        <v>0</v>
      </c>
      <c r="F6" t="str">
        <f t="shared" si="2"/>
        <v>This is an NA, take care!</v>
      </c>
      <c r="G6" t="str">
        <f t="shared" si="3"/>
        <v>Help, there's an error</v>
      </c>
    </row>
    <row r="7" spans="2:7" x14ac:dyDescent="0.25">
      <c r="B7" t="e">
        <f>1/0</f>
        <v>#DIV/0!</v>
      </c>
      <c r="C7" t="b">
        <f t="shared" si="0"/>
        <v>0</v>
      </c>
      <c r="D7" t="b">
        <f t="shared" si="1"/>
        <v>1</v>
      </c>
      <c r="E7" t="b">
        <f>ISBLANK(ERROReg[[#This Row],[value]])</f>
        <v>0</v>
      </c>
      <c r="F7" t="e">
        <f t="shared" si="2"/>
        <v>#DIV/0!</v>
      </c>
      <c r="G7" t="str">
        <f t="shared" si="3"/>
        <v>Help, there's an error</v>
      </c>
    </row>
    <row r="8" spans="2:7" x14ac:dyDescent="0.25">
      <c r="B8">
        <f ca="1">B8*2</f>
        <v>0</v>
      </c>
      <c r="C8" t="b">
        <f t="shared" ca="1" si="0"/>
        <v>0</v>
      </c>
      <c r="D8" t="b">
        <f t="shared" ca="1" si="1"/>
        <v>1</v>
      </c>
      <c r="E8" t="b">
        <f ca="1">ISBLANK(ERROReg[[#This Row],[value]])</f>
        <v>0</v>
      </c>
      <c r="F8" t="str">
        <f t="shared" ca="1" si="2"/>
        <v>NA</v>
      </c>
      <c r="G8" t="str">
        <f t="shared" ca="1" si="3"/>
        <v>NA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D57D-85E1-4535-A506-CFD4A44B3C22}">
  <dimension ref="B2:I27"/>
  <sheetViews>
    <sheetView workbookViewId="0">
      <selection activeCell="E5" sqref="E5"/>
    </sheetView>
  </sheetViews>
  <sheetFormatPr defaultRowHeight="15" x14ac:dyDescent="0.25"/>
  <cols>
    <col min="2" max="5" width="11" customWidth="1"/>
    <col min="6" max="6" width="24.5703125" customWidth="1"/>
    <col min="9" max="9" width="60.5703125" customWidth="1"/>
  </cols>
  <sheetData>
    <row r="2" spans="2:9" x14ac:dyDescent="0.25">
      <c r="B2" t="s">
        <v>65</v>
      </c>
      <c r="C2" t="s">
        <v>66</v>
      </c>
      <c r="D2" t="s">
        <v>67</v>
      </c>
      <c r="E2" t="s">
        <v>69</v>
      </c>
      <c r="F2" t="s">
        <v>70</v>
      </c>
      <c r="G2" t="s">
        <v>87</v>
      </c>
    </row>
    <row r="3" spans="2:9" x14ac:dyDescent="0.25">
      <c r="B3">
        <v>1</v>
      </c>
      <c r="C3">
        <v>9</v>
      </c>
      <c r="D3">
        <v>8</v>
      </c>
      <c r="E3">
        <v>5</v>
      </c>
      <c r="F3">
        <v>5</v>
      </c>
      <c r="G3">
        <f>SUMIF(B3:F3,"&gt;5")</f>
        <v>17</v>
      </c>
    </row>
    <row r="4" spans="2:9" x14ac:dyDescent="0.25">
      <c r="B4">
        <v>7</v>
      </c>
      <c r="C4">
        <v>2</v>
      </c>
      <c r="D4">
        <v>1</v>
      </c>
      <c r="E4">
        <v>5</v>
      </c>
      <c r="F4">
        <v>6</v>
      </c>
      <c r="G4">
        <f>SUMIF(B4:F4,"&gt;5")</f>
        <v>13</v>
      </c>
    </row>
    <row r="5" spans="2:9" x14ac:dyDescent="0.25">
      <c r="B5">
        <v>2</v>
      </c>
      <c r="C5">
        <v>3</v>
      </c>
      <c r="D5">
        <v>8</v>
      </c>
      <c r="E5">
        <v>9</v>
      </c>
      <c r="F5">
        <v>7</v>
      </c>
      <c r="G5">
        <f t="shared" ref="G5:G7" si="0">SUMIF(B5:F5,"&gt;5")</f>
        <v>24</v>
      </c>
    </row>
    <row r="6" spans="2:9" x14ac:dyDescent="0.25">
      <c r="B6">
        <v>3</v>
      </c>
      <c r="C6">
        <v>1</v>
      </c>
      <c r="D6">
        <v>9</v>
      </c>
      <c r="E6">
        <v>4</v>
      </c>
      <c r="F6">
        <v>8</v>
      </c>
      <c r="G6">
        <f t="shared" si="0"/>
        <v>17</v>
      </c>
    </row>
    <row r="7" spans="2:9" x14ac:dyDescent="0.25">
      <c r="B7">
        <v>9</v>
      </c>
      <c r="C7">
        <v>1</v>
      </c>
      <c r="D7">
        <v>1</v>
      </c>
      <c r="E7">
        <v>6</v>
      </c>
      <c r="F7">
        <v>9</v>
      </c>
      <c r="G7">
        <f t="shared" si="0"/>
        <v>24</v>
      </c>
    </row>
    <row r="9" spans="2:9" x14ac:dyDescent="0.25">
      <c r="B9" t="s">
        <v>32</v>
      </c>
      <c r="C9" t="s">
        <v>33</v>
      </c>
      <c r="D9" t="s">
        <v>34</v>
      </c>
      <c r="E9" t="s">
        <v>35</v>
      </c>
      <c r="F9" t="s">
        <v>31</v>
      </c>
      <c r="G9" t="s">
        <v>37</v>
      </c>
      <c r="I9" t="s">
        <v>38</v>
      </c>
    </row>
    <row r="10" spans="2:9" x14ac:dyDescent="0.25">
      <c r="B10" t="s">
        <v>20</v>
      </c>
      <c r="C10" t="s">
        <v>22</v>
      </c>
      <c r="D10" t="s">
        <v>28</v>
      </c>
      <c r="E10" t="s">
        <v>24</v>
      </c>
      <c r="F10">
        <f>COUNTIF(A10:E10,"ramipril")</f>
        <v>1</v>
      </c>
      <c r="G10">
        <f>COUNTIF(A10:E10,"*prazole")</f>
        <v>1</v>
      </c>
    </row>
    <row r="11" spans="2:9" x14ac:dyDescent="0.25">
      <c r="B11" t="s">
        <v>21</v>
      </c>
      <c r="C11" t="s">
        <v>20</v>
      </c>
      <c r="D11" t="s">
        <v>26</v>
      </c>
      <c r="E11" t="s">
        <v>25</v>
      </c>
      <c r="F11">
        <f t="shared" ref="F11:F16" si="1">COUNTIF(A11:E11,"ramipril")</f>
        <v>0</v>
      </c>
      <c r="G11">
        <f t="shared" ref="G11:G16" si="2">COUNTIF(A11:E11,"*prazole")</f>
        <v>1</v>
      </c>
    </row>
    <row r="12" spans="2:9" x14ac:dyDescent="0.25">
      <c r="B12" t="s">
        <v>23</v>
      </c>
      <c r="C12" t="s">
        <v>29</v>
      </c>
      <c r="D12" t="s">
        <v>23</v>
      </c>
      <c r="E12" t="s">
        <v>26</v>
      </c>
      <c r="F12">
        <f t="shared" si="1"/>
        <v>0</v>
      </c>
      <c r="G12">
        <f t="shared" si="2"/>
        <v>0</v>
      </c>
    </row>
    <row r="13" spans="2:9" x14ac:dyDescent="0.25">
      <c r="B13" t="s">
        <v>24</v>
      </c>
      <c r="C13" t="s">
        <v>24</v>
      </c>
      <c r="D13" t="s">
        <v>20</v>
      </c>
      <c r="E13" t="s">
        <v>27</v>
      </c>
      <c r="F13">
        <f t="shared" si="1"/>
        <v>2</v>
      </c>
      <c r="G13">
        <f t="shared" si="2"/>
        <v>1</v>
      </c>
    </row>
    <row r="14" spans="2:9" x14ac:dyDescent="0.25">
      <c r="B14" t="s">
        <v>20</v>
      </c>
      <c r="C14" t="s">
        <v>23</v>
      </c>
      <c r="D14" t="s">
        <v>29</v>
      </c>
      <c r="E14" t="s">
        <v>29</v>
      </c>
      <c r="F14">
        <f t="shared" si="1"/>
        <v>0</v>
      </c>
      <c r="G14">
        <f t="shared" si="2"/>
        <v>1</v>
      </c>
    </row>
    <row r="15" spans="2:9" x14ac:dyDescent="0.25">
      <c r="B15" t="s">
        <v>26</v>
      </c>
      <c r="C15" t="s">
        <v>25</v>
      </c>
      <c r="D15" t="s">
        <v>25</v>
      </c>
      <c r="E15" t="s">
        <v>20</v>
      </c>
      <c r="F15">
        <f t="shared" si="1"/>
        <v>0</v>
      </c>
      <c r="G15">
        <f t="shared" si="2"/>
        <v>1</v>
      </c>
    </row>
    <row r="16" spans="2:9" x14ac:dyDescent="0.25">
      <c r="B16" t="s">
        <v>30</v>
      </c>
      <c r="C16" t="s">
        <v>36</v>
      </c>
      <c r="D16" t="s">
        <v>26</v>
      </c>
      <c r="E16" t="s">
        <v>20</v>
      </c>
      <c r="F16">
        <f t="shared" si="1"/>
        <v>0</v>
      </c>
      <c r="G16">
        <f t="shared" si="2"/>
        <v>2</v>
      </c>
    </row>
    <row r="18" spans="2:9" x14ac:dyDescent="0.25">
      <c r="B18" t="s">
        <v>77</v>
      </c>
      <c r="C18" t="s">
        <v>78</v>
      </c>
      <c r="D18" t="s">
        <v>45</v>
      </c>
      <c r="I18" t="s">
        <v>85</v>
      </c>
    </row>
    <row r="19" spans="2:9" x14ac:dyDescent="0.25">
      <c r="B19">
        <v>12</v>
      </c>
      <c r="C19" t="s">
        <v>80</v>
      </c>
      <c r="D19" t="s">
        <v>79</v>
      </c>
      <c r="I19">
        <f>SUMIFS(SUMIFSeg[Meals], SUMIFSeg[Floor], "=Top", SUMIFSeg[Time], "Breakfast")</f>
        <v>12</v>
      </c>
    </row>
    <row r="20" spans="2:9" x14ac:dyDescent="0.25">
      <c r="B20">
        <v>10</v>
      </c>
      <c r="C20" t="s">
        <v>80</v>
      </c>
      <c r="D20" t="s">
        <v>83</v>
      </c>
    </row>
    <row r="21" spans="2:9" x14ac:dyDescent="0.25">
      <c r="B21">
        <v>7</v>
      </c>
      <c r="C21" t="s">
        <v>80</v>
      </c>
      <c r="D21" t="s">
        <v>84</v>
      </c>
      <c r="I21" t="s">
        <v>88</v>
      </c>
    </row>
    <row r="22" spans="2:9" x14ac:dyDescent="0.25">
      <c r="B22">
        <v>12</v>
      </c>
      <c r="C22" t="s">
        <v>81</v>
      </c>
      <c r="D22" t="s">
        <v>79</v>
      </c>
      <c r="I22">
        <f>SUMIFS(SUMIFSeg[Meals], SUMIFSeg[Floor], "&lt;&gt;Middle", SUMIFSeg[Time], "Lunch")</f>
        <v>19</v>
      </c>
    </row>
    <row r="23" spans="2:9" x14ac:dyDescent="0.25">
      <c r="B23">
        <v>7</v>
      </c>
      <c r="C23" t="s">
        <v>81</v>
      </c>
      <c r="D23" t="s">
        <v>83</v>
      </c>
    </row>
    <row r="24" spans="2:9" x14ac:dyDescent="0.25">
      <c r="B24">
        <v>10</v>
      </c>
      <c r="C24" t="s">
        <v>81</v>
      </c>
      <c r="D24" t="s">
        <v>84</v>
      </c>
    </row>
    <row r="25" spans="2:9" x14ac:dyDescent="0.25">
      <c r="B25">
        <v>7</v>
      </c>
      <c r="C25" t="s">
        <v>82</v>
      </c>
      <c r="D25" t="s">
        <v>79</v>
      </c>
    </row>
    <row r="26" spans="2:9" x14ac:dyDescent="0.25">
      <c r="B26">
        <v>9</v>
      </c>
      <c r="C26" t="s">
        <v>82</v>
      </c>
      <c r="D26" t="s">
        <v>83</v>
      </c>
    </row>
    <row r="27" spans="2:9" x14ac:dyDescent="0.25">
      <c r="B27">
        <v>8</v>
      </c>
      <c r="C27" t="s">
        <v>82</v>
      </c>
      <c r="D27" t="s">
        <v>84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3FE6-1503-45C0-9AA5-6486B47E9E66}">
  <dimension ref="I3"/>
  <sheetViews>
    <sheetView workbookViewId="0">
      <selection activeCell="B2" sqref="B2:F11"/>
    </sheetView>
  </sheetViews>
  <sheetFormatPr defaultRowHeight="15" x14ac:dyDescent="0.25"/>
  <cols>
    <col min="6" max="6" width="22.7109375" customWidth="1"/>
  </cols>
  <sheetData>
    <row r="3" spans="9:9" ht="16.5" x14ac:dyDescent="0.25">
      <c r="I3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9AB-A287-4E63-937E-C690CE660694}">
  <dimension ref="B2:G41"/>
  <sheetViews>
    <sheetView workbookViewId="0">
      <selection activeCell="B4" sqref="B4"/>
    </sheetView>
  </sheetViews>
  <sheetFormatPr defaultRowHeight="15" x14ac:dyDescent="0.25"/>
  <cols>
    <col min="2" max="2" width="20" customWidth="1"/>
    <col min="3" max="3" width="22.140625" customWidth="1"/>
    <col min="4" max="4" width="10.7109375" customWidth="1"/>
    <col min="6" max="6" width="27.140625" customWidth="1"/>
    <col min="7" max="7" width="25.7109375" customWidth="1"/>
  </cols>
  <sheetData>
    <row r="2" spans="2:7" x14ac:dyDescent="0.25">
      <c r="B2" s="7" t="s">
        <v>45</v>
      </c>
      <c r="C2" t="s">
        <v>46</v>
      </c>
    </row>
    <row r="3" spans="2:7" x14ac:dyDescent="0.25">
      <c r="B3" s="7">
        <v>0</v>
      </c>
      <c r="C3" t="str">
        <f t="shared" ref="C3:C10" si="0">IF(AND(B3 &gt;= TIMEVALUE("08:30"), B3 &lt;= TIMEVALUE("17:00")), "In hours", "Out of hours")</f>
        <v>Out of hours</v>
      </c>
    </row>
    <row r="4" spans="2:7" x14ac:dyDescent="0.25">
      <c r="B4" s="7">
        <v>0.20833333333333334</v>
      </c>
      <c r="C4" t="str">
        <f t="shared" si="0"/>
        <v>Out of hours</v>
      </c>
    </row>
    <row r="5" spans="2:7" x14ac:dyDescent="0.25">
      <c r="B5" s="7">
        <v>0.35415509259259259</v>
      </c>
      <c r="C5" t="str">
        <f t="shared" si="0"/>
        <v>Out of hours</v>
      </c>
    </row>
    <row r="6" spans="2:7" x14ac:dyDescent="0.25">
      <c r="B6" s="7">
        <v>0.35416666666666669</v>
      </c>
      <c r="C6" t="str">
        <f t="shared" si="0"/>
        <v>In hours</v>
      </c>
    </row>
    <row r="7" spans="2:7" x14ac:dyDescent="0.25">
      <c r="B7" s="7">
        <v>0.70832175925925922</v>
      </c>
      <c r="C7" t="str">
        <f t="shared" si="0"/>
        <v>In hours</v>
      </c>
    </row>
    <row r="8" spans="2:7" x14ac:dyDescent="0.25">
      <c r="B8" s="7">
        <v>0.70833333333333337</v>
      </c>
      <c r="C8" t="str">
        <f t="shared" si="0"/>
        <v>In hours</v>
      </c>
    </row>
    <row r="9" spans="2:7" x14ac:dyDescent="0.25">
      <c r="B9" s="7">
        <v>0.70902777777777781</v>
      </c>
      <c r="C9" t="str">
        <f t="shared" si="0"/>
        <v>Out of hours</v>
      </c>
    </row>
    <row r="10" spans="2:7" x14ac:dyDescent="0.25">
      <c r="B10" s="7">
        <v>0.95833333333333337</v>
      </c>
      <c r="C10" t="str">
        <f t="shared" si="0"/>
        <v>Out of hours</v>
      </c>
    </row>
    <row r="12" spans="2:7" x14ac:dyDescent="0.25">
      <c r="B12" s="8" t="s">
        <v>54</v>
      </c>
      <c r="C12" s="9" t="s">
        <v>55</v>
      </c>
      <c r="D12" s="10" t="s">
        <v>56</v>
      </c>
      <c r="E12" t="s">
        <v>47</v>
      </c>
      <c r="F12" t="s">
        <v>55</v>
      </c>
      <c r="G12" t="s">
        <v>56</v>
      </c>
    </row>
    <row r="13" spans="2:7" x14ac:dyDescent="0.25">
      <c r="B13" s="11" t="s">
        <v>49</v>
      </c>
      <c r="C13" s="12" t="str" cm="1">
        <f t="array" ref="C13:D13">IF(B13=$E$14,$F$14:$G$14,IF(B13=$E$13,$F$13:$G$13,"No option"))</f>
        <v>Wafer</v>
      </c>
      <c r="D13" s="13" t="str">
        <v>Sauce</v>
      </c>
      <c r="E13" t="s">
        <v>48</v>
      </c>
      <c r="F13" t="s">
        <v>50</v>
      </c>
      <c r="G13" t="s">
        <v>51</v>
      </c>
    </row>
    <row r="14" spans="2:7" x14ac:dyDescent="0.25">
      <c r="B14" s="14" t="s">
        <v>48</v>
      </c>
      <c r="C14" s="15" t="str" cm="1">
        <f t="array" ref="C14:D14">IF(B14=$E$14,$F$14:$G$14,IF(B14=$E$13,$F$13:$G$13,"No option"))</f>
        <v>Dressing</v>
      </c>
      <c r="D14" s="16" t="str">
        <v>Cheese</v>
      </c>
      <c r="E14" t="s">
        <v>49</v>
      </c>
      <c r="F14" t="s">
        <v>52</v>
      </c>
      <c r="G14" t="s">
        <v>53</v>
      </c>
    </row>
    <row r="15" spans="2:7" x14ac:dyDescent="0.25">
      <c r="B15" s="11" t="s">
        <v>49</v>
      </c>
      <c r="C15" s="12" t="str" cm="1">
        <f t="array" ref="C15:D15">IF(B15=$E$14,$F$14:$G$14,IF(B15=$E$13,$F$13:$G$13,"No option"))</f>
        <v>Wafer</v>
      </c>
      <c r="D15" s="13" t="str">
        <v>Sauce</v>
      </c>
    </row>
    <row r="16" spans="2:7" x14ac:dyDescent="0.25">
      <c r="B16" s="14" t="s">
        <v>48</v>
      </c>
      <c r="C16" s="15" t="str" cm="1">
        <f t="array" ref="C16:D16">IF(B16=$E$14,$F$14:$G$14,IF(B16=$E$13,$F$13:$G$13,"No option"))</f>
        <v>Dressing</v>
      </c>
      <c r="D16" s="16" t="str">
        <v>Cheese</v>
      </c>
    </row>
    <row r="17" spans="2:4" x14ac:dyDescent="0.25">
      <c r="B17" s="5" t="s">
        <v>57</v>
      </c>
      <c r="C17" s="1" t="str" cm="1">
        <f t="array" ref="C17">IF(B17=$E$14,$F$14:$G$14,IF(B17=$E$13,$F$13:$G$13,"No option"))</f>
        <v>No option</v>
      </c>
      <c r="D17" s="6"/>
    </row>
    <row r="19" spans="2:4" x14ac:dyDescent="0.25">
      <c r="B19" t="s">
        <v>58</v>
      </c>
      <c r="C19" t="s">
        <v>59</v>
      </c>
    </row>
    <row r="20" spans="2:4" x14ac:dyDescent="0.25">
      <c r="B20">
        <v>712950543</v>
      </c>
      <c r="C20" t="str">
        <f>IF(LEN(B20)=9,CONCATENATE("0",B20),TEXT(B20,"0"))</f>
        <v>0712950543</v>
      </c>
    </row>
    <row r="21" spans="2:4" x14ac:dyDescent="0.25">
      <c r="B21">
        <v>1208815432</v>
      </c>
      <c r="C21" t="str">
        <f>IF(LEN(B21)=9,CONCATENATE("0",B21),TEXT(B21,"0"))</f>
        <v>1208815432</v>
      </c>
    </row>
    <row r="23" spans="2:4" x14ac:dyDescent="0.25">
      <c r="B23" t="s">
        <v>60</v>
      </c>
      <c r="C23" t="s">
        <v>61</v>
      </c>
      <c r="D23" t="s">
        <v>62</v>
      </c>
    </row>
    <row r="24" spans="2:4" x14ac:dyDescent="0.25">
      <c r="B24" s="17">
        <v>45208</v>
      </c>
      <c r="C24" s="17">
        <f>B24</f>
        <v>45208</v>
      </c>
      <c r="D24" s="17">
        <f>IF(ISBLANK(B24), "", B24)</f>
        <v>45208</v>
      </c>
    </row>
    <row r="25" spans="2:4" x14ac:dyDescent="0.25">
      <c r="B25" s="17">
        <v>45071</v>
      </c>
      <c r="C25" s="17">
        <f>B25</f>
        <v>45071</v>
      </c>
      <c r="D25" s="17">
        <f>IF(ISBLANK(B25), "", B25)</f>
        <v>45071</v>
      </c>
    </row>
    <row r="26" spans="2:4" x14ac:dyDescent="0.25">
      <c r="B26" s="17"/>
      <c r="C26" s="17">
        <f>B26</f>
        <v>0</v>
      </c>
      <c r="D26" s="17" t="str">
        <f>IF(ISBLANK(B26), "", B26)</f>
        <v/>
      </c>
    </row>
    <row r="27" spans="2:4" x14ac:dyDescent="0.25">
      <c r="B27" s="17">
        <v>45198</v>
      </c>
      <c r="C27" s="17">
        <f>B27</f>
        <v>45198</v>
      </c>
      <c r="D27" s="17">
        <f>IF(ISBLANK(B27), "", B27)</f>
        <v>45198</v>
      </c>
    </row>
    <row r="28" spans="2:4" x14ac:dyDescent="0.25">
      <c r="B28" s="17"/>
    </row>
    <row r="29" spans="2:4" x14ac:dyDescent="0.25">
      <c r="B29" t="s">
        <v>63</v>
      </c>
      <c r="C29" t="s">
        <v>64</v>
      </c>
    </row>
    <row r="30" spans="2:4" x14ac:dyDescent="0.25">
      <c r="B30" s="17">
        <v>44470</v>
      </c>
      <c r="C30" t="str">
        <f ca="1">IF((TODAY() &gt; DATE(YEAR(B30) + 3, MONTH(B30), DAY(B30))), "Late", "Not late")</f>
        <v>Late</v>
      </c>
    </row>
    <row r="31" spans="2:4" x14ac:dyDescent="0.25">
      <c r="B31" s="17">
        <v>45536</v>
      </c>
      <c r="C31" t="str">
        <f ca="1">IF((TODAY() &gt; DATE(YEAR(B31) + 3, MONTH(B31), DAY(B31))), "Late", "Not late")</f>
        <v>Not late</v>
      </c>
    </row>
    <row r="32" spans="2:4" x14ac:dyDescent="0.25">
      <c r="B32" s="17">
        <v>45078</v>
      </c>
      <c r="C32" t="str">
        <f ca="1">IF((TODAY() &gt; DATE(YEAR(B32) + 3, MONTH(B32), DAY(B32))), "Late", "Not late")</f>
        <v>Not late</v>
      </c>
    </row>
    <row r="34" spans="2:7" x14ac:dyDescent="0.25">
      <c r="B34" t="s">
        <v>68</v>
      </c>
      <c r="C34" t="s">
        <v>74</v>
      </c>
      <c r="D34" t="s">
        <v>73</v>
      </c>
      <c r="F34" s="8" t="s">
        <v>75</v>
      </c>
      <c r="G34" s="10" t="s">
        <v>76</v>
      </c>
    </row>
    <row r="35" spans="2:7" x14ac:dyDescent="0.25">
      <c r="B35" t="s">
        <v>65</v>
      </c>
      <c r="C35">
        <v>7</v>
      </c>
      <c r="D35">
        <v>1</v>
      </c>
      <c r="F35" s="11" t="str" cm="1">
        <f t="array" ref="F35:F37">_xlfn._xlws.FILTER(B35:B41, (C35:C41 &gt; 4)*D35:D41&gt;4)</f>
        <v>Thursday</v>
      </c>
      <c r="G35" s="13" t="str" cm="1">
        <f t="array" ref="G35:G39">_xlfn._xlws.FILTER(B35:B41, (C35:C41 &gt; 4) + D35:D41&gt;4)</f>
        <v>Tuesday</v>
      </c>
    </row>
    <row r="36" spans="2:7" x14ac:dyDescent="0.25">
      <c r="B36" t="s">
        <v>66</v>
      </c>
      <c r="C36">
        <v>4</v>
      </c>
      <c r="D36">
        <v>8</v>
      </c>
      <c r="F36" s="14" t="str">
        <v>Friday</v>
      </c>
      <c r="G36" s="16" t="str">
        <v>Wednesday</v>
      </c>
    </row>
    <row r="37" spans="2:7" x14ac:dyDescent="0.25">
      <c r="B37" t="s">
        <v>67</v>
      </c>
      <c r="C37">
        <v>3</v>
      </c>
      <c r="D37">
        <v>7</v>
      </c>
      <c r="F37" s="11" t="str">
        <v>Saturday</v>
      </c>
      <c r="G37" s="13" t="str">
        <v>Thursday</v>
      </c>
    </row>
    <row r="38" spans="2:7" x14ac:dyDescent="0.25">
      <c r="B38" t="s">
        <v>69</v>
      </c>
      <c r="C38">
        <v>5</v>
      </c>
      <c r="D38">
        <v>8</v>
      </c>
      <c r="F38" s="14"/>
      <c r="G38" s="16" t="str">
        <v>Friday</v>
      </c>
    </row>
    <row r="39" spans="2:7" x14ac:dyDescent="0.25">
      <c r="B39" t="s">
        <v>70</v>
      </c>
      <c r="C39">
        <v>8</v>
      </c>
      <c r="D39">
        <v>9</v>
      </c>
      <c r="F39" s="5"/>
      <c r="G39" s="6" t="str">
        <v>Saturday</v>
      </c>
    </row>
    <row r="40" spans="2:7" x14ac:dyDescent="0.25">
      <c r="B40" t="s">
        <v>71</v>
      </c>
      <c r="C40">
        <v>6</v>
      </c>
      <c r="D40">
        <v>5</v>
      </c>
    </row>
    <row r="41" spans="2:7" x14ac:dyDescent="0.25">
      <c r="B41" t="s">
        <v>72</v>
      </c>
      <c r="C41">
        <v>0</v>
      </c>
      <c r="D41">
        <v>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Metadata/LabelInfo.xml><?xml version="1.0" encoding="utf-8"?>
<clbl:labelList xmlns:clbl="http://schemas.microsoft.com/office/2020/mipLabelMetadata">
  <clbl:label id="{10efe0bd-a030-4bca-809c-b5e6745e499a}" enabled="0" method="" siteId="{10efe0bd-a030-4bca-809c-b5e6745e49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</vt:lpstr>
      <vt:lpstr>AND &amp; OR</vt:lpstr>
      <vt:lpstr>IF</vt:lpstr>
      <vt:lpstr>IFS</vt:lpstr>
      <vt:lpstr>IFNA, ISBLANK, IFERROR</vt:lpstr>
      <vt:lpstr>SUMIF, COUNTIF, SUMIFS</vt:lpstr>
      <vt:lpstr>SUMIFS</vt:lpstr>
      <vt:lpstr>Example applications</vt:lpstr>
      <vt:lpstr>Cutoff</vt:lpstr>
    </vt:vector>
  </TitlesOfParts>
  <Company>NHS Education For Scotland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2024-11-06T15:31:55Z</dcterms:created>
  <dcterms:modified xsi:type="dcterms:W3CDTF">2024-11-12T11:20:02Z</dcterms:modified>
</cp:coreProperties>
</file>