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5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2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16.xml"/>
  <Override ContentType="application/vnd.openxmlformats-officedocument.spreadsheetml.comments+xml" PartName="/xl/comments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" sheetId="1" r:id="rId3"/>
    <sheet state="visible" name="O24 1.1" sheetId="2" r:id="rId4"/>
    <sheet state="visible" name="O24-1.2" sheetId="3" r:id="rId5"/>
    <sheet state="visible" name="O24 1.3" sheetId="4" r:id="rId6"/>
    <sheet state="visible" name="O24 1.4" sheetId="5" r:id="rId7"/>
    <sheet state="visible" name="P1.1 (P3106)" sheetId="6" r:id="rId8"/>
    <sheet state="hidden" name="Лист14" sheetId="7" r:id="rId9"/>
    <sheet state="visible" name="P1.2" sheetId="8" r:id="rId10"/>
    <sheet state="visible" name="P1.3 (P3108)" sheetId="9" r:id="rId11"/>
    <sheet state="visible" name="P1.4 (3109)" sheetId="10" r:id="rId12"/>
    <sheet state="visible" name="P1.5 (3110)" sheetId="11" r:id="rId13"/>
    <sheet state="visible" name="P1.6 (3111)" sheetId="12" r:id="rId14"/>
    <sheet state="visible" name="P1.7" sheetId="13" r:id="rId15"/>
    <sheet state="visible" name="P1.8 (P3113)" sheetId="14" r:id="rId16"/>
    <sheet state="visible" name="P1.9" sheetId="15" r:id="rId17"/>
    <sheet state="visible" name="P1.10" sheetId="16" r:id="rId18"/>
    <sheet state="visible" name="P1.11 (P3116)" sheetId="17" r:id="rId19"/>
    <sheet state="visible" name="P1.12" sheetId="18" r:id="rId20"/>
    <sheet state="visible" name="P1.13" sheetId="19" r:id="rId21"/>
    <sheet state="visible" name="P1.14" sheetId="20" r:id="rId22"/>
    <sheet state="visible" name="P1.15" sheetId="21" r:id="rId23"/>
    <sheet state="visible" name="P1.16 (3121)" sheetId="22" r:id="rId24"/>
    <sheet state="visible" name="P1.17" sheetId="23" r:id="rId25"/>
    <sheet state="visible" name="P1.18" sheetId="24" r:id="rId26"/>
    <sheet state="visible" name="P1.19 (3124)" sheetId="25" r:id="rId27"/>
    <sheet state="visible" name="P1.20" sheetId="26" r:id="rId28"/>
    <sheet state="visible" name="P1.21" sheetId="27" r:id="rId29"/>
    <sheet state="visible" name="P1.22" sheetId="28" r:id="rId30"/>
    <sheet state="visible" name="R24 1.1" sheetId="29" r:id="rId31"/>
    <sheet state="visible" name="R24 1.2" sheetId="30" r:id="rId32"/>
    <sheet state="visible" name="шаблон" sheetId="31" r:id="rId33"/>
  </sheets>
  <definedNames>
    <definedName hidden="1" localSheetId="0" name="_xlnm._FilterDatabase">'0'!$A$1:$Z$557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C11">
      <text>
        <t xml:space="preserve">переопределить toString (), getMessage() и использовать их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7">
      <text>
        <t xml:space="preserve">переписать вывод
почему так много Nan</t>
      </text>
    </comment>
    <comment authorId="0" ref="W12">
      <text>
        <t xml:space="preserve">Статичный фабричный метод</t>
      </text>
    </comment>
    <comment authorId="0" ref="W14">
      <text>
        <t xml:space="preserve">gradle/maven</t>
      </text>
    </comment>
    <comment authorId="0" ref="Z14">
      <text>
        <t xml:space="preserve">аннотация</t>
      </text>
    </comment>
    <comment authorId="0" ref="K17">
      <text>
        <t xml:space="preserve">приватный консnруктор
classloader почему сначала PARENT потом CHILD</t>
      </text>
    </comment>
    <comment authorId="0" ref="V18">
      <text>
        <t xml:space="preserve">maven/gradle</t>
      </text>
    </comment>
    <comment authorId="0" ref="Z19">
      <text>
        <t xml:space="preserve">finalize() - что использовать вместо?</t>
      </text>
    </comment>
    <comment authorId="0" ref="T22">
      <text>
        <t xml:space="preserve">мин для исполнения java программы (не написания!)
чтение O(1)
запись O(N)
пост/преинкремент</t>
      </text>
    </comment>
    <comment authorId="0" ref="W23">
      <text>
        <t xml:space="preserve">Shadowing (затенение)
динамическое статическое связывания</t>
      </text>
    </comment>
    <comment authorId="0" ref="Z23">
      <text>
        <t xml:space="preserve">string builder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4">
      <text>
        <t xml:space="preserve">перезачет</t>
      </text>
    </comment>
    <comment authorId="0" ref="X4">
      <text>
        <t xml:space="preserve">+ Обьект, класс, Object
+ Принципы ООП: наследование, инкапсуляция, полиморфизм, 
+ Абстракция, композиция
+ Модификаторы доступа
+ Shadowing
- static
- конструкторы</t>
      </text>
    </comment>
    <comment authorId="0" ref="U5">
      <text>
        <t xml:space="preserve">+ Выполнение
+ JVM - преимущества и недостатки, почему считается безопасной?
</t>
      </text>
    </comment>
  </commentList>
</comments>
</file>

<file path=xl/comments1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4">
      <text>
        <t xml:space="preserve">1. примитивные типы данных
2. циклы в java
3. Инициализация
4. методы это?
5. String[] в аргументах main</t>
      </text>
    </comment>
    <comment authorId="0" ref="W4">
      <text>
        <t xml:space="preserve">1. полиморфизм, инкапсуляция</t>
      </text>
    </comment>
    <comment authorId="0" ref="T5">
      <text>
        <t xml:space="preserve">1. примитивы и ссылочные типы
2. стек и куча
3. void
4. приведение типов
5. почему значение возвращается, хотя return нету (ссылочные типы данных)</t>
      </text>
    </comment>
    <comment authorId="0" ref="T6">
      <text>
        <t xml:space="preserve">1. разнести на несколько методов
2. что такое void
3. manifest</t>
      </text>
    </comment>
    <comment authorId="0" ref="W6">
      <text>
        <t xml:space="preserve">1. что такое класс
2. из чего состоит класс
3. метод vs поле
4. extends ключевое слово
5. super и this
+ все отсльные вопросы не обговорены
6. Модификаторы доступа
7. Области видимости переменных
8. static
9. наследование, полиморфизм, инкапсуляция
10. static
11.  инкапсуляция</t>
      </text>
    </comment>
    <comment authorId="0" ref="Z6">
      <text>
        <t xml:space="preserve">1. добавить исключение
4. Тип запись (record) в Java
5. hashCode
6. типы исключений</t>
      </text>
    </comment>
    <comment authorId="0" ref="Z11">
      <text>
        <t xml:space="preserve">+ DI
+ interfaces
+ exceptions
</t>
      </text>
    </comment>
    <comment authorId="0" ref="T12">
      <text>
        <t xml:space="preserve">1. почистить main
2. print метод
3. название класса
4. форматированный вывод
5. class vs object</t>
      </text>
    </comment>
    <comment authorId="0" ref="W12">
      <text>
        <t xml:space="preserve">1. найминг
2. раскидать все классы по разным файлам</t>
      </text>
    </comment>
    <comment authorId="0" ref="Z12">
      <text>
        <t xml:space="preserve">1. checked and unchecked exceptions
2. методы класса Object в record
3. default 
4. Класс Object. Реализация его методов по умолчанию
5. Вложенные, локальные и анонимные классы
6. SOLID </t>
      </text>
    </comment>
    <comment authorId="0" ref="T13">
      <text>
        <t xml:space="preserve">1. почистить main
2. название класса
3. форматированный вывод
4. manifest
5. "код после компиляции" (bytecode)</t>
      </text>
    </comment>
    <comment authorId="0" ref="W13">
      <text>
        <t xml:space="preserve">1. конструктор по умолчанию
2. зачем нужна @Override если она ни на что не влияет</t>
      </text>
    </comment>
    <comment authorId="0" ref="X13">
      <text>
        <t xml:space="preserve">1. форматирование</t>
      </text>
    </comment>
    <comment authorId="0" ref="V14">
      <text>
        <t xml:space="preserve">1. перегрузка метода
2. static
3. метод-функция/поле-локальная переменная
4. инкапсуляция</t>
      </text>
    </comment>
    <comment authorId="0" ref="T16">
      <text>
        <t xml:space="preserve">1. семантика метода
2. что такое массив в памяти
3. что такое двумерный массив 
4. запуск на гелиосе
5. типы примитивов в java
6. что такое примитивный тип данных
7. обращение к элементу массива
</t>
      </text>
    </comment>
    <comment authorId="0" ref="U16">
      <text>
        <t xml:space="preserve">1. форматирование</t>
      </text>
    </comment>
    <comment authorId="0" ref="W16">
      <text>
        <t xml:space="preserve">1. конструктор по умолчанию (до какого момента он существует)
2. инкапсуляция</t>
      </text>
    </comment>
    <comment authorId="0" ref="AA16">
      <text>
        <t xml:space="preserve">1. как понять является ли исключение обрабатываемым или нет (и в целом про типы исключений)
2. record
3. default</t>
      </text>
    </comment>
    <comment authorId="0" ref="T17">
      <text>
        <t xml:space="preserve">1. форматировние
</t>
      </text>
    </comment>
    <comment authorId="0" ref="U17">
      <text>
        <t xml:space="preserve">1. форматирование</t>
      </text>
    </comment>
    <comment authorId="0" ref="AA17">
      <text>
        <t xml:space="preserve">1. Отличие интерфейсов от абстрактных классов.
2. Класс Object
3. Вложенные, локальные и анонимные классы
4. SOLID 
5. Обработка исключительных ситуаций, три типа исключений
</t>
      </text>
    </comment>
    <comment authorId="0" ref="U18">
      <text>
        <t xml:space="preserve">1. форматирование</t>
      </text>
    </comment>
    <comment authorId="0" ref="W18">
      <text>
        <t xml:space="preserve">1. для каждого класса свой файл
2. Модификаторы final и static</t>
      </text>
    </comment>
    <comment authorId="0" ref="T20">
      <text>
        <t xml:space="preserve">1. одинаковые строки в выводе
2. форматирование</t>
      </text>
    </comment>
    <comment authorId="0" ref="AA20">
      <text>
        <t xml:space="preserve">1. все вопросы из se</t>
      </text>
    </comment>
    <comment authorId="0" ref="T30">
      <text>
        <t xml:space="preserve">1. gdb
2. типизация в java</t>
      </text>
    </comment>
    <comment authorId="0" ref="T31">
      <text>
        <t xml:space="preserve">1. JDK и JRE
2. Примитивные типы данных</t>
      </text>
    </comment>
    <comment authorId="0" ref="W31">
      <text>
        <t xml:space="preserve">1. типизация в java</t>
      </text>
    </comment>
    <comment authorId="0" ref="Z31">
      <text>
        <t xml:space="preserve">1. добавить исключение
2. Вложенные, локальные и анонимные классы
3. остальное обсудили
4. теория по исключениям
5. добавить исключение</t>
      </text>
    </comment>
    <comment authorId="0" ref="Z36">
      <text>
        <t xml:space="preserve">60 + 30</t>
      </text>
    </comment>
    <comment authorId="0" ref="AG36">
      <text>
        <t xml:space="preserve">60 + 40</t>
      </text>
    </comment>
  </commentList>
</comments>
</file>

<file path=xl/comments1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W6">
      <text>
        <t xml:space="preserve">1) Примитивы, классы-обертки+
1.1) Метод обертки
2) Инициализация+
3) byte-code +
4) JDK/JRE+ JVM (очистка памяти)+
5) Cигнатура+ перегрузка+
6) switch-case+</t>
      </text>
    </comment>
    <comment authorId="0" ref="Z6">
      <text>
        <t xml:space="preserve">1) Модификаторы доступа+
2) final+
3) static+
4) abstract+
5) default метод интерфейса+</t>
      </text>
    </comment>
    <comment authorId="0" ref="AC6">
      <text>
        <t xml:space="preserve">1. final+
2. default метод интерфейса+
3. SOLID - S, I+
4. Множественное наследование+
5. enum+
6. массив vs ArrayList+</t>
      </text>
    </comment>
    <comment authorId="0" ref="W8">
      <text>
        <t xml:space="preserve">1) Именование+
2) Типы данных+
3) Числа с плавающей точкой+
4) String[] args?+
5) Декларация и т.д.+
6) Типизация в java+
7) byte-код -&gt; машинный код как называется?
</t>
      </text>
    </comment>
    <comment authorId="0" ref="W9">
      <text>
        <t xml:space="preserve">JVM, byte-code+
числа с плавающей точкой+
switch-case+
инициализация+
сигнатура+ перегрузка+
new+
память-
</t>
      </text>
    </comment>
    <comment authorId="0" ref="Z9">
      <text>
        <t xml:space="preserve">1) Модификаторы +
2) final +
3) static +
4) Класс/объект +
5) пакеты +
6) полиморфизм +
7) Приватный конструктор +</t>
      </text>
    </comment>
    <comment authorId="0" ref="W16">
      <text>
        <t xml:space="preserve">1) Типы+
2) JVM byte-code to what?+
3) Декларация и пр.+
4) String[] args?+
5) How to compare double+
6) switch-case+</t>
      </text>
    </comment>
    <comment authorId="0" ref="Z16">
      <text>
        <t xml:space="preserve">1) final +
2) полиморфизм +
3) инкапсуляция +
4) модификаторы доступа+
5) пакеты +
6) конструкторы +</t>
      </text>
    </comment>
    <comment authorId="0" ref="AC16">
      <text>
        <t xml:space="preserve">1. Исключения+
2. SoLid+
3. hashCode &amp; equals+
4. default interface+
5. class &amp; interface+
6. массив &amp; ArrayList</t>
      </text>
    </comment>
    <comment authorId="0" ref="Z22">
      <text>
        <t xml:space="preserve">1) Комментарии+
2) Полиморфизм+
3) Инкапсуляция+
4) Наследование+
5) final методы+
6) static+
</t>
      </text>
    </comment>
    <comment authorId="0" ref="AC22">
      <text>
        <t xml:space="preserve">1) Абстрактный класс/интерфейс+
2) default-метод в интерфейсе+
3) UML+
4) абстрактный класс+-
5) sOliD+</t>
      </text>
    </comment>
    <comment authorId="0" ref="Z23">
      <text>
        <t xml:space="preserve">1) @Override+
2) final метод+
3) static+
4) Полиморфизм (статический, динамический)+
5) Инкапсуляция+
6) объект, класс+</t>
      </text>
    </comment>
    <comment authorId="0" ref="AC23">
      <text>
        <t xml:space="preserve">1) Object+
2) типы данных+
3) default метод интерфейса+
4) Множественное наследование+
5) абстрактный класс и интерфейс+</t>
      </text>
    </comment>
    <comment authorId="0" ref="Z24">
      <text>
        <t xml:space="preserve">1) super+
2) инкапсуляция+
3) полиморфизм+
4) final+
5) static-
6) модификаторы+
</t>
      </text>
    </comment>
    <comment authorId="0" ref="AC24">
      <text>
        <t xml:space="preserve">1) Абстрактный класс vs интерфейс+
2) default метод интерфейса+
3) Множественное наследование+
4) solid 4, 3+
5) Object+</t>
      </text>
    </comment>
    <comment authorId="0" ref="Z25">
      <text>
        <t xml:space="preserve">1) static+
2) модификаторы +
3) принципы ООП</t>
      </text>
    </comment>
    <comment authorId="0" ref="AC25">
      <text>
        <t xml:space="preserve">1) Equals &amp; hashcode +
2) Solid +
3) Множественное наследование+
4) solId +
5) ArrayList +
6) Исключения</t>
      </text>
    </comment>
    <comment authorId="0" ref="Z26">
      <text>
        <t xml:space="preserve">инкапсуляция</t>
      </text>
    </comment>
    <comment authorId="0" ref="AC26">
      <text>
        <t xml:space="preserve">1) Equals &amp; hashcode +
2) Solid +
3) Множественное наследование+
4) solId +
5) ArrayList +
6) Исключения +</t>
      </text>
    </comment>
    <comment authorId="0" ref="Z27">
      <text>
        <t xml:space="preserve">1) final+
2) Модификаторы доступа 
3) Инкапсуляция +
4) Статический и динамический полиморфизм+
5) Наследование+
6) super+-
7) класс/объект+</t>
      </text>
    </comment>
    <comment authorId="0" ref="AC27">
      <text>
        <t xml:space="preserve">1) solid 2+, 3+
2) record+
3) массив vs ArrayList+
4) множественное наследование+
5) default метод интерфейса+</t>
      </text>
    </comment>
    <comment authorId="0" ref="Z28">
      <text>
        <t xml:space="preserve">1) Наследование+
2) Инкапсуляция+
3) Полиморфизм++
4) final+
5) </t>
      </text>
    </comment>
    <comment authorId="0" ref="AC28">
      <text>
        <t xml:space="preserve">1) Абстрактный класс vs интерфейс+
2) Множественное наследование+
3) default метод интерфейса+
4) solid 1, 4+
5) Object (hashCode &amp; equals)+
6) ArrayList vs массив +</t>
      </text>
    </comment>
    <comment authorId="0" ref="Z29">
      <text>
        <t xml:space="preserve">инкапсуляция+, полиморфизм</t>
      </text>
    </comment>
    <comment authorId="0" ref="Z30">
      <text>
        <t xml:space="preserve">final, static
</t>
      </text>
    </comment>
    <comment authorId="0" ref="AC30">
      <text>
        <t xml:space="preserve">1) final +
2) equals &amp; hashCode +
3) HashMap +</t>
      </text>
    </comment>
    <comment authorId="0" ref="W31">
      <text>
        <t xml:space="preserve">Остались классы-обертки</t>
      </text>
    </comment>
    <comment authorId="0" ref="Z31">
      <text>
        <t xml:space="preserve">1) final-методы +
2) private-конструктор -
3) equals &amp; hashcode +
4) Полиморфизм +
5) Модификаторы доступа +
6) static +
7) пакет </t>
      </text>
    </comment>
    <comment authorId="0" ref="AC31">
      <text>
        <t xml:space="preserve">1) UML типы</t>
      </text>
    </comment>
  </commentList>
</comments>
</file>

<file path=xl/comments1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Z6">
      <text>
        <t xml:space="preserve">1) Именование+
2) Инициализация и пр.+
3) JDK/JRE/JVM+
4) Числа с плавающей точкой+
5) Методы+</t>
      </text>
    </comment>
    <comment authorId="0" ref="AC6">
      <text>
        <t xml:space="preserve">1. final+ static+
2. полиморфизм+
3. пакет+
4. конструктор+
jar-ника нет
отчет вывод</t>
      </text>
    </comment>
    <comment authorId="0" ref="AF6">
      <text>
        <t xml:space="preserve">1. switch-case+
2. SOLID 2 1
3. Исключения+-
4. Множественное наследование+
5. final
6. default метод</t>
      </text>
    </comment>
    <comment authorId="0" ref="Z7">
      <text>
        <t xml:space="preserve">1) Примитивы+ классы-обертки+
2) Методы+
3) JDK/JRE+ JVM+
4)  </t>
      </text>
    </comment>
    <comment authorId="0" ref="AC7">
      <text>
        <t xml:space="preserve">1. модификаторы доступа+
2. final+
3. инкапсуляция+
4. static+
5. пакет+</t>
      </text>
    </comment>
    <comment authorId="0" ref="AF7">
      <text>
        <t xml:space="preserve">1. SOLID 1, 3(как можно нарушить)
2. default метод интерфейса+
3. абстрактный класс vs интерфейс+
4. Object и его методы+
5. equals() +</t>
      </text>
    </comment>
    <comment authorId="0" ref="Z8">
      <text>
        <t xml:space="preserve">1) Инициализация, декларация, присваивание+
2) Типы данных в java сколько занимают в памяти+
3) JDK/JRE/JVM+
4) Типы данных в java+
5) if-else+
6) 
</t>
      </text>
    </comment>
    <comment authorId="0" ref="AC8">
      <text>
        <t xml:space="preserve">1) полиморфизм+
2) инкапсуляция+
3) final+
4) модификаторы доступа+
5) static+</t>
      </text>
    </comment>
    <comment authorId="0" ref="AF8">
      <text>
        <t xml:space="preserve">1. solid S+ I+
2. final class+
3. default method+
4. abstract class vs interface+-
5. hashCode()- &amp; equals() == -
6. static method+
7. boolean- int/Integer 
</t>
      </text>
    </comment>
    <comment authorId="0" ref="Z11">
      <text>
        <t xml:space="preserve">1) классы-обертки+
2) Объявление, инициализация, присваивание+
3) Сигнатура+
4) Перегрузка+
5) Примитивы+
6) Switch-case+
7) JDK/JRE/JVM+</t>
      </text>
    </comment>
    <comment authorId="0" ref="Z17">
      <text>
        <t xml:space="preserve">Типы данных+
Чем плохо именование транслитом+
JDK/JRE/JVM+
Switch-case+
\n \t+
Инициализация и т.д.+
</t>
      </text>
    </comment>
    <comment authorId="0" ref="AC17">
      <text>
        <t xml:space="preserve">1) final +
2) static +
3) полиморфизм +
4) модификаторы доступа +
5) наследование+
6) пакет+</t>
      </text>
    </comment>
    <comment authorId="0" ref="AF17">
      <text>
        <t xml:space="preserve">1) solid 1+, 3+
2) Абстрактный класс vs интерфейс+
3) abstract+
4) исключения+
5) final+</t>
      </text>
    </comment>
    <comment authorId="0" ref="Z18">
      <text>
        <t xml:space="preserve">Инициализация, присваивание+
Сколько в памяти занимают переменные разных типов+
JVM/JDK/JRE+
перегрузка методов в java+
switch-case default+
if-else +
разница ++i &amp; i++ +
инициализация+
</t>
      </text>
    </comment>
    <comment authorId="0" ref="AC18">
      <text>
        <t xml:space="preserve">1) Класс/объект +
2) Полиморфизм +
3) Модификаторы доступа +
4) Пакет +
5) final +
6) static +
7) ООП +</t>
      </text>
    </comment>
    <comment authorId="0" ref="AF18">
      <text>
        <t xml:space="preserve">1) solid 1+, 2+
2) default метод в интерфейсе+
3) hashcode &amp; equals
4) record+</t>
      </text>
    </comment>
    <comment authorId="0" ref="AC19">
      <text>
        <t xml:space="preserve">1) default/protected модификатор+
2) final+
3) static+
4) Инкапсуляция+
5) Полиморфизм+
6) Наследование+</t>
      </text>
    </comment>
    <comment authorId="0" ref="AF19">
      <text>
        <t xml:space="preserve">1) sOlid-
2) soliD+
3) default()+
4) абстрактный класс &amp; интерфейс+
5) Object+</t>
      </text>
    </comment>
    <comment authorId="0" ref="Z20">
      <text>
        <t xml:space="preserve">JKD/JRE/JVM+
Приведение типов+
примитивы/обертки+
Чем плохо дублирование?+
new+
void+
типизация в java+
</t>
      </text>
    </comment>
    <comment authorId="0" ref="AC20">
      <text>
        <t xml:space="preserve">1) Полиморфизм +
2) final +
3) static-класс +-
4) Модификаторы доступа +
5) Что в Java не является объектом? +
6) Наследование+
7) пакет+</t>
      </text>
    </comment>
    <comment authorId="0" ref="AF20">
      <text>
        <t xml:space="preserve">1) default метод интерфейса+
2) множественное наследование+
3) Абстрактный класс и интерфейс+
4) solid 1+, 3+
5) массив, ArrayList+</t>
      </text>
    </comment>
    <comment authorId="0" ref="Z21">
      <text>
        <t xml:space="preserve">1) Обертки примитивы+
2) JDK/JRE+ 
3) Методы+
4) Переменные+
5) Форматирование+
6) switch-case+
7) Числа с плавающей точкой</t>
      </text>
    </comment>
    <comment authorId="0" ref="AC21">
      <text>
        <t xml:space="preserve">1) final +
2) Инкапсуляция +
3) Полиморфизм +
4) static-классы +
5) Классы/объекты +
6) Пакет +
7) Модификаторы доступа +</t>
      </text>
    </comment>
    <comment authorId="0" ref="AF21">
      <text>
        <t xml:space="preserve">1) soliD +
2) default метод интерфейса +
3) множественное наследование
4) массив, ArrayList+
5) record +
6) throw throws+</t>
      </text>
    </comment>
    <comment authorId="0" ref="AC22">
      <text>
        <t xml:space="preserve">1) Инкапсуляция+
2) Полиморфизм+
3) static+
4) инициализатор+
5) Наследование+</t>
      </text>
    </comment>
    <comment authorId="0" ref="AF22">
      <text>
        <t xml:space="preserve">1) stUpid +
2) SoLid +
3) ArrayList +
4) UML +
5) default метод в интерфейсе</t>
      </text>
    </comment>
    <comment authorId="0" ref="Z23">
      <text>
        <t xml:space="preserve">Интерпретатор/компилятор?+
JRE &amp; JVM?+
Сравнение String+
Сравнение double+
Сигнатура и перегрузка+
Где физически хранятся переменные?+
</t>
      </text>
    </comment>
    <comment authorId="0" ref="AC23">
      <text>
        <t xml:space="preserve">1) String[] args+
2) final метод+
3) Класс/объект+
4) Модификаторы доступа+
5) Инкапсуляция+
6) Полиморфизм+
7) Наследование+</t>
      </text>
    </comment>
    <comment authorId="0" ref="AF23">
      <text>
        <t xml:space="preserve">1) solid 1, 4+
2) default интерфейс+
3) обычный массив и ArrayList, size, capacity+
4) static+
5) множественное наследование+</t>
      </text>
    </comment>
    <comment authorId="0" ref="Z24">
      <text>
        <t xml:space="preserve">JVM
JDK инструменты
Приведение типов</t>
      </text>
    </comment>
    <comment authorId="0" ref="AC24">
      <text>
        <t xml:space="preserve">1) final +
2) Класс &amp; объект +
3) default &amp; protected +
4) Перегрузка+ переопределение+
6) Пакет +
7) Полиморфизм +</t>
      </text>
    </comment>
    <comment authorId="0" ref="AF24">
      <text>
        <t xml:space="preserve">1) solid 1+, 4+
2) hashCode &amp; equals()+-
3) абстрактный класс и интерфейс+
4) множественное наследование+
5) default метод интерфейса+</t>
      </text>
    </comment>
    <comment authorId="0" ref="Z25">
      <text>
        <t xml:space="preserve">Именование+
Инициализация и т.д.+
Числа с плавающей точкой+
Методы+
new+
String &amp; StringBuilder+
Автоупаковка и автораспаковка?
</t>
      </text>
    </comment>
    <comment authorId="0" ref="AC25">
      <text>
        <t xml:space="preserve">1) Конструкторы +
2) final +
3) Полиморфизм +
4) Наследование +
5) static +
6) Пакет +
7) Объекты +</t>
      </text>
    </comment>
    <comment authorId="0" ref="AF25">
      <text>
        <t xml:space="preserve">1) Абстрактный класс &amp; интерфейс +
2) solid 2+ 3+
3) default метод интерфейса+
4) множественное наследование
5) hashCode &amp; equals +</t>
      </text>
    </comment>
    <comment authorId="0" ref="Z26">
      <text>
        <t xml:space="preserve">1) Правила именования+
2) Числа с плавающей точкой как сравнивать?+
3) JDK/JRE/JVM+
4) Откуда случайность?+
5) Switch-case+
6) Методы+</t>
      </text>
    </comment>
    <comment authorId="0" ref="AC26">
      <text>
        <t xml:space="preserve">1) final +
2) Полиморфизм +
3) модификаторы доступа+
4) static +
5) Наследование +
6) Классы-обертки и объекты
+</t>
      </text>
    </comment>
    <comment authorId="0" ref="AF26">
      <text>
        <t xml:space="preserve">1) Object hashcode &amp; equals+
2) массив и ArrayList+
3) Enum+
4) solid 1+, 3+
</t>
      </text>
    </comment>
    <comment authorId="0" ref="Z27">
      <text>
        <t xml:space="preserve">NaN
Изучить устройство байт-кода
JDK tools
типизация в Java
Приоритет операций
унарные, бинарные операции
инфиксные, префиксные операции
</t>
      </text>
    </comment>
    <comment authorId="0" ref="AF27">
      <text>
        <t xml:space="preserve">1) Police в обычный класс переделать
2) Другой интерфейс сделать
3) Поправить record
4) Exception название более явное </t>
      </text>
    </comment>
    <comment authorId="0" ref="AC28">
      <text>
        <t xml:space="preserve">1) статический, динамический полиморфизм +</t>
      </text>
    </comment>
    <comment authorId="0" ref="Z29">
      <text>
        <t xml:space="preserve">1) Переменные сколько занимают в памяти+
2) Примитивы/обертки+
3) void+-
4) JDK/JRE-
</t>
      </text>
    </comment>
    <comment authorId="0" ref="AC29">
      <text>
        <t xml:space="preserve">1) модификаторы доступа -
2) final -</t>
      </text>
    </comment>
    <comment authorId="0" ref="AF30">
      <text>
        <t xml:space="preserve">1) Поменять интерфейс
2) Поправить PlaceType
3) Поправить названия в enum и названия методово в классах без snake_case
4) По solid все сделать
5) Для exception более явное название</t>
      </text>
    </comment>
    <comment authorId="0" ref="Y31">
      <text>
        <t xml:space="preserve">Типизация java - последний</t>
      </text>
    </comment>
    <comment authorId="0" ref="AB31">
      <text>
        <t xml:space="preserve">полиморфизм
область видимости переменных</t>
      </text>
    </comment>
    <comment authorId="0" ref="Z32">
      <text>
        <t xml:space="preserve">Манифест
Приоритет
varagr
</t>
      </text>
    </comment>
    <comment authorId="0" ref="Z33">
      <text>
        <t xml:space="preserve">JDK
У-во массивов в памяти
Java debugger
Statement
vararg
</t>
      </text>
    </comment>
    <comment authorId="0" ref="AF33">
      <text>
        <t xml:space="preserve">1) sOliD +
2) Интерфейс, абстрактный класс +
3) hashcode() &amp; equals() +
4) Множественное наследование +
5) Массивы - стандартный и ArrayList +
6) Checked/unchecked исключения
После отчета можно ставить ~88</t>
      </text>
    </comment>
    <comment authorId="0" ref="Z35">
      <text>
        <t xml:space="preserve">JDK
type casting </t>
      </text>
    </comment>
    <comment authorId="0" ref="AC37">
      <text>
        <t xml:space="preserve">1) final +
2) полиморфизм +
3) инкапсуляция +
4) модификаторы доступа +
5) static </t>
      </text>
    </comment>
  </commentList>
</comments>
</file>

<file path=xl/comments1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12">
      <text>
        <t xml:space="preserve">- флаг e при создании jar
- модификаторы доступа</t>
      </text>
    </comment>
    <comment authorId="0" ref="T13">
      <text>
        <t xml:space="preserve">- модификаторы</t>
      </text>
    </comment>
    <comment authorId="0" ref="W13">
      <text>
        <t xml:space="preserve">- полиморфизм
- разница в одинаковых объектах</t>
      </text>
    </comment>
    <comment authorId="0" ref="Z13">
      <text>
        <t xml:space="preserve">- изменить интерфейс Craft
- убрать Island из Robinzon
- починить ошибки</t>
      </text>
    </comment>
    <comment authorId="0" ref="T14">
      <text>
        <t xml:space="preserve">- импорты
</t>
      </text>
    </comment>
    <comment authorId="0" ref="T17">
      <text>
        <t xml:space="preserve">-switch
-while
-компиляция зачем и почему
-байт-код
-JVM, JRE, JDK
-декларация и т,д.
</t>
      </text>
    </comment>
    <comment authorId="0" ref="W17">
      <text>
        <t xml:space="preserve">- полиморфизм
- override
- вызвать конструктор 
- private vs default
- static</t>
      </text>
    </comment>
    <comment authorId="0" ref="Z23">
      <text>
        <t xml:space="preserve">- примеры множественного наследования в классе обычном и анонимном </t>
      </text>
    </comment>
    <comment authorId="0" ref="W24">
      <text>
        <t xml:space="preserve">- множественное наследованное 
</t>
      </text>
    </comment>
    <comment authorId="0" ref="T25">
      <text>
        <t xml:space="preserve">- JRE, JDK, JVM
- примитивы
- как работает переменная
- do vs while
- модификаторы</t>
      </text>
    </comment>
    <comment authorId="0" ref="W25">
      <text>
        <t xml:space="preserve">- override
- перегрузка
- static</t>
      </text>
    </comment>
    <comment authorId="0" ref="W26">
      <text>
        <t xml:space="preserve">- override
- </t>
      </text>
    </comment>
    <comment authorId="0" ref="T27">
      <text>
        <t xml:space="preserve">- import 
- библиотеки 
- типы данных
- модификаторы доступа
- static
- ...
- комплект JDK
- if</t>
      </text>
    </comment>
    <comment authorId="0" ref="T28">
      <text>
        <t xml:space="preserve">- состав JDK 
- что такое библиотеки 
- переписать с if на switch
- переменные изнутри
- public и другие модификаторы </t>
      </text>
    </comment>
    <comment authorId="0" ref="W28">
      <text>
        <t xml:space="preserve">- diamond problem
- нужен ли override 
- final 
- константы 
- static
</t>
      </text>
    </comment>
    <comment authorId="0" ref="T29">
      <text>
        <t xml:space="preserve">- switch
- do while
- типы данных
- инициализация и другие
- импорт
- форматированный вывод
- сколько бит в байте</t>
      </text>
    </comment>
    <comment authorId="0" ref="W31">
      <text>
        <t xml:space="preserve">- что за пакет
- модификаторы доступа
- полиморфизм </t>
      </text>
    </comment>
    <comment authorId="0" ref="T32">
      <text>
        <t xml:space="preserve">-компиляция
</t>
      </text>
    </comment>
    <comment authorId="0" ref="W32">
      <text>
        <t xml:space="preserve">- static
- множественное наследование</t>
      </text>
    </comment>
  </commentList>
</comments>
</file>

<file path=xl/comments1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Z13">
      <text>
        <t xml:space="preserve">1. SOLID
2. Вложенные, локальные и анонимные классы
3. Модификаторы default</t>
      </text>
    </comment>
    <comment authorId="0" ref="Z22">
      <text>
        <t xml:space="preserve">агрегация/композиция (зависимость между классами)</t>
      </text>
    </comment>
    <comment authorId="0" ref="W23">
      <text>
        <t xml:space="preserve">switch case
</t>
      </text>
    </comment>
    <comment authorId="0" ref="W24">
      <text>
        <t xml:space="preserve">для второй лабораторной создать локальный git репозиторий
и вести историю коммитов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23">
      <text>
        <t xml:space="preserve">болел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2">
      <text>
        <t xml:space="preserve">07.12.2024
</t>
      </text>
    </comment>
    <comment authorId="0" ref="V4">
      <text>
        <t xml:space="preserve">1) Статик
</t>
      </text>
    </comment>
    <comment authorId="0" ref="S6">
      <text>
        <t xml:space="preserve">1) Нет программы на гелиусе
</t>
      </text>
    </comment>
    <comment authorId="0" ref="S19">
      <text>
        <t xml:space="preserve">1) util.Random не использовать (+)
2) switch использовать без yield (+)
3) создать jar архив (+)
4) что такое yield? (+)
5) переделать for (I) на do while (+)</t>
      </text>
    </comment>
    <comment authorId="0" ref="V19">
      <text>
        <t xml:space="preserve">1) JDK (jar, javap, javac)
2) модификаторы доступа + как работает с наследованием 
3) Все вопросы еще 
</t>
      </text>
    </comment>
    <comment authorId="0" ref="Y19">
      <text>
        <t xml:space="preserve">1) Ограничить действия с Yard по своему типу (не Обджект) (+)
2) Создать Рассказчика для истории, который выводит всё информацию о действиях (+)</t>
      </text>
    </comment>
    <comment authorId="0" ref="S20">
      <text>
        <t xml:space="preserve">1) Утилита javap (+)
2) Память JVM (+)
3) Способы создания массива(+)
4) Переписать код без использования util.Random (+)</t>
      </text>
    </comment>
    <comment authorId="0" ref="V20">
      <text>
        <t xml:space="preserve">1) "Магические"  переменные вынести в статические поля класа (сделать им нормальный нейминг) (+)
2) Создать jar архив с помощью командной строки (classpath) (+)
3) Инкапсуляция (+)
4) модификаторы доступа (+)
5) Пакеты, инструкция import. (+)
6) static (+)
</t>
      </text>
    </comment>
    <comment authorId="0" ref="Y20">
      <text>
        <t xml:space="preserve">1) Не использовать магические цифры в коде, создавть отдельные переменные с нормальными названиями
2) Перенести настройки программы в отдельный файл с конфигурациями
3) Вынести некоторые повторяющиеся куски кода в утилитные классы (например подсчет координат)
4) Дополнить исколючения (выводить более детальную ошибку)
5) Использовать RuntimeException
6) Swimable выдавать сразу Boat 
7) В зависимости от типа варьриуется действия с лодкой
1-7) +
</t>
      </text>
    </comment>
    <comment authorId="0" ref="S21">
      <text>
        <t xml:space="preserve">1) Нужно скомпилировать на helios + создать jar (+)
2) Переписать без испольованя util.Random (+)
3) Показать использование switch ( в двух вариантах) (+)
4) Использовать подпрограммы / статические функции (разбить main на несколько различных функций) (+)
5) </t>
      </text>
    </comment>
    <comment authorId="0" ref="Y21">
      <text>
        <t xml:space="preserve">1) Переделать логику с Хранилищем. Можно использовать Generic
2) Можно убрать не используемые классы, для облегчения модели
3) Добавить исключений </t>
      </text>
    </comment>
    <comment authorId="0" ref="S22">
      <text>
        <t xml:space="preserve">1) Переписать иф-элсе на свитч кейы (в двух видах) (+)
2) a++, ++a в чем отличие 
3) переписать без использования util.Rnadom (+)</t>
      </text>
    </comment>
    <comment authorId="0" ref="Y22">
      <text>
        <t xml:space="preserve">1) параметры программы задавать из файла
2) Все менеджеры переделать в интерфейсы
3) Дебатеры: выбрасывать исключения если коротышка находится и в участниках и оппонентах
</t>
      </text>
    </comment>
    <comment authorId="0" ref="AB22">
      <text>
        <t xml:space="preserve">1) правильный record (как будто бы можно для параметров запуска использовать)
2) Добавить еще пару RuntimeException
</t>
      </text>
    </comment>
    <comment authorId="0" ref="S23">
      <text>
        <t xml:space="preserve">1) переделать цикл for i на do while
2) переписать на switch (двух видов)</t>
      </text>
    </comment>
    <comment authorId="0" ref="Y23">
      <text>
        <t xml:space="preserve">Мне было сложно прочитать код, но в следующий раз точно всё получится
(В целом вопрос мало по коду, так что можно и такое сдавать)
Вынести все sout из методов и прописать все sout в отдельный интерфейс по состоянию объектов
Не забыть вынести все ненужные параметры в  методах</t>
      </text>
    </comment>
    <comment authorId="0" ref="S24">
      <text>
        <t xml:space="preserve">1) JDK, JVM, JRE ( поподробнее )
2) javap</t>
      </text>
    </comment>
    <comment authorId="0" ref="Y24">
      <text>
        <t xml:space="preserve">1) Объеденить Person и SoundSpace под общее взаимодействие 
2) Поменять названия Thing на что то менее абстрактное </t>
      </text>
    </comment>
    <comment authorId="0" ref="S25">
      <text>
        <t xml:space="preserve">1) Компиляция кода (+)
2) javap (+)
3) Привидение типов (+)
4) new / память (+)
5) if-else -&gt; switch (в двух вариантах) (+)</t>
      </text>
    </comment>
    <comment authorId="0" ref="V25">
      <text>
        <t xml:space="preserve">1) new (стэк и куча)
2) Имена классов и методов и полей передлать по конвенции java
3) статические переменные с нормальным названием для статов покемона
4) Почему работает Pokemon
5) Инкапсуляция и полиморфизм подробнее
6) Конструкторы
7) + все вопросы </t>
      </text>
    </comment>
    <comment authorId="0" ref="Y25">
      <text>
        <t xml:space="preserve">1) Поменять проверку в методах вызова с if либо на вызов исключений, либо на проверку состояний в каком нибудь утилитный класс (возможно default)</t>
      </text>
    </comment>
    <comment authorId="0" ref="S26">
      <text>
        <t xml:space="preserve">1) Переделать с ulti.Random на Math.random (+)
2) Без Мавен (и без gradle) (+)
3) переписать if-else на switch (два варианта) ( использовать статические функции)
4) </t>
      </text>
    </comment>
    <comment authorId="0" ref="Y26">
      <text>
        <t xml:space="preserve">1) По лабе вопросов нет</t>
      </text>
    </comment>
    <comment authorId="0" ref="AB26">
      <text>
        <t xml:space="preserve">1) Изменить работы с Moonman, не передавать в него domeManagment</t>
      </text>
    </comment>
    <comment authorId="0" ref="S27">
      <text>
        <t xml:space="preserve">1) Переделать с Random на Math.random (+)
2) Switch case ( двумя способами ) (+)
3) явно и неявное привидение (+)
4) Память ( в чем разница между ними) (+)
5) Инструкции ветвления (+)
6) Форматированный вывод (+)</t>
      </text>
    </comment>
    <comment authorId="0" ref="V27">
      <text>
        <t xml:space="preserve">1) static
2) переделать иерархию покемонов
3) Использовать тип Pokemon перед битвой
4) абстракция  (-)
4.1) Инкапсуляция (+-)
5) понятие класса, члены класса и модификаторы доступа
6) </t>
      </text>
    </comment>
    <comment authorId="0" ref="Y27">
      <text>
        <t xml:space="preserve">1) Optional&lt;T&gt; - что такое (+)
2) Можно ли вместо T используют другую букву (+)
3) Record (+)
4) stream() (+)
5) </t>
      </text>
    </comment>
    <comment authorId="0" ref="S28">
      <text>
        <t xml:space="preserve">1) Разобраться и пояснить значения всех аргументов в jar cfe main.jar main main.class (почему такой порядок и зачем нужен каждый из них) (+)
2) Переписать использование if-else в calc_element на switch-case (+)
3) Примитивные типы: в чем разница между ними и для чего используются (+)
4) Приоритеты операций (+)
5) public static void main(String[] args) что это такое и зачем нужно?
6) Вывод в консоль. Форматированный вывод (+)</t>
      </text>
    </comment>
    <comment authorId="0" ref="V28">
      <text>
        <t xml:space="preserve">1) Отчет по лабораторной работе
2) Сделать покемонов по иерархии наследования (+)</t>
      </text>
    </comment>
    <comment authorId="0" ref="Y28">
      <text>
        <t xml:space="preserve">https://www.oracle.com/java/technologies/javase/codeconventions-namingconventions.html
1) + RuntimeException</t>
      </text>
    </comment>
    <comment authorId="0" ref="S29">
      <text>
        <t xml:space="preserve">1) Создать jar архив и запустить его (+)
2) Не использовать статические классы (+-)
3) Не использовать String (+)
4) Не использовать Random (есть Math.random) (+)
Из первых доработок: Дальше еще могут быть замечания
5) без использованя ArrayList
6) В собственных классах сделать методы static 
7) Пункт 3 сделать по заданию</t>
      </text>
    </comment>
    <comment authorId="0" ref="Y29">
      <text>
        <t xml:space="preserve">1) SOLID - что значит каждая буква (-)
2) hashCode + equals - зачем нужны и почему их нужно переопределять вместе
3) Разница абстрактного класса от интерфейса (можно ли заменять в коде абстрактный класс на интерфейс и наоборот) 
4) try catch finally </t>
      </text>
    </comment>
    <comment authorId="0" ref="AB29">
      <text>
        <t xml:space="preserve">1) Добавляется работник фермы, который строит ограды для козлят. Для постройки нужны ресурсы, который лежат на ферме
2) Исключения два вида: Exception и RuntimeException</t>
      </text>
    </comment>
    <comment authorId="0" ref="S30">
      <text>
        <t xml:space="preserve">1) Переписать условия с if-else на swtich ( в двух разный вариантах) 
2) цикл for  переписать на do while
</t>
      </text>
    </comment>
    <comment authorId="0" ref="V30">
      <text>
        <t xml:space="preserve">1) GC (сборщик мусора)
2) Переделать диаграмму классов
3) Перегрузка</t>
      </text>
    </comment>
    <comment authorId="0" ref="Y30">
      <text>
        <t xml:space="preserve">1) Появляется класс StoryTeller, который смотрит на состояния объектов истории и рассказывает их состояния
2) У каждого объекта есть своё состояние, которое можно описать в ENUM и выводит текст в StoryTeller в зависимости от этих состояний
3) Два вида исключений: которые срабатывают в зависимости от состояний объектов (условно нельзя перейти в состояние 1, так как этот объект не может иметь такое состояние)
</t>
      </text>
    </comment>
    <comment authorId="0" ref="S31">
      <text>
        <t xml:space="preserve">1) утилита javap ( посмотреть байткод)
2) явное/неявное пивидение типов
3) переписать на switch-case (или просто switch) (+)
4) Не использовать Random, переписать на Math.random() (+)
5) цикл for переписать на do while (+)</t>
      </text>
    </comment>
    <comment authorId="0" ref="V31">
      <text>
        <t xml:space="preserve">1)сделтаь юмл диаграмму правильную (с наследниками) (+)
2) абстракция (+)
3) инкапсуляция (не только про сокрытие) (+)
4) полиморфизм (не только частные случае) (+)
5) Члены класса. Поля, методы, конструкторы. Модификаторы доступа. (+)
6) Области видимости переменных. (+)
7) Модификаторы final и static. (+)</t>
      </text>
    </comment>
    <comment authorId="0" ref="Y31">
      <text>
        <t xml:space="preserve">1) Накинуть побольше состояний</t>
      </text>
    </comment>
    <comment authorId="0" ref="S32">
      <text>
        <t xml:space="preserve">0) создание jar (+)
1) Сделать вывод в виде матрицы (+)
2) Создать статические методы для подсчета двумерного массива (+)
3) Заменить for на do while (+)
4) + Все вопросы по лабе</t>
      </text>
    </comment>
    <comment authorId="0" ref="V32">
      <text>
        <t xml:space="preserve">1) private для класса и для конструктора 
2) final (+)
3) </t>
      </text>
    </comment>
    <comment authorId="0" ref="Y32">
      <text>
        <t xml:space="preserve">Уникальная лаба с консольным вводом</t>
      </text>
    </comment>
    <comment authorId="0" ref="S33">
      <text>
        <t xml:space="preserve">1) Удалить все ненужные принты (+)
2) Заменить if-else на switch (в двух вариантах) (+)
3) Сделать статический метод для подсчета элемента двумерного массива (+)
4) JDK подробно узнать (+)
5) Все вопросы из лабы
6) Приведение типов (+)
7) Одномерные и двумерные массивы. Работа с памятью (+)
8) Подпрограммы, static методы</t>
      </text>
    </comment>
    <comment authorId="0" ref="V33">
      <text>
        <t xml:space="preserve">1) Запустить на гелиос (+)
2) Заменить в Main всех покемонов на типы Pokemon (+)
3) Сделать иерарию покемонов по эволюциям (-)
4) Инкапсуляция - примеры и пояснение
5) Полиморфизм - зачем нужен
6) Члены класса
7) Модификаторы доступа
8) import и пакеты</t>
      </text>
    </comment>
    <comment authorId="0" ref="S34">
      <text>
        <t xml:space="preserve">1) Ошибка при исполнении файла (+)
2) + Все вопросы
3) Сделать статический метод для расчета двумерного массива (+)
4) заменить for i на do while (+)</t>
      </text>
    </comment>
    <comment authorId="0" ref="V34">
      <text>
        <t xml:space="preserve">1) Множественное наследование 
2) </t>
      </text>
    </comment>
    <comment authorId="0" ref="Y34">
      <text>
        <t xml:space="preserve">1) Капитан набирает к себе на корабль людей в зависимости от их удачи
Удача - показательно каждого человека
Если на корабле больше "неудачных" людей, то корабль терпит крушение
Если "удачных" людей сильно больше - корабль без проблем добирается то пункта назначений
</t>
      </text>
    </comment>
    <comment authorId="0" ref="S35">
      <text>
        <t xml:space="preserve">1) отдельный метод для двумерного массива (+)
2) if-else на switch() (+)
3) Компиляция и запуск программы (JDK JRE JVM) (+)
4) Примитивные типы данных и работа с памятью (+)
5) Массивы (+)
6) static + статик методы (+)</t>
      </text>
    </comment>
    <comment authorId="0" ref="V35">
      <text>
        <t xml:space="preserve">1) Полиморфизм на примере Лабы по покемонов (+)
2) import и пакеты (+)
3) Члены класса. Поля, методы, конструкторы.
4) Создание и инициализация объектов. Вызов методов.</t>
      </text>
    </comment>
    <comment authorId="0" ref="S36">
      <text>
        <t xml:space="preserve">1) Сделать статический метод для подсчета значений двумерного массива
2) заменить if-else на switch-case
3) На все вопросы ответил (!)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V5">
      <text>
        <t xml:space="preserve">примитивы+
числа с плавающей точкой+
JDK/JRE/JVM+
Перегрузка + сигнатура+
</t>
      </text>
    </comment>
    <comment authorId="0" ref="Y5">
      <text>
        <t xml:space="preserve">1) final+
2) static+
3) Модификаторы доступа+
4) Наследование+
5) Полиморфизм+
6) Инкапсуляция+</t>
      </text>
    </comment>
    <comment authorId="0" ref="V11">
      <text>
        <t xml:space="preserve">1) JDK/JRE/JVM+
2) Числа с плавающей точкой+
3) Классы-обертки/примитивы+
4) Автоупаковка/распаковка+
5) Перегрузка+
6) Инициализация и пр.+</t>
      </text>
    </comment>
    <comment authorId="0" ref="Y11">
      <text>
        <t xml:space="preserve">1) final &amp; static+
2) Модификаторы+
3) Полиморфизм+
4) Конструктор+
5) Класс и объект+
6) Пакеты+</t>
      </text>
    </comment>
    <comment authorId="0" ref="Y12">
      <text>
        <t xml:space="preserve">1) ООП принципы+
2) super+
3) Пример+
4) final+
5) Объекты/классы+</t>
      </text>
    </comment>
    <comment authorId="0" ref="U13">
      <text>
        <t xml:space="preserve">Числа с плавающей точкой+
Примитивы, обертки+
Откуда случайные числа?+
Что такое void+
Именование в java-
Каст типов+
Сигнатура- 
Перегрузка</t>
      </text>
    </comment>
    <comment authorId="0" ref="Y13">
      <text>
        <t xml:space="preserve">1) Можно ли переопределить без @Override+
2) Модификаторы+
3) static+
4) Инкапсуляция+
5) Наследование+</t>
      </text>
    </comment>
    <comment authorId="0" ref="V14">
      <text>
        <t xml:space="preserve">1) \t+
2) boolean+
3) Инициализация и пр.+
4) Классы-обертки +
5) Автоупаковка/автораспаковка
6) JDK/JRE/JVM +
7) Числа с плавающей точкой+-</t>
      </text>
    </comment>
    <comment authorId="0" ref="AB14">
      <text>
        <t xml:space="preserve">1) solid 4+, 5+
2) Модификатор abstract+
3) Enum+
4) throw/throws+
5) массив и ArrayList+</t>
      </text>
    </comment>
    <comment authorId="0" ref="Y15">
      <text>
        <t xml:space="preserve">1) Модификаторы доступа+
2) private-конструкторы, конструктор по умолчанию+
3) final+
4) Перегрузка+
5) JDK/JRE/JVM+
6) Инкапсуляция+</t>
      </text>
    </comment>
    <comment authorId="0" ref="AB15">
      <text>
        <t xml:space="preserve">1) Интерфейс vs абстрактный класс+
2) Множественное наследование+
3) default &amp; private методы интерфейсов+
4) SoLiD+
5) SOLID - это?+</t>
      </text>
    </comment>
    <comment authorId="0" ref="Y16">
      <text>
        <t xml:space="preserve">1) final+
2) инкапсуляция+
3) полиморфизм+
4) Блоки инициализации+
5) Наследование+</t>
      </text>
    </comment>
    <comment authorId="0" ref="AB16">
      <text>
        <t xml:space="preserve">Диаграмма согласована</t>
      </text>
    </comment>
    <comment authorId="0" ref="U17">
      <text>
        <t xml:space="preserve">примитивы/обертки+
JDK/JRE+ JVM+
Перегрузка, сигнатура+
Слабая/сильная типизация?+
Switch-case+</t>
      </text>
    </comment>
    <comment authorId="0" ref="Y17">
      <text>
        <t xml:space="preserve">1) Аннотации +
2) Инкапсуляция +
3) Полиморфизм +
4) Наследование +
5) static классы +</t>
      </text>
    </comment>
    <comment authorId="0" ref="V18">
      <text>
        <t xml:space="preserve">Nan+
Классы-обертки+
Switch-case+
Инициализация+
Методы (без параметров, void)
JDK/JRE/JVM+
Случайные числа+
</t>
      </text>
    </comment>
    <comment authorId="0" ref="Y18">
      <text>
        <t xml:space="preserve">1) static &amp; final+
2) Модификаторы+
3) Полиморфизм+
4) Наследование+
5) Пакеты+
6) Класс и объект+</t>
      </text>
    </comment>
    <comment authorId="0" ref="U19">
      <text>
        <t xml:space="preserve">static</t>
      </text>
    </comment>
    <comment authorId="0" ref="Y19">
      <text>
        <t xml:space="preserve">1) @Override - обязательна ли?+
2) final для классов?+
3) Инкапсуляция+
4) Полиморфизм (примеры в java)-
5) Наследование+
</t>
      </text>
    </comment>
    <comment authorId="0" ref="V20">
      <text>
        <t xml:space="preserve">Сравнение чисел с плавающей точкой?
Сравнение строк?
double и Double?</t>
      </text>
    </comment>
    <comment authorId="0" ref="Y20">
      <text>
        <t xml:space="preserve">1) final-методы+
2) static+
3) Полиморфизм+
4) @Override+
5) Перегрузка+
6) Модификаторы доступа
</t>
      </text>
    </comment>
    <comment authorId="0" ref="Y21">
      <text>
        <t xml:space="preserve">1) @Override+
2) final+
3) static+
4) инкапсуляция+
5) полиморфизм+
6) наследование+</t>
      </text>
    </comment>
    <comment authorId="0" ref="U22">
      <text>
        <t xml:space="preserve">new+
статическая/динамическая типизация?
императивный/декларативный подход?</t>
      </text>
    </comment>
    <comment authorId="0" ref="Y22">
      <text>
        <t xml:space="preserve">1) Инкапсуляция+
2) Полиморфизм+
3) @Override+
4) final для метода+
5) Наследование+</t>
      </text>
    </comment>
    <comment authorId="0" ref="Y23">
      <text>
        <t xml:space="preserve">Полиморфизм?+
Инкапсуляция?+
final+
static+
Блоки инициализации-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Z12">
      <text>
        <t xml:space="preserve">- поправить equals и hashcode</t>
      </text>
    </comment>
    <comment authorId="0" ref="Z13">
      <text>
        <t xml:space="preserve">- Как под капотом реализован ArrayList +-
- Сложности временные и по памяти у массива и ArrayList +-
- Object; Дефолтные реализации методов в Object; Для чего нужен хэшкод? +-
- Solid  +
- Проверяемые и непроверяемые исключения</t>
      </text>
    </comment>
    <comment authorId="0" ref="Z19">
      <text>
        <t xml:space="preserve">- Main:49 - InterruptedException
- Поправить equals</t>
      </text>
    </comment>
    <comment authorId="0" ref="Z21">
      <text>
        <t xml:space="preserve">Переопределить везде equals, hashcode &amp; toString</t>
      </text>
    </comment>
    <comment authorId="0" ref="T26">
      <text>
        <t xml:space="preserve">- add  &amp; update - привести к варианту модели +-
- Паттерн команда при реализации
- Валидация при чтении из файла +-
- exit : завершить программу (без сохранения в файл) +-
- Сравнение делать по price +-
- remove_all_by_owner owner - переделать аргумент +-
- Продемонстрировать скрипт с add и аргументами +-
- Проверить на момент ошибок. Если не выполнилась команда в скрипте - скрипт должен начать обрабатывать следующую команду +-
- price может быть нулл +-
- красивый вывод при show +-
- защита от рекурсии в скриптах +-
- Ко, контр и инвариантность; Какие дженерики и какие массивы?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A35">
      <text>
        <t xml:space="preserve">В отличие от тупоголовых рептилий, готовых прошибать стены своими чешуйчатыми лбами, конфедераты не любили ходить в гору при наличии возможности её обойти. Для чего тратить огромные средства на возню с примитивными видами, населяющими вновь открытую планету, рассчитывая через многие десятки, а то и сотни лет поднять их до уровня рабочей силы приемлемого качества? Гораздо разумнее отыскать уже готовую примитивную цивилизацию и захватить её. При этом совершенно необязательно проливать реки крови, теряя в жестоких битвах потенциальных рабов, ресурсы и собственный персонал, когда можно захватить цивилизацию экономически. Рабы работают с максимальной эффективностью тогда, когда считают себя свободными. Атаковать планету нужно, только если по тем или иным причинам ты собрался уничтожить её население абсолютно, до единой особи. 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U11">
      <text>
        <t xml:space="preserve">сдавал другому
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Z15">
      <text>
        <t xml:space="preserve">код +</t>
      </text>
    </comment>
    <comment authorId="0" ref="AG15">
      <text>
        <t xml:space="preserve">Баллы за доп, чтоб добить до 60+</t>
      </text>
    </comment>
    <comment authorId="0" ref="AG16">
      <text>
        <t xml:space="preserve">Баллы за доп, чтоб добить до 60+
</t>
      </text>
    </comment>
    <comment authorId="0" ref="Z18">
      <text>
        <t xml:space="preserve">код +
</t>
      </text>
    </comment>
    <comment authorId="0" ref="Z21">
      <text>
        <t xml:space="preserve">код +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O2">
      <text>
        <t xml:space="preserve">дистант</t>
      </text>
    </comment>
    <comment authorId="0" ref="U4">
      <text>
        <t xml:space="preserve">+ Byte = 127 и делаем инкремент
+ Math.random()
+ почему в методах стандартных библиотек нет тел</t>
      </text>
    </comment>
    <comment authorId="0" ref="U10">
      <text>
        <t xml:space="preserve">+ Переделать на Math.Random()
+ вынести все for в методы и вынести рандом
+ этапы компиляции
+ ClassLoader
+ как работает Math.Random() и как реализовать свой</t>
      </text>
    </comment>
    <comment authorId="0" ref="X10">
      <text>
        <t xml:space="preserve">1. наследование, инкапсуляция, абстракция, молиморфизм (upcast downcast)
2. static поля, static методы (для чего нужны)
3. ЖЦ обьекта Java</t>
      </text>
    </comment>
    <comment authorId="0" ref="AA10">
      <text>
        <t xml:space="preserve">+ SOLID, STUPID
+ плохой Singleton vs хороший
+ классы Object и Class
equals
что такое поле и переменная, как создать поле
что такое область видимости  класса и метода
как создать поле типа Object</t>
      </text>
    </comment>
    <comment authorId="0" ref="U11">
      <text>
        <t xml:space="preserve">исправить NaN или доказать возникновение
починить math.random()
вынести for в методы и вынести рандом
Math.random()
методы без тела
heap vs stack</t>
      </text>
    </comment>
    <comment authorId="0" ref="V11">
      <text>
        <t xml:space="preserve">использовать лямбды</t>
      </text>
    </comment>
    <comment authorId="0" ref="X11">
      <text>
        <t xml:space="preserve">static, ООП, конструкторы (new, пустой конструктор vs конструктор по умолчанию), модификаторы доступа</t>
      </text>
    </comment>
    <comment authorId="0" ref="Y11">
      <text>
        <t xml:space="preserve">использовать лямбды всех функциональных классов</t>
      </text>
    </comment>
    <comment authorId="0" ref="U12">
      <text>
        <t xml:space="preserve">разделить на методы
+ JRE
+ java приложения, jar, META-INF и как это связано с JVM
+ Жизненный цикл главного потока
</t>
      </text>
    </comment>
    <comment authorId="0" ref="X12">
      <text>
        <t xml:space="preserve">06.02.2025
принципы ООП
модификаторы доступа
static</t>
      </text>
    </comment>
    <comment authorId="0" ref="U13">
      <text>
        <t xml:space="preserve">+ нейминги
+ вынести рандом
+ ClassLoader
+ jar
+ Классы обертки</t>
      </text>
    </comment>
    <comment authorId="0" ref="X13">
      <text>
        <t xml:space="preserve">+ выполнение
нейминги
распределить move по нормальным методам
</t>
      </text>
    </comment>
    <comment authorId="0" ref="AA13">
      <text>
        <t xml:space="preserve">SOLID, STUPID, Object
три типа исключений
функциональные интерфейсы
лямбда выражения</t>
      </text>
    </comment>
    <comment authorId="0" ref="U14">
      <text>
        <t xml:space="preserve">+ выполнение
+ как работает random
+ System
+ ООП &amp; АОП
+ ЖЦ главного потока
</t>
      </text>
    </comment>
    <comment authorId="0" ref="X14">
      <text>
        <t xml:space="preserve">модификаторы доступа
+/- класс и обьект</t>
      </text>
    </comment>
    <comment authorId="0" ref="AA14">
      <text>
        <t xml:space="preserve">исключения, абстракция, композиция, SOLID, STUPID, вложенные, локальные и анонимные классы.</t>
      </text>
    </comment>
    <comment authorId="0" ref="U15">
      <text>
        <t xml:space="preserve">1. Byte ++ = -128 почему?
2. Разница do while и while когда ?
3. Jdk &amp; jre
4. Собрать jar архив
5. Protected &amp; private
6. Void это?
Доп задание:
Диапазон через консоль</t>
      </text>
    </comment>
    <comment authorId="0" ref="X15">
      <text>
        <t xml:space="preserve">+ выполнение
static поля / методы
+ полиморфизм</t>
      </text>
    </comment>
    <comment authorId="0" ref="AA15">
      <text>
        <t xml:space="preserve">+ hashCode vs equals
+ Object
+ SOLID STUPID</t>
      </text>
    </comment>
    <comment authorId="0" ref="U16">
      <text>
        <t xml:space="preserve">гелиос
нейминг + соглашения по оформлению кода
рандом в отдельный метод
-&gt; ?
switch-case
Доп:
написать валидатор NaN и Inf, чтобы выводить сообщение, в какой формуле и при каких значения это произошло</t>
      </text>
    </comment>
    <comment authorId="0" ref="X16">
      <text>
        <t xml:space="preserve">+ выполнение
+/- default vs protected
полиморфизм: upcats / downcast
+/- области видимости переменных и shadowing</t>
      </text>
    </comment>
    <comment authorId="0" ref="AA16">
      <text>
        <t xml:space="preserve">три типа исключений
SOLID STUPID
</t>
      </text>
    </comment>
    <comment authorId="0" ref="U17">
      <text>
        <t xml:space="preserve">? Нужно разбить на функции
JDK, dev tools, JRE -&gt; JVM
типизация, var
math библиотека</t>
      </text>
    </comment>
    <comment authorId="0" ref="X17">
      <text>
        <t xml:space="preserve">+ выполнение</t>
      </text>
    </comment>
    <comment authorId="0" ref="AA17">
      <text>
        <t xml:space="preserve">+ Object
hashCode vs equals
+ SOLID STUPID
Singleton</t>
      </text>
    </comment>
    <comment authorId="0" ref="U18">
      <text>
        <t xml:space="preserve">+ выполнение
типы данных: float vs double, ссылочные типы данных. почему float flt = 0.2 выдает ошибку?
+ классы обертки
в чем отличие функции от метода
String str = "abc"
vs
String str = new String("abc")</t>
      </text>
    </comment>
    <comment authorId="0" ref="X18">
      <text>
        <t xml:space="preserve">+ выполнение
+ Конструктор по умолчанию и чем отличается от пустого конструктора?
+ ключевое слово this и super
+ полиморфизм: upcast &amp; downcast
static</t>
      </text>
    </comment>
    <comment authorId="0" ref="AA18">
      <text>
        <t xml:space="preserve">+ STUPID / SOLID
+ Object
+ сравнение через hashCode() vs сравнение через equals()</t>
      </text>
    </comment>
    <comment authorId="0" ref="U19">
      <text>
        <t xml:space="preserve">+ Типизация
jvm, jdk, javadoc
+ Разбить на методы
+ Можно из 15666,256 сделать 15,256
+ этапы компиляции Java приложения</t>
      </text>
    </comment>
    <comment authorId="0" ref="X19">
      <text>
        <t xml:space="preserve">+ выполнение
static поля и методы
проблема ромба</t>
      </text>
    </comment>
    <comment authorId="0" ref="AA19">
      <text>
        <t xml:space="preserve">- Object
- hashCode() vs equals()
+ SOLID / STUPID
+ Исключения</t>
      </text>
    </comment>
    <comment authorId="0" ref="U20">
      <text>
        <t xml:space="preserve">+ Вынести рандом / создание массивов / вывод в отдельный метод
+ Math.random()
+ Почему не у всех методов есть тела в базовых библиотеках
+ jar файл - структура jar файла
</t>
      </text>
    </comment>
    <comment authorId="0" ref="X20">
      <text>
        <t xml:space="preserve">+ Инкапсуляция и при чем тут getter, setter. Принцип написания геттеров и сеттеров
Полиморфизм целиком
+ ЖЦ обьекта Java
+ Области видимости
</t>
      </text>
    </comment>
    <comment authorId="0" ref="AA20">
      <text>
        <t xml:space="preserve">+ привести в порядок код
+ Доп на TCP</t>
      </text>
    </comment>
    <comment authorId="0" ref="U21">
      <text>
        <t xml:space="preserve">+ Конструкции Java: циклы, условия, функции, свич кейс. do...while написал с трудом.
+ Блоки кода
+ Цикл фор
+/- Форматирование
+ Массивы</t>
      </text>
    </comment>
    <comment authorId="0" ref="X21">
      <text>
        <t xml:space="preserve">+ выполнение
привести код в порядок
Полиморфизм
</t>
      </text>
    </comment>
    <comment authorId="0" ref="AA21">
      <text>
        <t xml:space="preserve">* логика норм, архитектура фу
* нужно подключить логер
* абстрактные классы должны дти только после интерфейсов
+ hashCode() vs equals()
- STUPID &amp; SOLID
+ Object
</t>
      </text>
    </comment>
    <comment authorId="0" ref="U22">
      <text>
        <t xml:space="preserve">+ выполнение
+ Told how math.Random() works at the program level - how it generates random numbers. What are seeds?
+ What is JVM?
+ what is ClassLoader?
+ What is JRE?
+ What is the difference between JVM and compiler.</t>
      </text>
    </comment>
    <comment authorId="0" ref="AA22">
      <text>
        <t xml:space="preserve">+ Object class
+ We have method with returning type - Object. Which classes from your lab work we can return from this method?
</t>
      </text>
    </comment>
    <comment authorId="0" ref="U23">
      <text>
        <t xml:space="preserve">+ вынести рандом в отдельный метод
+ JDK + JVM
+ классы обертки + ссылочные типы данных
+ heap vs stack</t>
      </text>
    </comment>
    <comment authorId="0" ref="X23">
      <text>
        <t xml:space="preserve">+ выполнение
разделить код 1 и 2 лабы
+ полиморфизм
+ static поля / методы
+ ключевые слова this и super
+ protected vs default
- upcast и downdcast</t>
      </text>
    </comment>
    <comment authorId="0" ref="AA23">
      <text>
        <t xml:space="preserve">1. hashCode &amp; equals
2. SOLID STUPID
3. </t>
      </text>
    </comment>
  </commentList>
</comments>
</file>

<file path=xl/sharedStrings.xml><?xml version="1.0" encoding="utf-8"?>
<sst xmlns="http://schemas.openxmlformats.org/spreadsheetml/2006/main" count="7621" uniqueCount="1380">
  <si>
    <t>ID</t>
  </si>
  <si>
    <t>ФИО</t>
  </si>
  <si>
    <t>Группа</t>
  </si>
  <si>
    <t>Поток</t>
  </si>
  <si>
    <t>464900</t>
  </si>
  <si>
    <t>Абдуллаева София Улугбековна</t>
  </si>
  <si>
    <t>P3108</t>
  </si>
  <si>
    <t>471628</t>
  </si>
  <si>
    <t>Абдуллоев Мехрубон Фарходович</t>
  </si>
  <si>
    <t>P3109</t>
  </si>
  <si>
    <t>464902</t>
  </si>
  <si>
    <t>Абодерин Абдуллах Аболаде</t>
  </si>
  <si>
    <t>P3132</t>
  </si>
  <si>
    <t>464904</t>
  </si>
  <si>
    <t>Абрамов Арсений Ярославович</t>
  </si>
  <si>
    <t>P3130</t>
  </si>
  <si>
    <t>464905</t>
  </si>
  <si>
    <t>Абрамов Егор Денисович</t>
  </si>
  <si>
    <t>P3119</t>
  </si>
  <si>
    <t>464906</t>
  </si>
  <si>
    <t>Абрамова Анастасия Сергеевна</t>
  </si>
  <si>
    <t>P3111</t>
  </si>
  <si>
    <t>464917</t>
  </si>
  <si>
    <t>Авдеев Владислав Александрович</t>
  </si>
  <si>
    <t>P3114</t>
  </si>
  <si>
    <t>464921</t>
  </si>
  <si>
    <t>Авенданьо Дуран Карлос Мануэль</t>
  </si>
  <si>
    <t>P3106</t>
  </si>
  <si>
    <t>464923</t>
  </si>
  <si>
    <t>Аверьянов Артемий Игоревич</t>
  </si>
  <si>
    <t>O3143</t>
  </si>
  <si>
    <t>464924</t>
  </si>
  <si>
    <t>Аветян Алла Арцруновна</t>
  </si>
  <si>
    <t>O3145</t>
  </si>
  <si>
    <t>464926</t>
  </si>
  <si>
    <t>Аврамов Андрей Максимович</t>
  </si>
  <si>
    <t>R3141</t>
  </si>
  <si>
    <t>464929</t>
  </si>
  <si>
    <t>Авсиевич Евдокия Дмитриевна</t>
  </si>
  <si>
    <t>O3144</t>
  </si>
  <si>
    <t>471658</t>
  </si>
  <si>
    <t>Агаларова Айсел Нубарековна</t>
  </si>
  <si>
    <t>464941</t>
  </si>
  <si>
    <t>Акатьева Александра Максимовна</t>
  </si>
  <si>
    <t>R3180</t>
  </si>
  <si>
    <t>374856</t>
  </si>
  <si>
    <t>Алвари Юсеф</t>
  </si>
  <si>
    <t>399913</t>
  </si>
  <si>
    <t>Александрова Милана Сергеевна</t>
  </si>
  <si>
    <t>464968</t>
  </si>
  <si>
    <t>Алексеева Полина Андреевна</t>
  </si>
  <si>
    <t>471668</t>
  </si>
  <si>
    <t>Алтанхуяг Нямсурэн</t>
  </si>
  <si>
    <t>P3112</t>
  </si>
  <si>
    <t>464985</t>
  </si>
  <si>
    <t>Алтухов Владимир Александрович</t>
  </si>
  <si>
    <t>P3110</t>
  </si>
  <si>
    <t>408027</t>
  </si>
  <si>
    <t>Альшухайед Рами</t>
  </si>
  <si>
    <t>465006</t>
  </si>
  <si>
    <t>Андреева Татьяна Никитична</t>
  </si>
  <si>
    <t>413731</t>
  </si>
  <si>
    <t>Аникин Максим</t>
  </si>
  <si>
    <t>P3124</t>
  </si>
  <si>
    <t>408157</t>
  </si>
  <si>
    <t>Анохин Сергей Денисович</t>
  </si>
  <si>
    <t>465026</t>
  </si>
  <si>
    <t>Антонова Анна Игоревна</t>
  </si>
  <si>
    <t>465029</t>
  </si>
  <si>
    <t>Ануфриев Андрей Сергеевич</t>
  </si>
  <si>
    <t>465058</t>
  </si>
  <si>
    <t>Арцер Александр Александрович</t>
  </si>
  <si>
    <t>476150</t>
  </si>
  <si>
    <t>Ахроров Кароматуллохон Фирдавсович</t>
  </si>
  <si>
    <t>408184</t>
  </si>
  <si>
    <t>Ашралиева Дана Руслановна</t>
  </si>
  <si>
    <t>465105</t>
  </si>
  <si>
    <t>Байбурина Карина Ильшатовна</t>
  </si>
  <si>
    <t>465119</t>
  </si>
  <si>
    <t>Баландина Алиса Евгеньевна</t>
  </si>
  <si>
    <t>408213</t>
  </si>
  <si>
    <t>Баранов Георгий Степанович</t>
  </si>
  <si>
    <t>465142</t>
  </si>
  <si>
    <t>Бармичев Григорий Андреевич</t>
  </si>
  <si>
    <t>471733</t>
  </si>
  <si>
    <t>Бегун Фёдор Аркадьевич</t>
  </si>
  <si>
    <t>465186</t>
  </si>
  <si>
    <t>Белов Вадим Алексеевич</t>
  </si>
  <si>
    <t>465198</t>
  </si>
  <si>
    <t>Белошицкий Федор Станиславович</t>
  </si>
  <si>
    <t>R3140</t>
  </si>
  <si>
    <t>465199</t>
  </si>
  <si>
    <t>Белхассен Абдулла</t>
  </si>
  <si>
    <t>407784</t>
  </si>
  <si>
    <t>Белхушет Мохаммед Сирадж</t>
  </si>
  <si>
    <t>465203</t>
  </si>
  <si>
    <t>Беляев Александр Николаевич</t>
  </si>
  <si>
    <t>R3143</t>
  </si>
  <si>
    <t>408076</t>
  </si>
  <si>
    <t>Бен Шамех Абделазиз</t>
  </si>
  <si>
    <t>465211</t>
  </si>
  <si>
    <t>Бердышев Григорий Александрович</t>
  </si>
  <si>
    <t>465224</t>
  </si>
  <si>
    <t>Бибиков Владислав Олегович</t>
  </si>
  <si>
    <t>P3116</t>
  </si>
  <si>
    <t>465226</t>
  </si>
  <si>
    <t>Биктимиров Ильдар Альбертович</t>
  </si>
  <si>
    <t>465228</t>
  </si>
  <si>
    <t>Бирюков Ян Владиславович</t>
  </si>
  <si>
    <t>P3121</t>
  </si>
  <si>
    <t>465235</t>
  </si>
  <si>
    <t>Бобровский Ярослав Андреевич</t>
  </si>
  <si>
    <t>P3120</t>
  </si>
  <si>
    <t>465241</t>
  </si>
  <si>
    <t>Боглаев Яромир Владимирович</t>
  </si>
  <si>
    <t>465244</t>
  </si>
  <si>
    <t>Бойко Георгий Александрович</t>
  </si>
  <si>
    <t>465259</t>
  </si>
  <si>
    <t>Бондаренко Андрей Владимирович</t>
  </si>
  <si>
    <t>P3115</t>
  </si>
  <si>
    <t>474254</t>
  </si>
  <si>
    <t>Бондаренко Денис Игоревич</t>
  </si>
  <si>
    <t>P3131</t>
  </si>
  <si>
    <t>465267</t>
  </si>
  <si>
    <t>Боровой Богдан Алексеевич</t>
  </si>
  <si>
    <t>R3135</t>
  </si>
  <si>
    <t>465270</t>
  </si>
  <si>
    <t>Бороздин Кирилл Алексеевич</t>
  </si>
  <si>
    <t>465280</t>
  </si>
  <si>
    <t>Бражкин Егор Юрьевич</t>
  </si>
  <si>
    <t>465285</t>
  </si>
  <si>
    <t>Брусенцева Ольга Андреевна</t>
  </si>
  <si>
    <t>465292</t>
  </si>
  <si>
    <t>Бузырев Иван Михайлович</t>
  </si>
  <si>
    <t>465294</t>
  </si>
  <si>
    <t>Букреев Степан Сергеевич</t>
  </si>
  <si>
    <t>P3117</t>
  </si>
  <si>
    <t>465298</t>
  </si>
  <si>
    <t>Булаткина Дарья Константиновна</t>
  </si>
  <si>
    <t>465303</t>
  </si>
  <si>
    <t>Булюсин Илья Олегович</t>
  </si>
  <si>
    <t>465319</t>
  </si>
  <si>
    <t>Бухаева Валерия Вячеславовна</t>
  </si>
  <si>
    <t>R3138</t>
  </si>
  <si>
    <t>471783</t>
  </si>
  <si>
    <t>Бушков Борис Кириллович</t>
  </si>
  <si>
    <t>431831</t>
  </si>
  <si>
    <t>Бущик Иван Николаевич</t>
  </si>
  <si>
    <t>365209</t>
  </si>
  <si>
    <t>Быков Тимур Антонович</t>
  </si>
  <si>
    <t>465345</t>
  </si>
  <si>
    <t>Валиев Рафаэль Ильшатович</t>
  </si>
  <si>
    <t>465346</t>
  </si>
  <si>
    <t>Валиев Руслан Новруз Оглы</t>
  </si>
  <si>
    <t>465355</t>
  </si>
  <si>
    <t>Васильев Александр Георгиевич</t>
  </si>
  <si>
    <t>465358</t>
  </si>
  <si>
    <t>Васильев Илья Андреевич</t>
  </si>
  <si>
    <t>471800</t>
  </si>
  <si>
    <t>Ведерникова Анна Васильевна</t>
  </si>
  <si>
    <t>465382</t>
  </si>
  <si>
    <t>Ведехин Александр Вадимович</t>
  </si>
  <si>
    <t>P3118</t>
  </si>
  <si>
    <t>372854</t>
  </si>
  <si>
    <t>Вернер Кристина Витальевна</t>
  </si>
  <si>
    <t>463219</t>
  </si>
  <si>
    <t>Виджая Раден Гален Братасена</t>
  </si>
  <si>
    <t>465403</t>
  </si>
  <si>
    <t>Вильданов Ильгиз Илусович</t>
  </si>
  <si>
    <t>465422</t>
  </si>
  <si>
    <t>Власова Екатерина Олеговна</t>
  </si>
  <si>
    <t>465439</t>
  </si>
  <si>
    <t>Вольнова Анна Александровна</t>
  </si>
  <si>
    <t>441010</t>
  </si>
  <si>
    <t>Воробьев Юрий Константинович</t>
  </si>
  <si>
    <t>465452</t>
  </si>
  <si>
    <t>Воротнев Виктор Дмитриевич</t>
  </si>
  <si>
    <t>465457</t>
  </si>
  <si>
    <t>Вохрамеев Глеб Дмитриевич</t>
  </si>
  <si>
    <t>465479</t>
  </si>
  <si>
    <t>Гаврилюк Максим Юрьевич</t>
  </si>
  <si>
    <t>P3113</t>
  </si>
  <si>
    <t>465486</t>
  </si>
  <si>
    <t>Газиев Магомедсалам Мухтарович</t>
  </si>
  <si>
    <t>465487</t>
  </si>
  <si>
    <t>Газизуллин Ринат Ришатович</t>
  </si>
  <si>
    <t>408417</t>
  </si>
  <si>
    <t>Галак Екатерина Анатольевна</t>
  </si>
  <si>
    <t>465500</t>
  </si>
  <si>
    <t>Галкин Артём Евгеньевич</t>
  </si>
  <si>
    <t>465502</t>
  </si>
  <si>
    <t>Галлямов Эрик Тимурович</t>
  </si>
  <si>
    <t>R3136</t>
  </si>
  <si>
    <t>465521</t>
  </si>
  <si>
    <t>Гаспарян Юрий Эдуардович</t>
  </si>
  <si>
    <t>471835</t>
  </si>
  <si>
    <t>Герасимова Алина Юрьевна</t>
  </si>
  <si>
    <t>P3122</t>
  </si>
  <si>
    <t>465527</t>
  </si>
  <si>
    <t>Гетман Юлия Сергеевна</t>
  </si>
  <si>
    <t>465530</t>
  </si>
  <si>
    <t>Гилев Артём Сергеевич</t>
  </si>
  <si>
    <t>471842</t>
  </si>
  <si>
    <t>Гладкий Алексей Витальевич</t>
  </si>
  <si>
    <t>465544</t>
  </si>
  <si>
    <t>Гладышев Иван Станиславович</t>
  </si>
  <si>
    <t>471844</t>
  </si>
  <si>
    <t>Глушков Матвей Вениаминович</t>
  </si>
  <si>
    <t>465555</t>
  </si>
  <si>
    <t>Гнездилов Дмитрий Вадимович</t>
  </si>
  <si>
    <t>P3123</t>
  </si>
  <si>
    <t>465561</t>
  </si>
  <si>
    <t>Гойхман Елена Яковлевна</t>
  </si>
  <si>
    <t>465567</t>
  </si>
  <si>
    <t>Головач Владимир Сергеевич</t>
  </si>
  <si>
    <t>471848</t>
  </si>
  <si>
    <t>Гончаров Максим Дмитриевич</t>
  </si>
  <si>
    <t>465591</t>
  </si>
  <si>
    <t>Горелова Ульяна Андреевна</t>
  </si>
  <si>
    <t>465592</t>
  </si>
  <si>
    <t>Горин Семён Дмитриевич</t>
  </si>
  <si>
    <t>465601</t>
  </si>
  <si>
    <t>Горшелев Кирилл Валерьевич</t>
  </si>
  <si>
    <t>465602</t>
  </si>
  <si>
    <t>Горшенин Владислав Дмитриевич</t>
  </si>
  <si>
    <t>471855</t>
  </si>
  <si>
    <t>Гребенюк Леонид Сергеевич</t>
  </si>
  <si>
    <t>465629</t>
  </si>
  <si>
    <t>Григоренко Екатерина Денисовна</t>
  </si>
  <si>
    <t>465635</t>
  </si>
  <si>
    <t>Григорьев Даниил Александрович</t>
  </si>
  <si>
    <t>465649</t>
  </si>
  <si>
    <t>Гринь Арина Ефимовна</t>
  </si>
  <si>
    <t>465650</t>
  </si>
  <si>
    <t>Гринько Степан Леонидович</t>
  </si>
  <si>
    <t>465657</t>
  </si>
  <si>
    <t>Гришин Артем Евгеньевич</t>
  </si>
  <si>
    <t>474270</t>
  </si>
  <si>
    <t>Губатенко Мария Денисовна</t>
  </si>
  <si>
    <t>435169</t>
  </si>
  <si>
    <t>Гузалов Тимур Павлович</t>
  </si>
  <si>
    <t>465676</t>
  </si>
  <si>
    <t>Гулахмадзода Имрон Бехруз</t>
  </si>
  <si>
    <t>471872</t>
  </si>
  <si>
    <t>Давиденко Кирилл Павлович</t>
  </si>
  <si>
    <t>465716</t>
  </si>
  <si>
    <t>Дараб Задех Захра</t>
  </si>
  <si>
    <t>465722</t>
  </si>
  <si>
    <t>Девятых Павел Леонидович</t>
  </si>
  <si>
    <t>465727</t>
  </si>
  <si>
    <t>Дедюкиева Иляна Валерьевна</t>
  </si>
  <si>
    <t>465728</t>
  </si>
  <si>
    <t>Дельмухаметова Мария Романовна</t>
  </si>
  <si>
    <t>465729</t>
  </si>
  <si>
    <t>Демакова Ксения Александровна</t>
  </si>
  <si>
    <t>465751</t>
  </si>
  <si>
    <t>Дёмочко Кирилл Иванович</t>
  </si>
  <si>
    <t>465745</t>
  </si>
  <si>
    <t>Деревянко Владимир Владимирович</t>
  </si>
  <si>
    <t>465746</t>
  </si>
  <si>
    <t>Дереновский Илья Андреевич</t>
  </si>
  <si>
    <t>465750</t>
  </si>
  <si>
    <t>Детков Андрей Викторович</t>
  </si>
  <si>
    <t>465755</t>
  </si>
  <si>
    <t>Джантуре Назерке</t>
  </si>
  <si>
    <t>465757</t>
  </si>
  <si>
    <t>Джунь Александра Васильевна</t>
  </si>
  <si>
    <t>465763</t>
  </si>
  <si>
    <t>Дидоренко Дарья Викторовна</t>
  </si>
  <si>
    <t>408023</t>
  </si>
  <si>
    <t>Димо Джофани Патрис Юпио</t>
  </si>
  <si>
    <t>407868</t>
  </si>
  <si>
    <t>Динь Хюи Хоанг</t>
  </si>
  <si>
    <t>471890</t>
  </si>
  <si>
    <t>Дмитриенко Давид</t>
  </si>
  <si>
    <t>465774</t>
  </si>
  <si>
    <t>Добрышкин Владимир Александрович</t>
  </si>
  <si>
    <t>P3107</t>
  </si>
  <si>
    <t>465779</t>
  </si>
  <si>
    <t>Дода Роман Сергеевич</t>
  </si>
  <si>
    <t>465780</t>
  </si>
  <si>
    <t>Дождев Антон Димитриевич</t>
  </si>
  <si>
    <t>465785</t>
  </si>
  <si>
    <t>Долгополова Александра Дмитриевна</t>
  </si>
  <si>
    <t>R3142</t>
  </si>
  <si>
    <t>474277</t>
  </si>
  <si>
    <t>Дорош Даниил Денисович</t>
  </si>
  <si>
    <t>465798</t>
  </si>
  <si>
    <t>Дранкевич Алиса Игоревна</t>
  </si>
  <si>
    <t>465808</t>
  </si>
  <si>
    <t>Дубовец Дмитрий Александрович</t>
  </si>
  <si>
    <t>465812</t>
  </si>
  <si>
    <t>Дудко Семён Николаевич</t>
  </si>
  <si>
    <t>474281</t>
  </si>
  <si>
    <t>Дърлянов Христо Христов</t>
  </si>
  <si>
    <t>465824</t>
  </si>
  <si>
    <t>Дядев Владислав Александрович</t>
  </si>
  <si>
    <t>465826</t>
  </si>
  <si>
    <t>Евграфов Артём Андреевич</t>
  </si>
  <si>
    <t>465842</t>
  </si>
  <si>
    <t>Егорова Полина Николаевна</t>
  </si>
  <si>
    <t>471917</t>
  </si>
  <si>
    <t>Ежелева Дарья Витальевна</t>
  </si>
  <si>
    <t>408578</t>
  </si>
  <si>
    <t>Езерский Андрей Александрович</t>
  </si>
  <si>
    <t>414549</t>
  </si>
  <si>
    <t>Елисеев Валерий Павлович</t>
  </si>
  <si>
    <t>465854</t>
  </si>
  <si>
    <t>Енина Полина Леонидовна</t>
  </si>
  <si>
    <t>412940</t>
  </si>
  <si>
    <t>Еремин Денис Андреевич</t>
  </si>
  <si>
    <t>465865</t>
  </si>
  <si>
    <t>Ермолин Алексей Владимирович</t>
  </si>
  <si>
    <t>R3137</t>
  </si>
  <si>
    <t>465870</t>
  </si>
  <si>
    <t>Ерохин Егор Геннадьевич</t>
  </si>
  <si>
    <t>465871</t>
  </si>
  <si>
    <t>Ершов Дмитрий Александрович</t>
  </si>
  <si>
    <t>465877</t>
  </si>
  <si>
    <t>Жаворонков Петр Дмитриевич</t>
  </si>
  <si>
    <t>465878</t>
  </si>
  <si>
    <t>Жагуло Елизавета Романовна</t>
  </si>
  <si>
    <t>465879</t>
  </si>
  <si>
    <t>Жамбусинов Марк Ильясович</t>
  </si>
  <si>
    <t>465883</t>
  </si>
  <si>
    <t>Жданович Владимир Андреевич</t>
  </si>
  <si>
    <t>465884</t>
  </si>
  <si>
    <t>Железнов Иван Андреевич</t>
  </si>
  <si>
    <t>465887</t>
  </si>
  <si>
    <t>Жеребцов Михаил Александрович</t>
  </si>
  <si>
    <t>465897</t>
  </si>
  <si>
    <t>Жуков Роман Олегович</t>
  </si>
  <si>
    <t>381731</t>
  </si>
  <si>
    <t>Жукова Мария Владимировна</t>
  </si>
  <si>
    <t>465903</t>
  </si>
  <si>
    <t>Журавлев Ярослав Денисович</t>
  </si>
  <si>
    <t>465917</t>
  </si>
  <si>
    <t>Заголович Александр Андреевич</t>
  </si>
  <si>
    <t>465924</t>
  </si>
  <si>
    <t>Зайков Фёдор Константинович</t>
  </si>
  <si>
    <t>465929</t>
  </si>
  <si>
    <t>Зайцев Евгений Алексеевич</t>
  </si>
  <si>
    <t>465945</t>
  </si>
  <si>
    <t>Западовников Алексей Викторович</t>
  </si>
  <si>
    <t>465951</t>
  </si>
  <si>
    <t>Захарченко Андрей Сергеевич</t>
  </si>
  <si>
    <t>465967</t>
  </si>
  <si>
    <t>Зенченков Павел Геннадьевич</t>
  </si>
  <si>
    <t>465972</t>
  </si>
  <si>
    <t>Зиннатова Айгуль Ринатовна</t>
  </si>
  <si>
    <t>368211</t>
  </si>
  <si>
    <t>Зорин Григорий Максимович</t>
  </si>
  <si>
    <t>465983</t>
  </si>
  <si>
    <t>Зотов Ярослав Сергеевич</t>
  </si>
  <si>
    <t>465987</t>
  </si>
  <si>
    <t>Зубулина Юлия Максимовна</t>
  </si>
  <si>
    <t>471969</t>
  </si>
  <si>
    <t>Зуйкова Мария Денисовна</t>
  </si>
  <si>
    <t>465993</t>
  </si>
  <si>
    <t>Зыков Андрей Алексеевич</t>
  </si>
  <si>
    <t>466016</t>
  </si>
  <si>
    <t>Иванова Ксения Алексеевна</t>
  </si>
  <si>
    <t>475125</t>
  </si>
  <si>
    <t>Иванова Марина Михайловна</t>
  </si>
  <si>
    <t>466023</t>
  </si>
  <si>
    <t>Ивашкин Юрий Игоревич</t>
  </si>
  <si>
    <t>463221</t>
  </si>
  <si>
    <t>Идрис Шуаибу</t>
  </si>
  <si>
    <t>404791</t>
  </si>
  <si>
    <t>Ильина Василиса Андреевна</t>
  </si>
  <si>
    <t>406492</t>
  </si>
  <si>
    <t>Ильичев Александр Игоревич</t>
  </si>
  <si>
    <t>466042</t>
  </si>
  <si>
    <t>Ипантьев Иван</t>
  </si>
  <si>
    <t>466048</t>
  </si>
  <si>
    <t>Исаев Тимофей Анатольевич</t>
  </si>
  <si>
    <t>466049</t>
  </si>
  <si>
    <t>Исаева Ирина Антоновна</t>
  </si>
  <si>
    <t>407796</t>
  </si>
  <si>
    <t>Ислам Мд Асифул</t>
  </si>
  <si>
    <t>407795</t>
  </si>
  <si>
    <t>Ислам Минхаджул</t>
  </si>
  <si>
    <t>343054</t>
  </si>
  <si>
    <t>Кабиров Данияр Умарович</t>
  </si>
  <si>
    <t>466072</t>
  </si>
  <si>
    <t>Казакова Елена Денисовна</t>
  </si>
  <si>
    <t>466080</t>
  </si>
  <si>
    <t>Казорин Даниил Дмитриевич</t>
  </si>
  <si>
    <t>466082</t>
  </si>
  <si>
    <t>Кайгородова Александра Андреевна</t>
  </si>
  <si>
    <t>466084</t>
  </si>
  <si>
    <t>Калакин Ярослав Евгеньевич</t>
  </si>
  <si>
    <t>466088</t>
  </si>
  <si>
    <t>Калинин Дмитрий Викторович</t>
  </si>
  <si>
    <t>408735</t>
  </si>
  <si>
    <t>Кан Анатолий Андреевич</t>
  </si>
  <si>
    <t>466103</t>
  </si>
  <si>
    <t>Кантунья Саласар Жан Карло</t>
  </si>
  <si>
    <t>466113</t>
  </si>
  <si>
    <t>Караганов Павел Эдуардович</t>
  </si>
  <si>
    <t>466114</t>
  </si>
  <si>
    <t>Карасев Александр Дмитриевич</t>
  </si>
  <si>
    <t>466127</t>
  </si>
  <si>
    <t>Карнажицкий Максим Романович</t>
  </si>
  <si>
    <t>466137</t>
  </si>
  <si>
    <t>Картомышев Антон Романович</t>
  </si>
  <si>
    <t>466138</t>
  </si>
  <si>
    <t>Картошкин Степан Романович</t>
  </si>
  <si>
    <t>466140</t>
  </si>
  <si>
    <t>Касимов Аскар Маратович</t>
  </si>
  <si>
    <t>378835</t>
  </si>
  <si>
    <t>Кащеева Евгения Алексеевна</t>
  </si>
  <si>
    <t>466150</t>
  </si>
  <si>
    <t>Керимов Артём Тимурович</t>
  </si>
  <si>
    <t>466176</t>
  </si>
  <si>
    <t>Кисенков Фадей Владиславович</t>
  </si>
  <si>
    <t>466177</t>
  </si>
  <si>
    <t>Клевцов Александр Сергеевич</t>
  </si>
  <si>
    <t>466179</t>
  </si>
  <si>
    <t>Клеева Ульяна Сергеевна</t>
  </si>
  <si>
    <t>474305</t>
  </si>
  <si>
    <t>Клименко Марк</t>
  </si>
  <si>
    <t>466197</t>
  </si>
  <si>
    <t>Ковалев Александр Юрьевич</t>
  </si>
  <si>
    <t>466200</t>
  </si>
  <si>
    <t>Ковалев Руслан Бабекович</t>
  </si>
  <si>
    <t>377536</t>
  </si>
  <si>
    <t>Ковина Светлана Ильинична</t>
  </si>
  <si>
    <t>466207</t>
  </si>
  <si>
    <t>Ковыршин Александр Сергеевич</t>
  </si>
  <si>
    <t>466217</t>
  </si>
  <si>
    <t>Козаченко Данил Александрович</t>
  </si>
  <si>
    <t>408809</t>
  </si>
  <si>
    <t>Козицкая Полина Николаевна</t>
  </si>
  <si>
    <t>466221</t>
  </si>
  <si>
    <t>Козлова Ульяна Сергеевна</t>
  </si>
  <si>
    <t>466236</t>
  </si>
  <si>
    <t>Колотушин Даниил Олегович</t>
  </si>
  <si>
    <t>466238</t>
  </si>
  <si>
    <t>Колпачкова Полина Дмитриевна</t>
  </si>
  <si>
    <t>466241</t>
  </si>
  <si>
    <t>Комаров Егор Кириллович</t>
  </si>
  <si>
    <t>466252</t>
  </si>
  <si>
    <t>Кондратьева София Александровна</t>
  </si>
  <si>
    <t>466272</t>
  </si>
  <si>
    <t>Корепанов Олег Сергеевич</t>
  </si>
  <si>
    <t>466273</t>
  </si>
  <si>
    <t>Корепина Ксения Ильинична</t>
  </si>
  <si>
    <t>466277</t>
  </si>
  <si>
    <t>Коркман Сара Мария Сергеевна</t>
  </si>
  <si>
    <t>466279</t>
  </si>
  <si>
    <t>Корнеев Глеб Евгеньевич</t>
  </si>
  <si>
    <t>466280</t>
  </si>
  <si>
    <t>Корнеев Григорий Сергеевич</t>
  </si>
  <si>
    <t>466287</t>
  </si>
  <si>
    <t>Коробов Алексей Сергеевич</t>
  </si>
  <si>
    <t>466289</t>
  </si>
  <si>
    <t>Королева Дарья Евгеньевна</t>
  </si>
  <si>
    <t>466292</t>
  </si>
  <si>
    <t>Коротков Никита Константинович</t>
  </si>
  <si>
    <t>466298</t>
  </si>
  <si>
    <t>Корхонен Артём Андреевич</t>
  </si>
  <si>
    <t>466300</t>
  </si>
  <si>
    <t>Коршун Артём Сергеевич</t>
  </si>
  <si>
    <t>466309</t>
  </si>
  <si>
    <t>Косов Артём Андреевич</t>
  </si>
  <si>
    <t>466310</t>
  </si>
  <si>
    <t>Косогова Мария Александровна</t>
  </si>
  <si>
    <t>466316</t>
  </si>
  <si>
    <t>Котиков Вадим Сергеевич</t>
  </si>
  <si>
    <t>466329</t>
  </si>
  <si>
    <t>Кравцов Дмитрий Евгеньевич</t>
  </si>
  <si>
    <t>472094</t>
  </si>
  <si>
    <t>Крамбалев Сергей Дмитриевич</t>
  </si>
  <si>
    <t>466339</t>
  </si>
  <si>
    <t>Краснов Алексей Сергеевич</t>
  </si>
  <si>
    <t>466342</t>
  </si>
  <si>
    <t>Красногорский Тимофей Алексеевич</t>
  </si>
  <si>
    <t>466351</t>
  </si>
  <si>
    <t>Кретинин Андрей Владимирович</t>
  </si>
  <si>
    <t>466363</t>
  </si>
  <si>
    <t>Круль Михаил Валерьевич</t>
  </si>
  <si>
    <t>452772</t>
  </si>
  <si>
    <t>Крупкина Варвара Александровна</t>
  </si>
  <si>
    <t>466364</t>
  </si>
  <si>
    <t>Крутьев Дмитрий Эдуардович</t>
  </si>
  <si>
    <t>466366</t>
  </si>
  <si>
    <t>Крыжановский Глеб Евгеньевич</t>
  </si>
  <si>
    <t>466369</t>
  </si>
  <si>
    <t>Крылова Мария Дмитриевна</t>
  </si>
  <si>
    <t>411640</t>
  </si>
  <si>
    <t>Крымин Дмитрий Алексеевич</t>
  </si>
  <si>
    <t>466376</t>
  </si>
  <si>
    <t>Кудрявцев Матвей Иванович</t>
  </si>
  <si>
    <t>472110</t>
  </si>
  <si>
    <t>Кудрявцева Лилия Александровна</t>
  </si>
  <si>
    <t>466380</t>
  </si>
  <si>
    <t>Кудрявцева Руслана Сергеевна</t>
  </si>
  <si>
    <t>408931</t>
  </si>
  <si>
    <t>Кудряшова Татьяна Юрьевна</t>
  </si>
  <si>
    <t>466385</t>
  </si>
  <si>
    <t>Кузнецов Андрей Александрович</t>
  </si>
  <si>
    <t>466386</t>
  </si>
  <si>
    <t>Кузнецов Андрей Романович</t>
  </si>
  <si>
    <t>452689</t>
  </si>
  <si>
    <t>Кузнецов Игорь Сергеевич</t>
  </si>
  <si>
    <t>466391</t>
  </si>
  <si>
    <t>Кузнецов Матвей Сергеевич</t>
  </si>
  <si>
    <t>466398</t>
  </si>
  <si>
    <t>Кузубов Константин Александрович</t>
  </si>
  <si>
    <t>466402</t>
  </si>
  <si>
    <t>Кузьмин Дмитрий Анатольевич</t>
  </si>
  <si>
    <t>405993</t>
  </si>
  <si>
    <t>Куницына Анна Михайловна</t>
  </si>
  <si>
    <t>466423</t>
  </si>
  <si>
    <t>Курагина Анастасия Романовна</t>
  </si>
  <si>
    <t>412989</t>
  </si>
  <si>
    <t>Кутовой Вячеслав Андреевич</t>
  </si>
  <si>
    <t>466441</t>
  </si>
  <si>
    <t>Кутузова Софья Руслановна</t>
  </si>
  <si>
    <t>466449</t>
  </si>
  <si>
    <t>Лабин Макар Андреевич</t>
  </si>
  <si>
    <t>474314</t>
  </si>
  <si>
    <t>Лаврентьев Артём Дмитриевич</t>
  </si>
  <si>
    <t>407885</t>
  </si>
  <si>
    <t>Ларби Энох Асанте</t>
  </si>
  <si>
    <t>466468</t>
  </si>
  <si>
    <t>Ларионов Владислав Васильевич</t>
  </si>
  <si>
    <t>466472</t>
  </si>
  <si>
    <t>Ларютин Иван Николаевич</t>
  </si>
  <si>
    <t>466474</t>
  </si>
  <si>
    <t>Латыпов Ринат Ришатович</t>
  </si>
  <si>
    <t>466476</t>
  </si>
  <si>
    <t>Латышев Глеб Денисович</t>
  </si>
  <si>
    <t>466478</t>
  </si>
  <si>
    <t>Лебедев Александр Алексеевич</t>
  </si>
  <si>
    <t>466481</t>
  </si>
  <si>
    <t>Лебедев Алексей Алексеевич</t>
  </si>
  <si>
    <t>466482</t>
  </si>
  <si>
    <t>Лебедев Артём Евгеньевич</t>
  </si>
  <si>
    <t>466490</t>
  </si>
  <si>
    <t>Левин Эдуард</t>
  </si>
  <si>
    <t>472154</t>
  </si>
  <si>
    <t>Легостаев Даниил Игоревич</t>
  </si>
  <si>
    <t>367349</t>
  </si>
  <si>
    <t>Лежебоков Владислав Максимович</t>
  </si>
  <si>
    <t>466495</t>
  </si>
  <si>
    <t>Лежнев Никита Сергеевич</t>
  </si>
  <si>
    <t>466497</t>
  </si>
  <si>
    <t>Лейковский Никита Вячеславович</t>
  </si>
  <si>
    <t>472157</t>
  </si>
  <si>
    <t>Леонтьева Арина Николаевна</t>
  </si>
  <si>
    <t>472158</t>
  </si>
  <si>
    <t>Лернер Александра Владимировна</t>
  </si>
  <si>
    <t>466501</t>
  </si>
  <si>
    <t>Лесников Владимир Алексеевич</t>
  </si>
  <si>
    <t>466513</t>
  </si>
  <si>
    <t>Линейский Аким Евгеньевич</t>
  </si>
  <si>
    <t>475153</t>
  </si>
  <si>
    <t>Лобанов Роман Артемович</t>
  </si>
  <si>
    <t>466520</t>
  </si>
  <si>
    <t>Логачев Владислав Алексеевич</t>
  </si>
  <si>
    <t>466527</t>
  </si>
  <si>
    <t>Логунков Игорь Евгеньевич</t>
  </si>
  <si>
    <t>466537</t>
  </si>
  <si>
    <t>Лоскутов Прохор Александрович</t>
  </si>
  <si>
    <t>472174</t>
  </si>
  <si>
    <t>Лужецкая Алёна Михайловна</t>
  </si>
  <si>
    <t>466546</t>
  </si>
  <si>
    <t>Лукина Татьяна Александровна</t>
  </si>
  <si>
    <t>466549</t>
  </si>
  <si>
    <t>Лукошников Дмитрий Викторович</t>
  </si>
  <si>
    <t>466560</t>
  </si>
  <si>
    <t>Львова Елизавета Юрьевна</t>
  </si>
  <si>
    <t>475154</t>
  </si>
  <si>
    <t>Львович Герман Александрович</t>
  </si>
  <si>
    <t>472183</t>
  </si>
  <si>
    <t>Любимов Артём Павлович</t>
  </si>
  <si>
    <t>339810</t>
  </si>
  <si>
    <t>Мазяров Кирилл Евгеньевич</t>
  </si>
  <si>
    <t>472196</t>
  </si>
  <si>
    <t>Макаров Матвей Романович</t>
  </si>
  <si>
    <t>466593</t>
  </si>
  <si>
    <t>Макашин Андрей Михайлович</t>
  </si>
  <si>
    <t>466595</t>
  </si>
  <si>
    <t>Макогон Ярослав Вадимович</t>
  </si>
  <si>
    <t>466601</t>
  </si>
  <si>
    <t>Максимова Вероника Сергеевна</t>
  </si>
  <si>
    <t>472209</t>
  </si>
  <si>
    <t>Манасарян Милена Аваговна</t>
  </si>
  <si>
    <t>434931</t>
  </si>
  <si>
    <t>Мантуш Даниил Валерьевич</t>
  </si>
  <si>
    <t>466629</t>
  </si>
  <si>
    <t>Маренников Андрей Иванович</t>
  </si>
  <si>
    <t>409086</t>
  </si>
  <si>
    <t>Маринин Матвей Александрович</t>
  </si>
  <si>
    <t>340398</t>
  </si>
  <si>
    <t>Марков Иван Андреевич</t>
  </si>
  <si>
    <t>373256</t>
  </si>
  <si>
    <t>Мартинес Родригес Мартин Адриан</t>
  </si>
  <si>
    <t>472217</t>
  </si>
  <si>
    <t>Мартинес Таталева Паула</t>
  </si>
  <si>
    <t>466640</t>
  </si>
  <si>
    <t>Мартынов Дмитрий Юрьевич</t>
  </si>
  <si>
    <t>466650</t>
  </si>
  <si>
    <t>Марьин Григорий Алексеевич</t>
  </si>
  <si>
    <t>466662</t>
  </si>
  <si>
    <t>Матвеева Полина Павловна</t>
  </si>
  <si>
    <t>466668</t>
  </si>
  <si>
    <t>Махмутова Диана Радиковна</t>
  </si>
  <si>
    <t>408048</t>
  </si>
  <si>
    <t>Махфод Али</t>
  </si>
  <si>
    <t>466690</t>
  </si>
  <si>
    <t>Мельник Фёдор Александрович</t>
  </si>
  <si>
    <t>335003</t>
  </si>
  <si>
    <t>Меснянкин Максим Александрович</t>
  </si>
  <si>
    <t>466725</t>
  </si>
  <si>
    <t>Митраков Иван Валентинович</t>
  </si>
  <si>
    <t>466730</t>
  </si>
  <si>
    <t>Михайлов Петр Сергеевич</t>
  </si>
  <si>
    <t>409155</t>
  </si>
  <si>
    <t>Михайлов Степан Сергеевич</t>
  </si>
  <si>
    <t>466734</t>
  </si>
  <si>
    <t>Михайлушкина Екатерина Павловна</t>
  </si>
  <si>
    <t>374751</t>
  </si>
  <si>
    <t>Мокшев Владимир Андреевич</t>
  </si>
  <si>
    <t>466750</t>
  </si>
  <si>
    <t>Молодцов Иван Денисович</t>
  </si>
  <si>
    <t>466752</t>
  </si>
  <si>
    <t>Молоков Федор Михайлович</t>
  </si>
  <si>
    <t>466767</t>
  </si>
  <si>
    <t>Москалев Артур Андреевич</t>
  </si>
  <si>
    <t>407888</t>
  </si>
  <si>
    <t>Мохамед Амр Ибрахим Гениди</t>
  </si>
  <si>
    <t>407889</t>
  </si>
  <si>
    <t>Мохаммед Ахмед Атеф Абделлатиф Рефаи</t>
  </si>
  <si>
    <t>466785</t>
  </si>
  <si>
    <t>Музыка Олег Сергеевич</t>
  </si>
  <si>
    <t>409195</t>
  </si>
  <si>
    <t>Муродзода Мехрон</t>
  </si>
  <si>
    <t>375301</t>
  </si>
  <si>
    <t>Мухамедьяров Артур Альбертович</t>
  </si>
  <si>
    <t>466806</t>
  </si>
  <si>
    <t>Мухаммад Аднан Иса</t>
  </si>
  <si>
    <t>474334</t>
  </si>
  <si>
    <t>Мухитдинов Азизхон</t>
  </si>
  <si>
    <t>463222</t>
  </si>
  <si>
    <t>Мучокочоко Этель Тиней</t>
  </si>
  <si>
    <t>466815</t>
  </si>
  <si>
    <t>Мыц Иван Евгеньевич</t>
  </si>
  <si>
    <t>466816</t>
  </si>
  <si>
    <t>Мясников Артём Валерьевич</t>
  </si>
  <si>
    <t>466817</t>
  </si>
  <si>
    <t>Набиев Тимофей Русланович</t>
  </si>
  <si>
    <t>466823</t>
  </si>
  <si>
    <t>Нагорный Николай Викторович</t>
  </si>
  <si>
    <t>466824</t>
  </si>
  <si>
    <t>Надольский Кирилл Николаевич</t>
  </si>
  <si>
    <t>466828</t>
  </si>
  <si>
    <t>Назайкин Егор Евгеньевич</t>
  </si>
  <si>
    <t>466831</t>
  </si>
  <si>
    <t>Назаров Ярослав Олегович</t>
  </si>
  <si>
    <t>419310</t>
  </si>
  <si>
    <t>Наумов Мирослав</t>
  </si>
  <si>
    <t>466852</t>
  </si>
  <si>
    <t>Некрасов Александр</t>
  </si>
  <si>
    <t>466853</t>
  </si>
  <si>
    <t>Некрутенко Максим Владимирович</t>
  </si>
  <si>
    <t>466855</t>
  </si>
  <si>
    <t>Немировская Татьяна Игоревна</t>
  </si>
  <si>
    <t>405271</t>
  </si>
  <si>
    <t>Немыкин Ярослав Алексеевич</t>
  </si>
  <si>
    <t>466866</t>
  </si>
  <si>
    <t>Нефедов Семён Александрович</t>
  </si>
  <si>
    <t>466870</t>
  </si>
  <si>
    <t>Нигматчанов Никита Андреевич</t>
  </si>
  <si>
    <t>466873</t>
  </si>
  <si>
    <t>Никитенко Матвей Олегович</t>
  </si>
  <si>
    <t>472302</t>
  </si>
  <si>
    <t>Никифоров Кирилл Евгеньевич</t>
  </si>
  <si>
    <t>466886</t>
  </si>
  <si>
    <t>Николаева Александра Владимировна</t>
  </si>
  <si>
    <t>474340</t>
  </si>
  <si>
    <t>Николаева Анастасия Артемовна</t>
  </si>
  <si>
    <t>466890</t>
  </si>
  <si>
    <t>Николенко Максим Викторович</t>
  </si>
  <si>
    <t>406435</t>
  </si>
  <si>
    <t>Нишанбаев Ильяс Жанибекович</t>
  </si>
  <si>
    <t>466903</t>
  </si>
  <si>
    <t>Новиков Даниил Дмитриевич</t>
  </si>
  <si>
    <t>466912</t>
  </si>
  <si>
    <t>Новосельский Андрей Сергеевич</t>
  </si>
  <si>
    <t>466916</t>
  </si>
  <si>
    <t>Норкин Марк Александрович</t>
  </si>
  <si>
    <t>466921</t>
  </si>
  <si>
    <t>Носуленко Егор Сергеевич</t>
  </si>
  <si>
    <t>466930</t>
  </si>
  <si>
    <t>Образцов Максим Евгеньевич</t>
  </si>
  <si>
    <t>466932</t>
  </si>
  <si>
    <t>Овлякулыев Расул</t>
  </si>
  <si>
    <t>466938</t>
  </si>
  <si>
    <t>Овчинников Данил Михайлович</t>
  </si>
  <si>
    <t>466944</t>
  </si>
  <si>
    <t>Ожеховский Александр</t>
  </si>
  <si>
    <t>463223</t>
  </si>
  <si>
    <t>Оладое Майкл Блессинг</t>
  </si>
  <si>
    <t>466957</t>
  </si>
  <si>
    <t>Орехова Софья Ивановна</t>
  </si>
  <si>
    <t>466961</t>
  </si>
  <si>
    <t>Орлов Игорь Юрьевич</t>
  </si>
  <si>
    <t>413033</t>
  </si>
  <si>
    <t>Ортис Варгас Сара Хулиана</t>
  </si>
  <si>
    <t>466972</t>
  </si>
  <si>
    <t>Осипов Вячеслав Витальевич</t>
  </si>
  <si>
    <t>348809</t>
  </si>
  <si>
    <t>Остапишин Никита Алексеевич</t>
  </si>
  <si>
    <t>466985</t>
  </si>
  <si>
    <t>Павленко Иван Дмитриевич</t>
  </si>
  <si>
    <t>406672</t>
  </si>
  <si>
    <t>Павлов Руслан Алексеевич</t>
  </si>
  <si>
    <t>409297</t>
  </si>
  <si>
    <t>Павлов Эдгар Айсенович</t>
  </si>
  <si>
    <t>466997</t>
  </si>
  <si>
    <t>Павлюк Антон Алексеевич</t>
  </si>
  <si>
    <t>467018</t>
  </si>
  <si>
    <t>Панченко Антон Дмитриевич</t>
  </si>
  <si>
    <t>413798</t>
  </si>
  <si>
    <t>Паредес Кампана Хулио Сесар</t>
  </si>
  <si>
    <t>467023</t>
  </si>
  <si>
    <t>Парфенова Юлия Викторовна</t>
  </si>
  <si>
    <t>467027</t>
  </si>
  <si>
    <t>Паршуков Семён Алексеевич</t>
  </si>
  <si>
    <t>467037</t>
  </si>
  <si>
    <t>Пахомов Даниил Михайлович</t>
  </si>
  <si>
    <t>467039</t>
  </si>
  <si>
    <t>Пахомов Игнат Александрович</t>
  </si>
  <si>
    <t>467042</t>
  </si>
  <si>
    <t>Пачковская Ольга Алексеевна</t>
  </si>
  <si>
    <t>467055</t>
  </si>
  <si>
    <t>Пермяков Дмитрий Михайлович</t>
  </si>
  <si>
    <t>467072</t>
  </si>
  <si>
    <t>Петрова Полина Алексеевна</t>
  </si>
  <si>
    <t>467082</t>
  </si>
  <si>
    <t>Пивоваров Роман Николаевич</t>
  </si>
  <si>
    <t>467088</t>
  </si>
  <si>
    <t>Пиляров Руслан Назирович</t>
  </si>
  <si>
    <t>467092</t>
  </si>
  <si>
    <t>Пингачева Лилия Сергеевна</t>
  </si>
  <si>
    <t>467109</t>
  </si>
  <si>
    <t>Плющев Александр Алексеевич</t>
  </si>
  <si>
    <t>467110</t>
  </si>
  <si>
    <t>Поберей София Алексеевна</t>
  </si>
  <si>
    <t>467132</t>
  </si>
  <si>
    <t>Полищенко Николай Николаевич</t>
  </si>
  <si>
    <t>409364</t>
  </si>
  <si>
    <t>Поллак Артур Дмитриевич</t>
  </si>
  <si>
    <t>467139</t>
  </si>
  <si>
    <t>Полуянов Игорь Андреевич</t>
  </si>
  <si>
    <t>467141</t>
  </si>
  <si>
    <t>Поляков Алексей Леонидович</t>
  </si>
  <si>
    <t>467144</t>
  </si>
  <si>
    <t>Поляков Иван Романович</t>
  </si>
  <si>
    <t>472374</t>
  </si>
  <si>
    <t>Попов Глеб Ильич</t>
  </si>
  <si>
    <t>467157</t>
  </si>
  <si>
    <t>Попов Кирилл Олегович</t>
  </si>
  <si>
    <t>467182</t>
  </si>
  <si>
    <t>Прокопенко Сергей Петрович</t>
  </si>
  <si>
    <t>467185</t>
  </si>
  <si>
    <t>Прокофьев Роман Алексеевич</t>
  </si>
  <si>
    <t>467193</t>
  </si>
  <si>
    <t>Прохоров Эрик Юрьевич</t>
  </si>
  <si>
    <t>467195</t>
  </si>
  <si>
    <t>Прохорова Ольга Андреевна</t>
  </si>
  <si>
    <t>472391</t>
  </si>
  <si>
    <t>Пулотов Фирдавсджон Шухратович</t>
  </si>
  <si>
    <t>467204</t>
  </si>
  <si>
    <t>Пчелкин Илья Игоревич</t>
  </si>
  <si>
    <t>467205</t>
  </si>
  <si>
    <t>Пшеничников Артём Дмитриевич</t>
  </si>
  <si>
    <t>472395</t>
  </si>
  <si>
    <t>Радченко Алина Александровна</t>
  </si>
  <si>
    <t>467211</t>
  </si>
  <si>
    <t>Разгоняев Максим Витальевич</t>
  </si>
  <si>
    <t>467213</t>
  </si>
  <si>
    <t>Разыграев Кирилл Сергеевич</t>
  </si>
  <si>
    <t>407793</t>
  </si>
  <si>
    <t>Рахаман Мд Афифур</t>
  </si>
  <si>
    <t>467222</t>
  </si>
  <si>
    <t>Рахман Матвей Максимович</t>
  </si>
  <si>
    <t>463224</t>
  </si>
  <si>
    <t>Рашид Мд Шахриар</t>
  </si>
  <si>
    <t>414249</t>
  </si>
  <si>
    <t>Резк Ахмед Мохамед Хамза</t>
  </si>
  <si>
    <t>475186</t>
  </si>
  <si>
    <t>Резников Алексей Романович</t>
  </si>
  <si>
    <t>467233</t>
  </si>
  <si>
    <t>Решетников Сергей Евгеньевич</t>
  </si>
  <si>
    <t>467234</t>
  </si>
  <si>
    <t>Решетов Даниил Алексеевич</t>
  </si>
  <si>
    <t>467237</t>
  </si>
  <si>
    <t>Рзаев Ахмед Меджидович</t>
  </si>
  <si>
    <t>407893</t>
  </si>
  <si>
    <t>Ровкова Анастасия Сергеевна</t>
  </si>
  <si>
    <t>467242</t>
  </si>
  <si>
    <t>Рогович Мария Михайловна</t>
  </si>
  <si>
    <t>467244</t>
  </si>
  <si>
    <t>Родионов Максим Артемович</t>
  </si>
  <si>
    <t>408010</t>
  </si>
  <si>
    <t>Романов Никита</t>
  </si>
  <si>
    <t>368729</t>
  </si>
  <si>
    <t>Рудкина Дарья Дмитриевна</t>
  </si>
  <si>
    <t>467282</t>
  </si>
  <si>
    <t>Русанов Сергей Константинович</t>
  </si>
  <si>
    <t>467288</t>
  </si>
  <si>
    <t>Рутман Роман Ильич</t>
  </si>
  <si>
    <t>467297</t>
  </si>
  <si>
    <t>Рыжаков Владислав Александрович</t>
  </si>
  <si>
    <t>467301</t>
  </si>
  <si>
    <t>Рябинкина Мария Дмитриевна</t>
  </si>
  <si>
    <t>424309</t>
  </si>
  <si>
    <t>Рябов Георгий Алексеевич</t>
  </si>
  <si>
    <t>467305</t>
  </si>
  <si>
    <t>Рябцева Вероника Александровна</t>
  </si>
  <si>
    <t>467306</t>
  </si>
  <si>
    <t>Рязанов Григорий Алексеевич</t>
  </si>
  <si>
    <t>467307</t>
  </si>
  <si>
    <t>Рязанов Никита Сергеевич</t>
  </si>
  <si>
    <t>467311</t>
  </si>
  <si>
    <t>Сабаева Анна Антоновна</t>
  </si>
  <si>
    <t>467318</t>
  </si>
  <si>
    <t>Савинов Дмитрий Александрович</t>
  </si>
  <si>
    <t>467329</t>
  </si>
  <si>
    <t>Саитов Камиль Булатович</t>
  </si>
  <si>
    <t>372451</t>
  </si>
  <si>
    <t>Саллум Фажр</t>
  </si>
  <si>
    <t>467342</t>
  </si>
  <si>
    <t>Саломахин Тимур Евгеньевич</t>
  </si>
  <si>
    <t>408067</t>
  </si>
  <si>
    <t>Салями Анас</t>
  </si>
  <si>
    <t>467351</t>
  </si>
  <si>
    <t>Самсонова Владислава Николаевна</t>
  </si>
  <si>
    <t>467353</t>
  </si>
  <si>
    <t>Санатин Дмитрий Павлович</t>
  </si>
  <si>
    <t>467363</t>
  </si>
  <si>
    <t>Сарваров Тимур Фазаелович</t>
  </si>
  <si>
    <t>467371</t>
  </si>
  <si>
    <t>Сафин Максим Владиславович</t>
  </si>
  <si>
    <t>467381</t>
  </si>
  <si>
    <t>Сафронов Матвей Денисович</t>
  </si>
  <si>
    <t>467388</t>
  </si>
  <si>
    <t>Светлов Илья Александрович</t>
  </si>
  <si>
    <t>467392</t>
  </si>
  <si>
    <t>Свечников Константин Денисович</t>
  </si>
  <si>
    <t>467393</t>
  </si>
  <si>
    <t>Свечников Фёдор Андреевич</t>
  </si>
  <si>
    <t>467409</t>
  </si>
  <si>
    <t>Селецкий Никита Антонович</t>
  </si>
  <si>
    <t>472464</t>
  </si>
  <si>
    <t>Семенов Егор Евгеньевич</t>
  </si>
  <si>
    <t>467422</t>
  </si>
  <si>
    <t>Сенькина Мария Дмитриевна</t>
  </si>
  <si>
    <t>467432</t>
  </si>
  <si>
    <t>Середа Вероника Сергеевна</t>
  </si>
  <si>
    <t>467433</t>
  </si>
  <si>
    <t>Сережкин Владислав Денисович</t>
  </si>
  <si>
    <t>467434</t>
  </si>
  <si>
    <t>Серенко Егор Игоревич</t>
  </si>
  <si>
    <t>472474</t>
  </si>
  <si>
    <t>Сидоров Илья Александрович</t>
  </si>
  <si>
    <t>467453</t>
  </si>
  <si>
    <t>Сидорова Вера Андреевна</t>
  </si>
  <si>
    <t>467463</t>
  </si>
  <si>
    <t>Симакова Алёна Александровна</t>
  </si>
  <si>
    <t>467464</t>
  </si>
  <si>
    <t>Симдякина Виктория Вадимовна</t>
  </si>
  <si>
    <t>467467</t>
  </si>
  <si>
    <t>Симонов Лев Константинович</t>
  </si>
  <si>
    <t>475197</t>
  </si>
  <si>
    <t>Симончук Захарий Александрович</t>
  </si>
  <si>
    <t>467478</t>
  </si>
  <si>
    <t>Ситдиков Рафаэль Ильдусович</t>
  </si>
  <si>
    <t>467481</t>
  </si>
  <si>
    <t>Ситов Кирилл Дмитриевич</t>
  </si>
  <si>
    <t>409566</t>
  </si>
  <si>
    <t>Сиянцев Артём Николаевич</t>
  </si>
  <si>
    <t>467484</t>
  </si>
  <si>
    <t>Скворцова Дарья Алексеевна</t>
  </si>
  <si>
    <t>467494</t>
  </si>
  <si>
    <t>Слаев Амаль Ликманович</t>
  </si>
  <si>
    <t>467495</t>
  </si>
  <si>
    <t>Сланов Артур Робертович</t>
  </si>
  <si>
    <t>467496</t>
  </si>
  <si>
    <t>Слаутина Ольга Анатольевна</t>
  </si>
  <si>
    <t>476011</t>
  </si>
  <si>
    <t>Слудная Виктория Евгеньевна</t>
  </si>
  <si>
    <t>467507</t>
  </si>
  <si>
    <t>Смирнов Андрей Алексеевич</t>
  </si>
  <si>
    <t>467509</t>
  </si>
  <si>
    <t>Смирнов Вадим Константинович</t>
  </si>
  <si>
    <t>268766</t>
  </si>
  <si>
    <t>Смирнов Георгий Алексеевич</t>
  </si>
  <si>
    <t>409581</t>
  </si>
  <si>
    <t>Смирнов Кирилл Львович</t>
  </si>
  <si>
    <t>467525</t>
  </si>
  <si>
    <t>Снагин Станислав Максимович</t>
  </si>
  <si>
    <t>467530</t>
  </si>
  <si>
    <t>Соболев Егор Викторович</t>
  </si>
  <si>
    <t>467537</t>
  </si>
  <si>
    <t>Соколов Александр Алексеевич</t>
  </si>
  <si>
    <t>472508</t>
  </si>
  <si>
    <t>Соколова Алёна Алексеевна</t>
  </si>
  <si>
    <t>467544</t>
  </si>
  <si>
    <t>Соколова Снежана Витальевна</t>
  </si>
  <si>
    <t>467546</t>
  </si>
  <si>
    <t>Солдатов Кирилл Александрович</t>
  </si>
  <si>
    <t>467549</t>
  </si>
  <si>
    <t>Соловьев Алексей Владиславович</t>
  </si>
  <si>
    <t>467550</t>
  </si>
  <si>
    <t>Соловьев Даниил Дмитриевич</t>
  </si>
  <si>
    <t>409611</t>
  </si>
  <si>
    <t>Сологубов Матвей Алексеевич</t>
  </si>
  <si>
    <t>467570</t>
  </si>
  <si>
    <t>Софьин Вячеслав Евгеньевич</t>
  </si>
  <si>
    <t>467579</t>
  </si>
  <si>
    <t>Стариков Арсений Дмитриевич</t>
  </si>
  <si>
    <t>467581</t>
  </si>
  <si>
    <t>Старков Макар Альбертович</t>
  </si>
  <si>
    <t>467586</t>
  </si>
  <si>
    <t>Старченко Александр Николаевич</t>
  </si>
  <si>
    <t>467593</t>
  </si>
  <si>
    <t>Степанов Илья Алексеевич</t>
  </si>
  <si>
    <t>463225</t>
  </si>
  <si>
    <t>Стивен Франклин Фейвор Ннаемека</t>
  </si>
  <si>
    <t>467604</t>
  </si>
  <si>
    <t>Столбченко Илья Викторович</t>
  </si>
  <si>
    <t>467610</t>
  </si>
  <si>
    <t>Стрелов Алексей Дмитриевич</t>
  </si>
  <si>
    <t>407956</t>
  </si>
  <si>
    <t>Су Лянхуа</t>
  </si>
  <si>
    <t>467618</t>
  </si>
  <si>
    <t>Суворов Роман Алексеевич</t>
  </si>
  <si>
    <t>472530</t>
  </si>
  <si>
    <t>Суворов Станислав Денисович</t>
  </si>
  <si>
    <t>467622</t>
  </si>
  <si>
    <t>Суина Полина Александровна</t>
  </si>
  <si>
    <t>467639</t>
  </si>
  <si>
    <t>Сухачев Владимир Павлович</t>
  </si>
  <si>
    <t>467647</t>
  </si>
  <si>
    <t>Сушко Александр Александрович</t>
  </si>
  <si>
    <t>467649</t>
  </si>
  <si>
    <t>Сущева Мария Егоровна</t>
  </si>
  <si>
    <t>467653</t>
  </si>
  <si>
    <t>Сычев Александр Александрович</t>
  </si>
  <si>
    <t>467654</t>
  </si>
  <si>
    <t>Сычков Никита Сергеевич</t>
  </si>
  <si>
    <t>409658</t>
  </si>
  <si>
    <t>Сыщиков Никита Сергеевич</t>
  </si>
  <si>
    <t>374849</t>
  </si>
  <si>
    <t>Сюзен Керим</t>
  </si>
  <si>
    <t>467655</t>
  </si>
  <si>
    <t>Сюзюмова Арина Андреевна</t>
  </si>
  <si>
    <t>467667</t>
  </si>
  <si>
    <t>Тарасов Владислав Павлович</t>
  </si>
  <si>
    <t>467669</t>
  </si>
  <si>
    <t>Тарасов Савелий Дмитриевич</t>
  </si>
  <si>
    <t>467675</t>
  </si>
  <si>
    <t>Таратенко Алексей Вадимович</t>
  </si>
  <si>
    <t>467676</t>
  </si>
  <si>
    <t>Тарнопольский Максим Николаевич</t>
  </si>
  <si>
    <t>372856</t>
  </si>
  <si>
    <t>Таустоб Глеб Витальевич</t>
  </si>
  <si>
    <t>472548</t>
  </si>
  <si>
    <t>Тенькаев Артём Антонович</t>
  </si>
  <si>
    <t>467696</t>
  </si>
  <si>
    <t>Терехов Юрий Владимирович</t>
  </si>
  <si>
    <t>467704</t>
  </si>
  <si>
    <t>Тимофеев Андрей Дмитриевич</t>
  </si>
  <si>
    <t>467727</t>
  </si>
  <si>
    <t>Ткачев Денис Владимирович</t>
  </si>
  <si>
    <t>472565</t>
  </si>
  <si>
    <t>Ткаченко Александра Владимировна</t>
  </si>
  <si>
    <t>467731</t>
  </si>
  <si>
    <t>Толмачёв Игорь Дмитриевич</t>
  </si>
  <si>
    <t>467738</t>
  </si>
  <si>
    <t>Тонков Николай Павлович</t>
  </si>
  <si>
    <t>467740</t>
  </si>
  <si>
    <t>Торбин Илья Александрович</t>
  </si>
  <si>
    <t>467742</t>
  </si>
  <si>
    <t>Торопов Павел Кириллович</t>
  </si>
  <si>
    <t>467743</t>
  </si>
  <si>
    <t>Торопова Анастасия Васильевна</t>
  </si>
  <si>
    <t>467754</t>
  </si>
  <si>
    <t>Трещева Олеся Дмитриевна</t>
  </si>
  <si>
    <t>467759</t>
  </si>
  <si>
    <t>Трофанчук Аксинья Васильевна</t>
  </si>
  <si>
    <t>377312</t>
  </si>
  <si>
    <t>Тунчер Кадирхан</t>
  </si>
  <si>
    <t>467780</t>
  </si>
  <si>
    <t>Турсумбекова Молдир Ердаулетовна</t>
  </si>
  <si>
    <t>467783</t>
  </si>
  <si>
    <t>Турыгин Никита Денисович</t>
  </si>
  <si>
    <t>467786</t>
  </si>
  <si>
    <t>Тырыкина Виталия Дмитриевна</t>
  </si>
  <si>
    <t>463226</t>
  </si>
  <si>
    <t>Уджах Генри Агада</t>
  </si>
  <si>
    <t>467802</t>
  </si>
  <si>
    <t>Умарова Амина Магомедгабибовна</t>
  </si>
  <si>
    <t>467807</t>
  </si>
  <si>
    <t>Урес Александр Витальевич</t>
  </si>
  <si>
    <t>467830</t>
  </si>
  <si>
    <t>Фадин Константин Алексеевич</t>
  </si>
  <si>
    <t>463227</t>
  </si>
  <si>
    <t>Фан Тан Зунг</t>
  </si>
  <si>
    <t>467839</t>
  </si>
  <si>
    <t>Фастахиев Султан Ринатович</t>
  </si>
  <si>
    <t>467846</t>
  </si>
  <si>
    <t>Федоров Дмитрий Александрович</t>
  </si>
  <si>
    <t>467858</t>
  </si>
  <si>
    <t>Федяев Михаил Дмитриевич</t>
  </si>
  <si>
    <t>467870</t>
  </si>
  <si>
    <t>Филимонов Глеб Максимович</t>
  </si>
  <si>
    <t>467871</t>
  </si>
  <si>
    <t>Филимонов Никита Данилович</t>
  </si>
  <si>
    <t>467883</t>
  </si>
  <si>
    <t>Фокин Владимир Сергеевич</t>
  </si>
  <si>
    <t>467884</t>
  </si>
  <si>
    <t>Фомина Алёна Владимировна</t>
  </si>
  <si>
    <t>467889</t>
  </si>
  <si>
    <t>Фонарева Виктория Сергеевна</t>
  </si>
  <si>
    <t>370470</t>
  </si>
  <si>
    <t>Фроленкова Ксения Егоровна</t>
  </si>
  <si>
    <t>467892</t>
  </si>
  <si>
    <t>Фролова Анастасия Сергеевна</t>
  </si>
  <si>
    <t>467897</t>
  </si>
  <si>
    <t>Хабибуллина Карина Ильсуровна</t>
  </si>
  <si>
    <t>467898</t>
  </si>
  <si>
    <t>Хабиров Тимур Рустемович</t>
  </si>
  <si>
    <t>467900</t>
  </si>
  <si>
    <t>Хажин Руслан Радмирович</t>
  </si>
  <si>
    <t>467901</t>
  </si>
  <si>
    <t>Хазбулат София Денисовна</t>
  </si>
  <si>
    <t>467906</t>
  </si>
  <si>
    <t>Хакимова Сафина Рамисовна</t>
  </si>
  <si>
    <t>312749</t>
  </si>
  <si>
    <t>Харламов Владислав Сергеевич</t>
  </si>
  <si>
    <t>467922</t>
  </si>
  <si>
    <t>Хахулина Светлана Алексеевна</t>
  </si>
  <si>
    <t>467931</t>
  </si>
  <si>
    <t>Хлопин Кирилл Алексеевич</t>
  </si>
  <si>
    <t>415129</t>
  </si>
  <si>
    <t>Хоанг Тхе Вьет</t>
  </si>
  <si>
    <t>467937</t>
  </si>
  <si>
    <t>Хойрыш Семён Алексеевич</t>
  </si>
  <si>
    <t>409989</t>
  </si>
  <si>
    <t>Хоменко Матвей Дмитриевич</t>
  </si>
  <si>
    <t>467944</t>
  </si>
  <si>
    <t>Храбров Артём Алексеевич</t>
  </si>
  <si>
    <t>409804</t>
  </si>
  <si>
    <t>Христофоров Виталий Николаевич</t>
  </si>
  <si>
    <t>467946</t>
  </si>
  <si>
    <t>Хрущев Артём Алексеевич</t>
  </si>
  <si>
    <t>467959</t>
  </si>
  <si>
    <t>Целиков Даниил Александрович</t>
  </si>
  <si>
    <t>467968</t>
  </si>
  <si>
    <t>Чабан Артём Викторович</t>
  </si>
  <si>
    <t>467969</t>
  </si>
  <si>
    <t>Чайковский Никита Михайлович</t>
  </si>
  <si>
    <t>467970</t>
  </si>
  <si>
    <t>Чайников Александр Павлович</t>
  </si>
  <si>
    <t>467979</t>
  </si>
  <si>
    <t>Чебыкин Владимир Андреевич</t>
  </si>
  <si>
    <t>468005</t>
  </si>
  <si>
    <t>Чефранов Сергей Александрович</t>
  </si>
  <si>
    <t>407959</t>
  </si>
  <si>
    <t>Чжун Цзяцзюнь</t>
  </si>
  <si>
    <t>468010</t>
  </si>
  <si>
    <t>Чибирева Софья Руслановна</t>
  </si>
  <si>
    <t>468012</t>
  </si>
  <si>
    <t>Чимирев Антон Олегович</t>
  </si>
  <si>
    <t>468013</t>
  </si>
  <si>
    <t>Чимирев Игорь Олегович</t>
  </si>
  <si>
    <t>407938</t>
  </si>
  <si>
    <t>Чирима Инносент Кельвин</t>
  </si>
  <si>
    <t>475237</t>
  </si>
  <si>
    <t>Чирков Денис Александрович</t>
  </si>
  <si>
    <t>468018</t>
  </si>
  <si>
    <t>Чистякова Екатерина Александровна</t>
  </si>
  <si>
    <t>468020</t>
  </si>
  <si>
    <t>Чичурин Дмитрий Сергеевич</t>
  </si>
  <si>
    <t>468030</t>
  </si>
  <si>
    <t>Чупров Иван Андреевич</t>
  </si>
  <si>
    <t>468038</t>
  </si>
  <si>
    <t>Чухров Кирилл Георгиевич</t>
  </si>
  <si>
    <t>407960</t>
  </si>
  <si>
    <t>Чэнь Хаолинь</t>
  </si>
  <si>
    <t>468045</t>
  </si>
  <si>
    <t>Шайкина Виктория Евгеньевна</t>
  </si>
  <si>
    <t>468058</t>
  </si>
  <si>
    <t>Шанина Дарья Алексеевна</t>
  </si>
  <si>
    <t>476020</t>
  </si>
  <si>
    <t>Шарапова Алиса Алексеевна</t>
  </si>
  <si>
    <t>472664</t>
  </si>
  <si>
    <t>Шашкин Игорь Витальевич</t>
  </si>
  <si>
    <t>468074</t>
  </si>
  <si>
    <t>Швецов Егор Максимович</t>
  </si>
  <si>
    <t>468076</t>
  </si>
  <si>
    <t>Шевченко Александра Викторовна</t>
  </si>
  <si>
    <t>468084</t>
  </si>
  <si>
    <t>Шепелева Александра Анатольевна</t>
  </si>
  <si>
    <t>468096</t>
  </si>
  <si>
    <t>Широков Лев Дмитриевич</t>
  </si>
  <si>
    <t>468098</t>
  </si>
  <si>
    <t>Шихахмедов Багаутдин Вадимович</t>
  </si>
  <si>
    <t>468100</t>
  </si>
  <si>
    <t>Шишкин Артём Владимирович</t>
  </si>
  <si>
    <t>468105</t>
  </si>
  <si>
    <t>Шкиптан Александр Олегович</t>
  </si>
  <si>
    <t>475247</t>
  </si>
  <si>
    <t>Шмидько Елизавета Львовна</t>
  </si>
  <si>
    <t>468125</t>
  </si>
  <si>
    <t>Шубин Егор Вячеславович</t>
  </si>
  <si>
    <t>468126</t>
  </si>
  <si>
    <t>Шувалов Роман Николаевич</t>
  </si>
  <si>
    <t>468127</t>
  </si>
  <si>
    <t>Шукаев Олег Евгеньевич</t>
  </si>
  <si>
    <t>468133</t>
  </si>
  <si>
    <t>Шумахер Демид Сергеевич</t>
  </si>
  <si>
    <t>335192</t>
  </si>
  <si>
    <t>Щербинин Лев Сергеевич</t>
  </si>
  <si>
    <t>408078</t>
  </si>
  <si>
    <t>Юксель Хамза</t>
  </si>
  <si>
    <t>468158</t>
  </si>
  <si>
    <t>Юлдашев Даниил Алимович</t>
  </si>
  <si>
    <t>468173</t>
  </si>
  <si>
    <t>Яковлев Степан Сергеевич</t>
  </si>
  <si>
    <t>468180</t>
  </si>
  <si>
    <t>Якубинская Анжелика Романовна</t>
  </si>
  <si>
    <t>409953</t>
  </si>
  <si>
    <t>Яременко Владимир Михайлович</t>
  </si>
  <si>
    <t>468197</t>
  </si>
  <si>
    <t>Яруков Артём Дмитриевич</t>
  </si>
  <si>
    <t>372978</t>
  </si>
  <si>
    <t>Ярулина Алесия Ильгамовна</t>
  </si>
  <si>
    <t>468198</t>
  </si>
  <si>
    <t>Ясаков Артем Андреевич</t>
  </si>
  <si>
    <t>468201</t>
  </si>
  <si>
    <t>Яцкова Екатерина Николаевна</t>
  </si>
  <si>
    <t>468204</t>
  </si>
  <si>
    <t>Яшина Александра Алексеевна</t>
  </si>
  <si>
    <t>Райла М.</t>
  </si>
  <si>
    <t>БАРС</t>
  </si>
  <si>
    <t>Σ</t>
  </si>
  <si>
    <t>ЛР1</t>
  </si>
  <si>
    <t>ЛР2</t>
  </si>
  <si>
    <t>ЛР3</t>
  </si>
  <si>
    <t>ЛР4</t>
  </si>
  <si>
    <t>Руб. 1</t>
  </si>
  <si>
    <t>Руб. 2</t>
  </si>
  <si>
    <t>Зач.</t>
  </si>
  <si>
    <t>Вар.</t>
  </si>
  <si>
    <t>Защ (%)</t>
  </si>
  <si>
    <t>Дата</t>
  </si>
  <si>
    <t>КР</t>
  </si>
  <si>
    <t>60-100</t>
  </si>
  <si>
    <t>Л1</t>
  </si>
  <si>
    <t>Л2</t>
  </si>
  <si>
    <t>К</t>
  </si>
  <si>
    <t>З</t>
  </si>
  <si>
    <t>y</t>
  </si>
  <si>
    <t>н</t>
  </si>
  <si>
    <t>допущена до зачета</t>
  </si>
  <si>
    <t>Энглер Буда</t>
  </si>
  <si>
    <t>Блохина Елена Николаевна</t>
  </si>
  <si>
    <t>Итог</t>
  </si>
  <si>
    <t>Посещаемость</t>
  </si>
  <si>
    <t>Прог O24 1.2</t>
  </si>
  <si>
    <t>Y</t>
  </si>
  <si>
    <t>1291.5</t>
  </si>
  <si>
    <t>N</t>
  </si>
  <si>
    <t>1294.3</t>
  </si>
  <si>
    <t>1295.8</t>
  </si>
  <si>
    <t>-</t>
  </si>
  <si>
    <t>15010.6</t>
  </si>
  <si>
    <t>1500.5</t>
  </si>
  <si>
    <t>1296.9</t>
  </si>
  <si>
    <t>1202.5</t>
  </si>
  <si>
    <t>12924.3</t>
  </si>
  <si>
    <t xml:space="preserve"> Y</t>
  </si>
  <si>
    <t>12071.6</t>
  </si>
  <si>
    <t>1208.4</t>
  </si>
  <si>
    <t>1203.2</t>
  </si>
  <si>
    <t>1205.4</t>
  </si>
  <si>
    <t>1290.9</t>
  </si>
  <si>
    <t>121.2</t>
  </si>
  <si>
    <t>160.2</t>
  </si>
  <si>
    <t>12044.6</t>
  </si>
  <si>
    <t>1210.8</t>
  </si>
  <si>
    <t>12937.4</t>
  </si>
  <si>
    <t>320201.7</t>
  </si>
  <si>
    <t>п</t>
  </si>
  <si>
    <t>Н</t>
  </si>
  <si>
    <r>
      <rPr>
        <rFont val="&quot;Times New Roman&quot;, serif"/>
        <color rgb="FF000000"/>
        <sz val="11.0"/>
      </rPr>
      <t>Старк</t>
    </r>
    <r>
      <rPr>
        <rFont val="&quot;Times New Roman&quot;, serif"/>
        <b/>
        <color rgb="FF000000"/>
        <sz val="11.0"/>
      </rPr>
      <t>о</t>
    </r>
    <r>
      <rPr>
        <rFont val="&quot;Times New Roman&quot;, serif"/>
        <color rgb="FF000000"/>
        <sz val="11.0"/>
      </rPr>
      <t>в Макар Альбертович</t>
    </r>
  </si>
  <si>
    <r>
      <rPr>
        <rFont val="&quot;Times New Roman&quot;, serif"/>
        <color rgb="FF000000"/>
        <sz val="11.0"/>
      </rPr>
      <t>Детк</t>
    </r>
    <r>
      <rPr>
        <rFont val="&quot;Times New Roman&quot;, serif"/>
        <b/>
        <color rgb="FF000000"/>
        <sz val="11.0"/>
      </rPr>
      <t>о</t>
    </r>
    <r>
      <rPr>
        <rFont val="&quot;Times New Roman&quot;, serif"/>
        <color rgb="FF000000"/>
        <sz val="11.0"/>
      </rPr>
      <t>в Андрей Викторович</t>
    </r>
  </si>
  <si>
    <t>Абузов Я. А.</t>
  </si>
  <si>
    <t>*</t>
  </si>
  <si>
    <t>**</t>
  </si>
  <si>
    <t xml:space="preserve"> </t>
  </si>
  <si>
    <t>Вербовой Александр Александрович</t>
  </si>
  <si>
    <t>W</t>
  </si>
  <si>
    <t>31015.2</t>
  </si>
  <si>
    <t>31056.13</t>
  </si>
  <si>
    <t>31012.4</t>
  </si>
  <si>
    <t>31017.6</t>
  </si>
  <si>
    <t>31005.5</t>
  </si>
  <si>
    <t>31022.2</t>
  </si>
  <si>
    <t>Маншетов Максим</t>
  </si>
  <si>
    <t>31040.3</t>
  </si>
  <si>
    <t>Написать</t>
  </si>
  <si>
    <t>Преподаватель: Данилов Павел Юрьевич</t>
  </si>
  <si>
    <t>Доп</t>
  </si>
  <si>
    <t>****</t>
  </si>
  <si>
    <t>***</t>
  </si>
  <si>
    <t>Наумова Надежда Александровна</t>
  </si>
  <si>
    <t>n</t>
  </si>
  <si>
    <t>8000524.6</t>
  </si>
  <si>
    <t>8000088.2</t>
  </si>
  <si>
    <t>800999.6</t>
  </si>
  <si>
    <t>8000549.4</t>
  </si>
  <si>
    <t>10826.3</t>
  </si>
  <si>
    <t>Мустафаева Айнур</t>
  </si>
  <si>
    <t>Выходной</t>
  </si>
  <si>
    <t xml:space="preserve"> n</t>
  </si>
  <si>
    <t>y*</t>
  </si>
  <si>
    <t xml:space="preserve">Рябов Георгий Алексеевич </t>
  </si>
  <si>
    <t xml:space="preserve">Преподаватель: </t>
  </si>
  <si>
    <t>ПОллак Артур Дмитриевич</t>
  </si>
  <si>
    <t>******</t>
  </si>
  <si>
    <t xml:space="preserve">Преподаватель: Карасёва М. А. </t>
  </si>
  <si>
    <t>16.14.2024</t>
  </si>
  <si>
    <t>Кулинич Ярослав Вадимович</t>
  </si>
  <si>
    <t>Допы</t>
  </si>
  <si>
    <t>Допса</t>
  </si>
  <si>
    <r>
      <rPr>
        <rFont val="&quot;Open Sans&quot;, &quot;Helvetica Neue&quot;, Helvetica, Arial, sans-serif"/>
        <color rgb="FF000000"/>
      </rPr>
      <t>P3114</t>
    </r>
  </si>
  <si>
    <r>
      <rPr>
        <rFont val="&quot;Open Sans&quot;, &quot;Helvetica Neue&quot;, Helvetica, Arial, sans-serif"/>
        <color rgb="FF000000"/>
      </rPr>
      <t>P3114</t>
    </r>
  </si>
  <si>
    <t>null</t>
  </si>
  <si>
    <t>Неокесарийский Максим Григорьевич</t>
  </si>
  <si>
    <r>
      <rPr>
        <rFont val="&quot;Open Sans&quot;, &quot;Helvetica Neue&quot;, Helvetica, Arial, sans-serif"/>
        <color rgb="FF000000"/>
      </rPr>
      <t>P3114</t>
    </r>
  </si>
  <si>
    <r>
      <rPr>
        <rFont val="&quot;Open Sans&quot;, &quot;Helvetica Neue&quot;, Helvetica, Arial, sans-serif"/>
        <color rgb="FF000000"/>
      </rPr>
      <t>P3114</t>
    </r>
  </si>
  <si>
    <t>АлександрОва Милана Сергеевна</t>
  </si>
  <si>
    <r>
      <rPr>
        <rFont val="&quot;Open Sans&quot;, &quot;Helvetica Neue&quot;, Helvetica, Arial, sans-serif"/>
        <color rgb="FF000000"/>
      </rPr>
      <t>P3114</t>
    </r>
  </si>
  <si>
    <t>Боглаев Яромир Владимирович (исчез из Барса)</t>
  </si>
  <si>
    <r>
      <rPr>
        <rFont val="&quot;Open Sans&quot;, &quot;Helvetica Neue&quot;, Helvetica, Arial, sans-serif"/>
        <color rgb="FF000000"/>
      </rPr>
      <t>P3114</t>
    </r>
  </si>
  <si>
    <r>
      <rPr>
        <rFont val="&quot;Open Sans&quot;, &quot;Helvetica Neue&quot;, Helvetica, Arial, sans-serif"/>
        <color rgb="FF000000"/>
      </rPr>
      <t>P3114</t>
    </r>
  </si>
  <si>
    <r>
      <rPr>
        <rFont val="&quot;Open Sans&quot;, &quot;Helvetica Neue&quot;, Helvetica, Arial, sans-serif"/>
        <color rgb="FF000000"/>
      </rPr>
      <t>P3114</t>
    </r>
  </si>
  <si>
    <r>
      <rPr>
        <rFont val="&quot;Open Sans&quot;, &quot;Helvetica Neue&quot;, Helvetica, Arial, sans-serif"/>
        <color rgb="FF000000"/>
      </rPr>
      <t>P3114</t>
    </r>
  </si>
  <si>
    <r>
      <rPr>
        <rFont val="&quot;Open Sans&quot;, &quot;Helvetica Neue&quot;, Helvetica, Arial, sans-serif"/>
        <color rgb="FF000000"/>
      </rPr>
      <t>P3114</t>
    </r>
  </si>
  <si>
    <r>
      <rPr>
        <rFont val="&quot;Open Sans&quot;, &quot;Helvetica Neue&quot;, Helvetica, Arial, sans-serif"/>
        <color rgb="FF000000"/>
      </rPr>
      <t>P3114</t>
    </r>
  </si>
  <si>
    <r>
      <rPr>
        <rFont val="&quot;Open Sans&quot;, &quot;Helvetica Neue&quot;, Helvetica, Arial, sans-serif"/>
        <color rgb="FF000000"/>
      </rPr>
      <t>P3114</t>
    </r>
  </si>
  <si>
    <r>
      <rPr>
        <rFont val="&quot;Open Sans&quot;, &quot;Helvetica Neue&quot;, Helvetica, Arial, sans-serif"/>
        <color rgb="FF000000"/>
      </rPr>
      <t>P3114</t>
    </r>
  </si>
  <si>
    <r>
      <rPr>
        <rFont val="&quot;Open Sans&quot;, &quot;Helvetica Neue&quot;, Helvetica, Arial, sans-serif"/>
        <color rgb="FF000000"/>
      </rPr>
      <t>P3114</t>
    </r>
  </si>
  <si>
    <t>ТонкОв Николай Павлович</t>
  </si>
  <si>
    <r>
      <rPr>
        <rFont val="&quot;Open Sans&quot;, &quot;Helvetica Neue&quot;, Helvetica, Arial, sans-serif"/>
        <color rgb="FF000000"/>
      </rPr>
      <t>P3114</t>
    </r>
  </si>
  <si>
    <t>ЧупрОв Иван Андреевич</t>
  </si>
  <si>
    <r>
      <rPr>
        <rFont val="&quot;Open Sans&quot;, &quot;Helvetica Neue&quot;, Helvetica, Arial, sans-serif"/>
        <color rgb="FF000000"/>
      </rPr>
      <t>P3114</t>
    </r>
  </si>
  <si>
    <t>НикитЕнко Матвей Олегович</t>
  </si>
  <si>
    <r>
      <rPr>
        <rFont val="&quot;Open Sans&quot;, &quot;Helvetica Neue&quot;, Helvetica, Arial, sans-serif"/>
        <color rgb="FF000000"/>
      </rPr>
      <t>P3114</t>
    </r>
  </si>
  <si>
    <t>НикОленко Максим Викторович</t>
  </si>
  <si>
    <t>ХрабрОв Артём Алексеевич</t>
  </si>
  <si>
    <t>Барашко Арсений Александрович</t>
  </si>
  <si>
    <t>Наумова Н.А.</t>
  </si>
  <si>
    <t>3216684.3</t>
  </si>
  <si>
    <t>16010365.2</t>
  </si>
  <si>
    <t>32166902.4</t>
  </si>
  <si>
    <t>1160000.2</t>
  </si>
  <si>
    <t>Чупанов Аликылыч Алибекович</t>
  </si>
  <si>
    <t>КовЫршин Александр Сергеевич</t>
  </si>
  <si>
    <t>СИмонов Лев Константинович</t>
  </si>
  <si>
    <t>Ермаков Михаил Константинович</t>
  </si>
  <si>
    <t>333444.8</t>
  </si>
  <si>
    <t>465457.15</t>
  </si>
  <si>
    <t>679555.9</t>
  </si>
  <si>
    <t>12345.20</t>
  </si>
  <si>
    <t>454567.30</t>
  </si>
  <si>
    <t>32.32</t>
  </si>
  <si>
    <t>37557.4</t>
  </si>
  <si>
    <t>13653.10</t>
  </si>
  <si>
    <t>666.10</t>
  </si>
  <si>
    <t>37998.11</t>
  </si>
  <si>
    <t>778342.16</t>
  </si>
  <si>
    <t>77836.19</t>
  </si>
  <si>
    <t>75796.77</t>
  </si>
  <si>
    <t>45345.7</t>
  </si>
  <si>
    <t>14993.19</t>
  </si>
  <si>
    <t>37999.4</t>
  </si>
  <si>
    <t>29465.16</t>
  </si>
  <si>
    <t>45567.15</t>
  </si>
  <si>
    <t>35777.9</t>
  </si>
  <si>
    <t>30798.5</t>
  </si>
  <si>
    <t>26744.6</t>
  </si>
  <si>
    <t>871.35</t>
  </si>
  <si>
    <t>31434.16</t>
  </si>
  <si>
    <t>10988.5</t>
  </si>
  <si>
    <t>27466.13</t>
  </si>
  <si>
    <t>766.15</t>
  </si>
  <si>
    <t>30123.4</t>
  </si>
  <si>
    <t>34557.4</t>
  </si>
  <si>
    <t>65988.8</t>
  </si>
  <si>
    <t>44132.10</t>
  </si>
  <si>
    <t>15556.10</t>
  </si>
  <si>
    <t>34789.9</t>
  </si>
  <si>
    <t>Лазеев Сергей Максимович</t>
  </si>
  <si>
    <t>Карташев Владимир Сергеевич</t>
  </si>
  <si>
    <t>ППА</t>
  </si>
  <si>
    <t>*3</t>
  </si>
  <si>
    <t>*4</t>
  </si>
  <si>
    <t>РовкОва Анастасия Сергеевна</t>
  </si>
  <si>
    <t>Фан Тан ЗУНГ</t>
  </si>
  <si>
    <t>Данилов Павел Юрьевич</t>
  </si>
  <si>
    <t>Табачник Максим Олегович</t>
  </si>
  <si>
    <t>ХлОпкова Софья Сергеевна</t>
  </si>
  <si>
    <t>Шляхова Элеонора Вадимовна</t>
  </si>
  <si>
    <t>*****</t>
  </si>
  <si>
    <t>Инячина Диана Александровна</t>
  </si>
  <si>
    <t>76567.5</t>
  </si>
  <si>
    <t>77555.5</t>
  </si>
  <si>
    <t>Исаев Сергей Алексеевич</t>
  </si>
  <si>
    <t>345348.9</t>
  </si>
  <si>
    <t>77552.7</t>
  </si>
  <si>
    <t>345346.8</t>
  </si>
  <si>
    <t>77553.6</t>
  </si>
  <si>
    <t>345347.9</t>
  </si>
  <si>
    <t>345345.2</t>
  </si>
  <si>
    <t>77551.7</t>
  </si>
  <si>
    <t>77550.7</t>
  </si>
  <si>
    <t>77556.7</t>
  </si>
  <si>
    <t>764321.6</t>
  </si>
  <si>
    <t>77549.4</t>
  </si>
  <si>
    <t>68281.6</t>
  </si>
  <si>
    <t>77444.7</t>
  </si>
  <si>
    <r>
      <rPr>
        <rFont val="Arial"/>
        <b/>
        <color rgb="FF4A86E8"/>
        <sz val="10.0"/>
      </rPr>
      <t>Кустарев Иван Павлович</t>
    </r>
    <r>
      <rPr>
        <rFont val="Arial"/>
        <b/>
        <sz val="10.0"/>
      </rPr>
      <t xml:space="preserve"> и </t>
    </r>
    <r>
      <rPr>
        <rFont val="Arial"/>
        <b/>
        <color rgb="FFFF9900"/>
        <sz val="10.0"/>
      </rPr>
      <t>Письмак Алексей Евгеньевич</t>
    </r>
  </si>
  <si>
    <t>+</t>
  </si>
  <si>
    <t>перез.</t>
  </si>
  <si>
    <t>958.5</t>
  </si>
  <si>
    <t>перезач</t>
  </si>
  <si>
    <t>Бобрусь Александр Владимирович</t>
  </si>
  <si>
    <t>Арианто Афифах Зулфа</t>
  </si>
  <si>
    <t>Левин Эдуард Денисович</t>
  </si>
  <si>
    <t>3231010.2</t>
  </si>
  <si>
    <t>w</t>
  </si>
  <si>
    <t>311111224.2</t>
  </si>
  <si>
    <t>Пименов Данила Дмитриевич</t>
  </si>
  <si>
    <t>ГОршелев Кирилл Валерьевич</t>
  </si>
  <si>
    <t>у</t>
  </si>
  <si>
    <t>д</t>
  </si>
  <si>
    <t>Сологубов Матвей</t>
  </si>
  <si>
    <t>Смирнов Георгий</t>
  </si>
  <si>
    <t>КОрхонен Артём Андреевич</t>
  </si>
  <si>
    <t>ЛукинА Татьяна Александровна</t>
  </si>
  <si>
    <t>Юксель ХамзА</t>
  </si>
  <si>
    <t>Кобик/Карасёва</t>
  </si>
  <si>
    <t>15.10.0204</t>
  </si>
  <si>
    <r>
      <rPr>
        <rFont val="Arial"/>
        <b/>
        <color rgb="FFFF00FF"/>
        <sz val="10.0"/>
      </rPr>
      <t>Инячина Диана Александровна</t>
    </r>
    <r>
      <rPr>
        <rFont val="Arial"/>
        <b/>
        <sz val="10.0"/>
      </rPr>
      <t xml:space="preserve"> и </t>
    </r>
    <r>
      <rPr>
        <rFont val="Arial"/>
        <b/>
        <color rgb="FF0000FF"/>
        <sz val="10.0"/>
      </rPr>
      <t>Письмак Алексей Евгеньевич</t>
    </r>
  </si>
  <si>
    <t>87532.8</t>
  </si>
  <si>
    <t>45440.6</t>
  </si>
  <si>
    <t>65432.6</t>
  </si>
  <si>
    <t>Орлов Семён Кириллович</t>
  </si>
  <si>
    <t>45438.6</t>
  </si>
  <si>
    <t>45437.8</t>
  </si>
  <si>
    <t>45436.2</t>
  </si>
  <si>
    <t>45433.4</t>
  </si>
  <si>
    <t>45451.6</t>
  </si>
  <si>
    <t>ВильдАнов Ильгиз Илусович</t>
  </si>
  <si>
    <t>45439.6</t>
  </si>
  <si>
    <t>ЮлдАшев Даниил Алимович</t>
  </si>
  <si>
    <t>**q</t>
  </si>
  <si>
    <t>45450.6</t>
  </si>
  <si>
    <t>Мусаев Фуад Кананович</t>
  </si>
  <si>
    <t>ФИО преподавателя</t>
  </si>
  <si>
    <t>Студент №1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</si>
</sst>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6">
    <numFmt numFmtId="164" formatCode="0.0"/>
    <numFmt numFmtId="165" formatCode="dd.MM"/>
    <numFmt numFmtId="166" formatCode="m/d/yyyy h:mm:ss"/>
    <numFmt numFmtId="167" formatCode="dd.MM.yyyy"/>
    <numFmt numFmtId="168" formatCode="dd.mm.yyyy"/>
    <numFmt numFmtId="169" formatCode="d.m"/>
    <numFmt numFmtId="170" formatCode="dd.mm"/>
    <numFmt numFmtId="171" formatCode="d.m.yy"/>
    <numFmt numFmtId="172" formatCode="dd&quot;.&quot;mm"/>
    <numFmt numFmtId="173" formatCode="yyyy.m"/>
    <numFmt numFmtId="174" formatCode="d.m.yyyy"/>
    <numFmt numFmtId="175" formatCode="m.yyyy"/>
    <numFmt numFmtId="176" formatCode="&quot; &quot;dd&quot;.&quot;mm"/>
    <numFmt numFmtId="177" formatCode="dd&quot;.&quot;mm&quot; &quot;"/>
    <numFmt numFmtId="178" formatCode="d/m"/>
    <numFmt numFmtId="179" formatCode="0.0%"/>
  </numFmts>
  <fonts count="46">
    <font>
      <sz val="10.0"/>
      <color rgb="FF000000"/>
      <name val="Arial"/>
    </font>
    <font>
      <name val="Arial"/>
    </font>
    <font/>
    <font>
      <b/>
      <sz val="10.0"/>
      <name val="Arial"/>
    </font>
    <font>
      <sz val="10.0"/>
      <name val="Arial"/>
    </font>
    <font>
      <sz val="11.0"/>
      <color rgb="FF000000"/>
      <name val="&quot;Times New Roman&quot;"/>
    </font>
    <font>
      <sz val="8.0"/>
      <color rgb="FF000000"/>
      <name val="Arial"/>
    </font>
    <font>
      <sz val="10.0"/>
      <name val="Liberation Serif"/>
    </font>
    <font>
      <b/>
      <sz val="11.0"/>
      <color rgb="FF000000"/>
      <name val="&quot;Times New Roman&quot;"/>
    </font>
    <font>
      <b/>
      <sz val="9.0"/>
      <name val="Arial"/>
    </font>
    <font>
      <sz val="5.0"/>
      <color rgb="FF000000"/>
      <name val="Arial"/>
    </font>
    <font>
      <sz val="9.0"/>
      <name val="Liberation Serif"/>
    </font>
    <font>
      <sz val="5.0"/>
      <name val="Arial"/>
    </font>
    <font>
      <sz val="9.0"/>
      <color rgb="FF000000"/>
      <name val="Arial"/>
    </font>
    <font>
      <sz val="9.0"/>
      <name val="Arial"/>
    </font>
    <font>
      <color rgb="FF000000"/>
      <name val="Arial"/>
    </font>
    <font>
      <sz val="8.0"/>
      <name val="Arial"/>
    </font>
    <font>
      <color rgb="FF000000"/>
      <name val="&quot;Open Sans&quot;"/>
    </font>
    <font>
      <u/>
      <color rgb="FF0000FF"/>
      <name val="&quot;Open Sans&quot;"/>
    </font>
    <font>
      <u/>
      <color rgb="FF337AB7"/>
      <name val="&quot;Open Sans&quot;"/>
    </font>
    <font>
      <b/>
    </font>
    <font>
      <b/>
      <sz val="10.0"/>
    </font>
    <font>
      <sz val="11.0"/>
      <name val="Inconsolata"/>
    </font>
    <font>
      <color rgb="FF000000"/>
      <name val="&quot;Arial&quot;"/>
    </font>
    <font>
      <sz val="10.0"/>
      <color rgb="FFFF0000"/>
      <name val="Arial"/>
    </font>
    <font>
      <sz val="10.0"/>
      <name val="&quot;Liberation Sans&quot;"/>
    </font>
    <font>
      <b/>
      <sz val="10.0"/>
      <name val="&quot;Liberation Sans&quot;"/>
    </font>
    <font>
      <b/>
      <name val="Arial"/>
    </font>
    <font>
      <sz val="10.0"/>
      <color rgb="FFCC0000"/>
      <name val="&quot;Liberation Sans&quot;"/>
    </font>
    <font>
      <b/>
      <u/>
      <sz val="10.0"/>
      <color rgb="FF0000FF"/>
      <name val="Arial"/>
    </font>
    <font>
      <color rgb="FF000000"/>
    </font>
    <font>
      <u/>
      <color rgb="FF337AB7"/>
      <name val="&quot;Open Sans&quot;"/>
    </font>
    <font>
      <color rgb="FF337AB7"/>
      <name val="&quot;Open Sans&quot;"/>
    </font>
    <font>
      <u/>
      <color rgb="FF337AB7"/>
      <name val="&quot;Open Sans&quot;"/>
    </font>
    <font>
      <u/>
      <color rgb="FF337AB7"/>
      <name val="&quot;Open Sans&quot;"/>
    </font>
    <font>
      <sz val="11.0"/>
      <color rgb="FF000000"/>
      <name val="Times New Roman"/>
    </font>
    <font>
      <strike/>
    </font>
    <font>
      <strike/>
      <sz val="10.0"/>
      <name val="Arial"/>
    </font>
    <font>
      <b/>
      <strike/>
      <sz val="10.0"/>
      <name val="Arial"/>
    </font>
    <font>
      <strike/>
      <sz val="10.0"/>
      <color rgb="FF000000"/>
      <name val="Arial"/>
    </font>
    <font>
      <strike/>
      <sz val="10.0"/>
      <color rgb="FFFF0000"/>
      <name val="Arial"/>
    </font>
    <font>
      <strike/>
      <sz val="8.0"/>
      <name val="Arial"/>
    </font>
    <font>
      <strike/>
      <sz val="8.0"/>
      <color rgb="FF000000"/>
      <name val="Arial"/>
    </font>
    <font>
      <sz val="9.0"/>
      <color rgb="FF1F1F1F"/>
      <name val="&quot;Google Sans&quot;"/>
    </font>
    <font>
      <b/>
      <sz val="10.0"/>
      <color rgb="FFFF00FF"/>
      <name val="Arial"/>
    </font>
    <font>
      <b/>
      <sz val="10.0"/>
      <color rgb="FF0000FF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E69138"/>
        <bgColor rgb="FFE69138"/>
      </patternFill>
    </fill>
    <fill>
      <patternFill patternType="solid">
        <fgColor rgb="FF00FF00"/>
        <bgColor rgb="FF00FF00"/>
      </patternFill>
    </fill>
    <fill>
      <patternFill patternType="solid">
        <fgColor rgb="FFFFEFB7"/>
        <bgColor rgb="FFFFEFB7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A6A6A6"/>
        <bgColor rgb="FFA6A6A6"/>
      </patternFill>
    </fill>
  </fills>
  <borders count="15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47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1"/>
    </xf>
    <xf quotePrefix="1"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2" fillId="0" fontId="3" numFmtId="164" xfId="0" applyAlignment="1" applyBorder="1" applyFont="1" applyNumberForma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1" fillId="0" fontId="3" numFmtId="0" xfId="0" applyAlignment="1" applyBorder="1" applyFont="1">
      <alignment horizontal="center" readingOrder="0" shrinkToFit="0" vertical="bottom" wrapText="1"/>
    </xf>
    <xf borderId="3" fillId="0" fontId="2" numFmtId="0" xfId="0" applyAlignment="1" applyBorder="1" applyFont="1">
      <alignment shrinkToFit="0" wrapText="1"/>
    </xf>
    <xf borderId="0" fillId="0" fontId="3" numFmtId="0" xfId="0" applyAlignment="1" applyFont="1">
      <alignment horizontal="center" readingOrder="0" shrinkToFit="0" vertical="bottom" wrapText="1"/>
    </xf>
    <xf borderId="3" fillId="0" fontId="3" numFmtId="0" xfId="0" applyAlignment="1" applyBorder="1" applyFont="1">
      <alignment horizontal="center" readingOrder="0" shrinkToFit="0" vertical="bottom" wrapText="1"/>
    </xf>
    <xf borderId="4" fillId="0" fontId="3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0" fillId="0" fontId="4" numFmtId="165" xfId="0" applyAlignment="1" applyFont="1" applyNumberFormat="1">
      <alignment readingOrder="0" shrinkToFit="0" textRotation="90" vertical="center" wrapText="1"/>
    </xf>
    <xf borderId="0" fillId="0" fontId="3" numFmtId="165" xfId="0" applyAlignment="1" applyFont="1" applyNumberFormat="1">
      <alignment horizontal="center" readingOrder="0" shrinkToFit="0" textRotation="9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bottom" wrapText="1"/>
    </xf>
    <xf borderId="3" fillId="0" fontId="4" numFmtId="166" xfId="0" applyAlignment="1" applyBorder="1" applyFont="1" applyNumberForma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bottom" wrapText="1"/>
    </xf>
    <xf borderId="4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bottom" wrapText="1"/>
    </xf>
    <xf borderId="3" fillId="0" fontId="4" numFmtId="0" xfId="0" applyAlignment="1" applyBorder="1" applyFont="1">
      <alignment horizontal="center" readingOrder="0" shrinkToFit="0" vertical="bottom" wrapText="1"/>
    </xf>
    <xf borderId="0" fillId="0" fontId="4" numFmtId="0" xfId="0" applyAlignment="1" applyFont="1">
      <alignment horizontal="center" readingOrder="0" shrinkToFit="0" vertical="top" wrapText="1"/>
    </xf>
    <xf borderId="5" fillId="2" fontId="5" numFmtId="0" xfId="0" applyAlignment="1" applyBorder="1" applyFill="1" applyFont="1">
      <alignment horizontal="center" readingOrder="0" shrinkToFit="0" vertical="top" wrapText="1"/>
    </xf>
    <xf borderId="6" fillId="2" fontId="5" numFmtId="0" xfId="0" applyAlignment="1" applyBorder="1" applyFont="1">
      <alignment readingOrder="0" shrinkToFit="0" vertical="top" wrapText="1"/>
    </xf>
    <xf borderId="1" fillId="3" fontId="4" numFmtId="1" xfId="0" applyAlignment="1" applyBorder="1" applyFill="1" applyFont="1" applyNumberFormat="1">
      <alignment horizontal="right" shrinkToFit="0" vertical="bottom" wrapText="1"/>
    </xf>
    <xf borderId="0" fillId="3" fontId="4" numFmtId="1" xfId="0" applyAlignment="1" applyFont="1" applyNumberFormat="1">
      <alignment horizontal="right" shrinkToFit="0" vertical="bottom" wrapText="1"/>
    </xf>
    <xf borderId="3" fillId="3" fontId="4" numFmtId="1" xfId="0" applyAlignment="1" applyBorder="1" applyFont="1" applyNumberFormat="1">
      <alignment horizontal="right" shrinkToFit="0" vertical="bottom" wrapText="1"/>
    </xf>
    <xf borderId="4" fillId="0" fontId="3" numFmtId="164" xfId="0" applyAlignment="1" applyBorder="1" applyFont="1" applyNumberFormat="1">
      <alignment shrinkToFit="0" wrapText="1"/>
    </xf>
    <xf borderId="0" fillId="0" fontId="4" numFmtId="0" xfId="0" applyAlignment="1" applyFont="1">
      <alignment horizontal="center" readingOrder="0" shrinkToFit="0" wrapText="1"/>
    </xf>
    <xf borderId="1" fillId="2" fontId="0" numFmtId="0" xfId="0" applyAlignment="1" applyBorder="1" applyFont="1">
      <alignment horizontal="center" readingOrder="0" shrinkToFit="0" vertical="center" wrapText="1"/>
    </xf>
    <xf borderId="0" fillId="0" fontId="4" numFmtId="10" xfId="0" applyAlignment="1" applyFont="1" applyNumberFormat="1">
      <alignment horizontal="center" readingOrder="0" shrinkToFit="0" vertical="center" wrapText="1"/>
    </xf>
    <xf borderId="3" fillId="0" fontId="4" numFmtId="167" xfId="0" applyAlignment="1" applyBorder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3" fillId="0" fontId="4" numFmtId="168" xfId="0" applyAlignment="1" applyBorder="1" applyFont="1" applyNumberFormat="1">
      <alignment horizontal="center" readingOrder="0" shrinkToFit="0" vertical="center" wrapText="1"/>
    </xf>
    <xf borderId="3" fillId="0" fontId="4" numFmtId="169" xfId="0" applyAlignment="1" applyBorder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3" fontId="6" numFmtId="0" xfId="0" applyAlignment="1" applyFont="1">
      <alignment horizontal="right" shrinkToFit="0" vertical="bottom" wrapText="1"/>
    </xf>
    <xf borderId="4" fillId="0" fontId="1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horizontal="right" readingOrder="0" shrinkToFit="0" vertical="bottom" wrapText="1"/>
    </xf>
    <xf borderId="0" fillId="4" fontId="4" numFmtId="0" xfId="0" applyAlignment="1" applyFill="1" applyFont="1">
      <alignment horizontal="center" readingOrder="0" shrinkToFit="0" wrapText="1"/>
    </xf>
    <xf borderId="7" fillId="0" fontId="4" numFmtId="0" xfId="0" applyAlignment="1" applyBorder="1" applyFont="1">
      <alignment horizontal="right" readingOrder="0" shrinkToFit="0" vertical="top" wrapText="1"/>
    </xf>
    <xf borderId="7" fillId="0" fontId="7" numFmtId="0" xfId="0" applyAlignment="1" applyBorder="1" applyFont="1">
      <alignment horizontal="left" readingOrder="0" shrinkToFit="0" vertical="top" wrapText="1"/>
    </xf>
    <xf borderId="7" fillId="0" fontId="4" numFmtId="1" xfId="0" applyAlignment="1" applyBorder="1" applyFont="1" applyNumberFormat="1">
      <alignment horizontal="right" shrinkToFit="0" vertical="bottom" wrapText="1"/>
    </xf>
    <xf borderId="7" fillId="0" fontId="3" numFmtId="164" xfId="0" applyAlignment="1" applyBorder="1" applyFont="1" applyNumberFormat="1">
      <alignment shrinkToFit="0" wrapText="1"/>
    </xf>
    <xf borderId="7" fillId="0" fontId="4" numFmtId="0" xfId="0" applyAlignment="1" applyBorder="1" applyFont="1">
      <alignment horizontal="center" readingOrder="0" shrinkToFit="0" wrapText="1"/>
    </xf>
    <xf borderId="7" fillId="2" fontId="0" numFmtId="0" xfId="0" applyAlignment="1" applyBorder="1" applyFont="1">
      <alignment horizontal="center" readingOrder="0" shrinkToFit="0" vertical="center" wrapText="1"/>
    </xf>
    <xf borderId="7" fillId="0" fontId="4" numFmtId="10" xfId="0" applyAlignment="1" applyBorder="1" applyFont="1" applyNumberFormat="1">
      <alignment horizontal="center" readingOrder="0" shrinkToFit="0" vertical="center" wrapText="1"/>
    </xf>
    <xf borderId="7" fillId="0" fontId="4" numFmtId="167" xfId="0" applyAlignment="1" applyBorder="1" applyFont="1" applyNumberFormat="1">
      <alignment horizontal="center" readingOrder="0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7" fillId="0" fontId="4" numFmtId="168" xfId="0" applyAlignment="1" applyBorder="1" applyFont="1" applyNumberFormat="1">
      <alignment horizontal="center" readingOrder="0" shrinkToFit="0" vertical="center" wrapText="1"/>
    </xf>
    <xf borderId="7" fillId="0" fontId="4" numFmtId="169" xfId="0" applyAlignment="1" applyBorder="1" applyFont="1" applyNumberFormat="1">
      <alignment horizontal="center" readingOrder="0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shrinkToFit="0" wrapText="1"/>
    </xf>
    <xf borderId="0" fillId="0" fontId="4" numFmtId="0" xfId="0" applyAlignment="1" applyFont="1">
      <alignment horizontal="righ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4" numFmtId="1" xfId="0" applyAlignment="1" applyFont="1" applyNumberFormat="1">
      <alignment horizontal="right" shrinkToFit="0" vertical="bottom" wrapText="1"/>
    </xf>
    <xf borderId="0" fillId="0" fontId="3" numFmtId="164" xfId="0" applyAlignment="1" applyFont="1" applyNumberFormat="1">
      <alignment shrinkToFit="0" wrapText="1"/>
    </xf>
    <xf borderId="0" fillId="2" fontId="0" numFmtId="0" xfId="0" applyAlignment="1" applyFont="1">
      <alignment horizontal="center" readingOrder="0" shrinkToFit="0" vertical="center" wrapText="1"/>
    </xf>
    <xf borderId="0" fillId="0" fontId="4" numFmtId="167" xfId="0" applyAlignment="1" applyFont="1" applyNumberFormat="1">
      <alignment horizontal="center" readingOrder="0" shrinkToFit="0" vertical="center" wrapText="1"/>
    </xf>
    <xf borderId="0" fillId="0" fontId="4" numFmtId="168" xfId="0" applyAlignment="1" applyFont="1" applyNumberFormat="1">
      <alignment horizontal="center" readingOrder="0" shrinkToFit="0" vertical="center" wrapText="1"/>
    </xf>
    <xf borderId="0" fillId="0" fontId="4" numFmtId="169" xfId="0" applyAlignment="1" applyFont="1" applyNumberFormat="1">
      <alignment horizontal="center" readingOrder="0" shrinkToFit="0" vertical="center" wrapText="1"/>
    </xf>
    <xf borderId="8" fillId="2" fontId="5" numFmtId="0" xfId="0" applyAlignment="1" applyBorder="1" applyFont="1">
      <alignment horizontal="center" readingOrder="0" shrinkToFit="0" vertical="top" wrapText="1"/>
    </xf>
    <xf borderId="9" fillId="2" fontId="5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horizontal="center" readingOrder="0" shrinkToFit="0" vertical="bottom" wrapText="1"/>
    </xf>
    <xf borderId="3" fillId="0" fontId="4" numFmtId="0" xfId="0" applyAlignment="1" applyBorder="1" applyFont="1">
      <alignment horizontal="center" readingOrder="0" shrinkToFit="0" vertical="center" wrapText="1"/>
    </xf>
    <xf borderId="3" fillId="3" fontId="4" numFmtId="1" xfId="0" applyAlignment="1" applyBorder="1" applyFont="1" applyNumberFormat="1">
      <alignment horizontal="right" readingOrder="0" shrinkToFit="0" vertical="bottom" wrapText="1"/>
    </xf>
    <xf borderId="3" fillId="0" fontId="4" numFmtId="170" xfId="0" applyAlignment="1" applyBorder="1" applyFont="1" applyNumberFormat="1">
      <alignment horizontal="center" readingOrder="0" shrinkToFit="0" vertical="center" wrapText="1"/>
    </xf>
    <xf borderId="6" fillId="2" fontId="8" numFmtId="0" xfId="0" applyAlignment="1" applyBorder="1" applyFont="1">
      <alignment readingOrder="0" shrinkToFit="0" vertical="top" wrapText="1"/>
    </xf>
    <xf borderId="4" fillId="2" fontId="5" numFmtId="0" xfId="0" applyAlignment="1" applyBorder="1" applyFont="1">
      <alignment horizontal="center" readingOrder="0" shrinkToFit="0" vertical="top" wrapText="1"/>
    </xf>
    <xf borderId="3" fillId="2" fontId="5" numFmtId="0" xfId="0" applyAlignment="1" applyBorder="1" applyFont="1">
      <alignment readingOrder="0" shrinkToFit="0" vertical="top" wrapText="1"/>
    </xf>
    <xf borderId="10" fillId="0" fontId="4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center" readingOrder="0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2" fillId="0" fontId="3" numFmtId="164" xfId="0" applyAlignment="1" applyBorder="1" applyFont="1" applyNumberFormat="1">
      <alignment horizontal="center" readingOrder="0" shrinkToFit="0" vertical="top" wrapText="1"/>
    </xf>
    <xf borderId="0" fillId="0" fontId="3" numFmtId="0" xfId="0" applyAlignment="1" applyFont="1">
      <alignment horizontal="center" readingOrder="0"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4" fillId="0" fontId="3" numFmtId="0" xfId="0" applyAlignment="1" applyBorder="1" applyFont="1">
      <alignment horizontal="center"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4" numFmtId="165" xfId="0" applyAlignment="1" applyFont="1" applyNumberFormat="1">
      <alignment readingOrder="0" shrinkToFit="0" textRotation="90" vertical="top" wrapText="1"/>
    </xf>
    <xf borderId="0" fillId="5" fontId="4" numFmtId="165" xfId="0" applyAlignment="1" applyFill="1" applyFont="1" applyNumberFormat="1">
      <alignment readingOrder="0" shrinkToFit="0" textRotation="90" vertical="top" wrapText="1"/>
    </xf>
    <xf borderId="0" fillId="0" fontId="4" numFmtId="165" xfId="0" applyAlignment="1" applyFont="1" applyNumberFormat="1">
      <alignment horizontal="center" readingOrder="0" shrinkToFit="0" textRotation="90" vertical="top" wrapText="1"/>
    </xf>
    <xf borderId="3" fillId="6" fontId="4" numFmtId="165" xfId="0" applyAlignment="1" applyBorder="1" applyFill="1" applyFont="1" applyNumberFormat="1">
      <alignment horizontal="center" readingOrder="0" shrinkToFit="0" textRotation="90" vertical="top" wrapText="1"/>
    </xf>
    <xf borderId="0" fillId="0" fontId="4" numFmtId="171" xfId="0" applyAlignment="1" applyFont="1" applyNumberFormat="1">
      <alignment horizontal="center" readingOrder="0" shrinkToFit="0" textRotation="90" vertical="top" wrapText="1"/>
    </xf>
    <xf borderId="1" fillId="0" fontId="4" numFmtId="0" xfId="0" applyAlignment="1" applyBorder="1" applyFont="1">
      <alignment horizontal="center" readingOrder="0" shrinkToFit="0" vertical="top" wrapText="1"/>
    </xf>
    <xf borderId="3" fillId="0" fontId="4" numFmtId="166" xfId="0" applyAlignment="1" applyBorder="1" applyFont="1" applyNumberFormat="1">
      <alignment horizontal="center" readingOrder="0" shrinkToFit="0" vertical="top" wrapText="1"/>
    </xf>
    <xf borderId="1" fillId="0" fontId="4" numFmtId="0" xfId="0" applyAlignment="1" applyBorder="1" applyFont="1">
      <alignment horizontal="center" readingOrder="0" shrinkToFit="0" vertical="top" wrapText="1"/>
    </xf>
    <xf borderId="0" fillId="0" fontId="4" numFmtId="0" xfId="0" applyAlignment="1" applyFont="1">
      <alignment horizontal="center" readingOrder="0" shrinkToFit="0" vertical="top" wrapText="1"/>
    </xf>
    <xf borderId="4" fillId="0" fontId="4" numFmtId="0" xfId="0" applyAlignment="1" applyBorder="1" applyFont="1">
      <alignment horizontal="center" readingOrder="0" shrinkToFit="0" vertical="top" wrapText="1"/>
    </xf>
    <xf borderId="0" fillId="2" fontId="10" numFmtId="0" xfId="0" applyAlignment="1" applyFont="1">
      <alignment horizontal="center" readingOrder="0" shrinkToFit="0" vertical="top" wrapText="1"/>
    </xf>
    <xf borderId="3" fillId="0" fontId="4" numFmtId="0" xfId="0" applyAlignment="1" applyBorder="1" applyFont="1">
      <alignment horizontal="center"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  <xf borderId="0" fillId="0" fontId="12" numFmtId="0" xfId="0" applyAlignment="1" applyFont="1">
      <alignment shrinkToFit="0" vertical="top" wrapText="1"/>
    </xf>
    <xf borderId="1" fillId="3" fontId="4" numFmtId="1" xfId="0" applyAlignment="1" applyBorder="1" applyFont="1" applyNumberFormat="1">
      <alignment horizontal="right" shrinkToFit="0" vertical="top" wrapText="1"/>
    </xf>
    <xf borderId="0" fillId="3" fontId="4" numFmtId="1" xfId="0" applyAlignment="1" applyFont="1" applyNumberFormat="1">
      <alignment horizontal="right" shrinkToFit="0" vertical="top" wrapText="1"/>
    </xf>
    <xf borderId="3" fillId="3" fontId="4" numFmtId="1" xfId="0" applyAlignment="1" applyBorder="1" applyFont="1" applyNumberFormat="1">
      <alignment horizontal="right" shrinkToFit="0" vertical="top" wrapText="1"/>
    </xf>
    <xf borderId="4" fillId="0" fontId="3" numFmtId="164" xfId="0" applyAlignment="1" applyBorder="1" applyFont="1" applyNumberFormat="1">
      <alignment shrinkToFit="0" vertical="top" wrapText="1"/>
    </xf>
    <xf borderId="0" fillId="0" fontId="4" numFmtId="0" xfId="0" applyAlignment="1" applyFont="1">
      <alignment horizontal="center" shrinkToFit="0" vertical="top" wrapText="1"/>
    </xf>
    <xf borderId="1" fillId="2" fontId="0" numFmtId="0" xfId="0" applyAlignment="1" applyBorder="1" applyFont="1">
      <alignment horizontal="center" readingOrder="0" shrinkToFit="0" vertical="top" wrapText="1"/>
    </xf>
    <xf borderId="0" fillId="2" fontId="4" numFmtId="10" xfId="0" applyAlignment="1" applyFont="1" applyNumberFormat="1">
      <alignment horizontal="center" readingOrder="0" shrinkToFit="0" vertical="top" wrapText="1"/>
    </xf>
    <xf borderId="3" fillId="0" fontId="4" numFmtId="168" xfId="0" applyAlignment="1" applyBorder="1" applyFont="1" applyNumberFormat="1">
      <alignment horizontal="center" readingOrder="0" shrinkToFit="0" vertical="top" wrapText="1"/>
    </xf>
    <xf borderId="0" fillId="0" fontId="4" numFmtId="10" xfId="0" applyAlignment="1" applyFont="1" applyNumberFormat="1">
      <alignment horizontal="center" readingOrder="0" shrinkToFit="0" vertical="top" wrapText="1"/>
    </xf>
    <xf borderId="0" fillId="0" fontId="2" numFmtId="172" xfId="0" applyAlignment="1" applyFont="1" applyNumberFormat="1">
      <alignment horizontal="left" readingOrder="0" shrinkToFit="0" wrapText="1"/>
    </xf>
    <xf borderId="0" fillId="0" fontId="4" numFmtId="173" xfId="0" applyAlignment="1" applyFont="1" applyNumberFormat="1">
      <alignment horizontal="center" readingOrder="0" shrinkToFit="0" vertical="top" wrapText="1"/>
    </xf>
    <xf borderId="3" fillId="0" fontId="4" numFmtId="168" xfId="0" applyAlignment="1" applyBorder="1" applyFont="1" applyNumberFormat="1">
      <alignment horizontal="left" readingOrder="0" shrinkToFit="0" vertical="top" wrapText="1"/>
    </xf>
    <xf borderId="3" fillId="0" fontId="4" numFmtId="169" xfId="0" applyAlignment="1" applyBorder="1" applyFont="1" applyNumberFormat="1">
      <alignment horizontal="center" readingOrder="0" shrinkToFit="0" vertical="top" wrapText="1"/>
    </xf>
    <xf borderId="0" fillId="0" fontId="13" numFmtId="0" xfId="0" applyAlignment="1" applyFont="1">
      <alignment horizontal="center" readingOrder="0" shrinkToFit="0" vertical="bottom" wrapText="1"/>
    </xf>
    <xf borderId="0" fillId="3" fontId="6" numFmtId="0" xfId="0" applyAlignment="1" applyFont="1">
      <alignment horizontal="center" shrinkToFit="0" vertical="bottom" wrapText="1"/>
    </xf>
    <xf borderId="0" fillId="2" fontId="13" numFmtId="0" xfId="0" applyAlignment="1" applyFont="1">
      <alignment horizontal="center" readingOrder="0" shrinkToFit="0" vertical="top" wrapText="1"/>
    </xf>
    <xf borderId="0" fillId="2" fontId="0" numFmtId="0" xfId="0" applyAlignment="1" applyFont="1">
      <alignment readingOrder="0" shrinkToFit="0" vertical="top" wrapText="1"/>
    </xf>
    <xf borderId="0" fillId="2" fontId="4" numFmtId="0" xfId="0" applyAlignment="1" applyFont="1">
      <alignment horizontal="center" readingOrder="0" shrinkToFit="0" vertical="top" wrapText="1"/>
    </xf>
    <xf borderId="1" fillId="0" fontId="4" numFmtId="173" xfId="0" applyAlignment="1" applyBorder="1" applyFont="1" applyNumberFormat="1">
      <alignment horizontal="center" readingOrder="0" shrinkToFit="0" vertical="top" wrapText="1"/>
    </xf>
    <xf borderId="3" fillId="0" fontId="4" numFmtId="167" xfId="0" applyAlignment="1" applyBorder="1" applyFont="1" applyNumberFormat="1">
      <alignment horizontal="center" readingOrder="0" shrinkToFit="0" vertical="top" wrapText="1"/>
    </xf>
    <xf borderId="0" fillId="0" fontId="0" numFmtId="0" xfId="0" applyAlignment="1" applyFont="1">
      <alignment horizontal="center" readingOrder="0" shrinkToFit="0" vertical="top" wrapText="1"/>
    </xf>
    <xf borderId="1" fillId="2" fontId="4" numFmtId="0" xfId="0" applyAlignment="1" applyBorder="1" applyFont="1">
      <alignment horizontal="center" readingOrder="0" shrinkToFit="0" vertical="top" wrapText="1"/>
    </xf>
    <xf quotePrefix="1" borderId="0" fillId="0" fontId="14" numFmtId="0" xfId="0" applyAlignment="1" applyFont="1">
      <alignment horizontal="left" shrinkToFit="0" vertical="top" wrapText="1"/>
    </xf>
    <xf borderId="0" fillId="0" fontId="4" numFmtId="0" xfId="0" applyAlignment="1" applyFont="1">
      <alignment shrinkToFit="0" vertical="top" wrapText="1"/>
    </xf>
    <xf borderId="0" fillId="0" fontId="14" numFmtId="0" xfId="0" applyAlignment="1" applyFont="1">
      <alignment horizontal="center" readingOrder="0" shrinkToFit="0" vertical="top" wrapText="1"/>
    </xf>
    <xf borderId="0" fillId="0" fontId="1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2" fontId="13" numFmtId="0" xfId="0" applyAlignment="1" applyFont="1">
      <alignment readingOrder="0" shrinkToFit="0" vertical="top" wrapText="1"/>
    </xf>
    <xf borderId="0" fillId="2" fontId="0" numFmtId="0" xfId="0" applyAlignment="1" applyFont="1">
      <alignment horizontal="center" readingOrder="0" shrinkToFit="0" vertical="top" wrapText="1"/>
    </xf>
    <xf borderId="0" fillId="0" fontId="3" numFmtId="164" xfId="0" applyAlignment="1" applyFont="1" applyNumberFormat="1">
      <alignment shrinkToFit="0" vertical="top" wrapText="1"/>
    </xf>
    <xf borderId="0" fillId="0" fontId="4" numFmtId="168" xfId="0" applyAlignment="1" applyFont="1" applyNumberFormat="1">
      <alignment horizontal="center" readingOrder="0" shrinkToFit="0" vertical="top" wrapText="1"/>
    </xf>
    <xf borderId="0" fillId="0" fontId="4" numFmtId="165" xfId="0" applyAlignment="1" applyFont="1" applyNumberFormat="1">
      <alignment horizontal="center" readingOrder="0" shrinkToFit="0" textRotation="90" vertical="center" wrapText="1"/>
    </xf>
    <xf borderId="0" fillId="0" fontId="4" numFmtId="9" xfId="0" applyAlignment="1" applyFont="1" applyNumberFormat="1">
      <alignment horizontal="center" readingOrder="0" shrinkToFit="0" vertical="center" wrapText="1"/>
    </xf>
    <xf borderId="3" fillId="0" fontId="4" numFmtId="165" xfId="0" applyAlignment="1" applyBorder="1" applyFont="1" applyNumberFormat="1">
      <alignment horizontal="center" readingOrder="0" shrinkToFit="0" textRotation="90" vertical="center" wrapText="1"/>
    </xf>
    <xf borderId="0" fillId="0" fontId="4" numFmtId="171" xfId="0" applyAlignment="1" applyFont="1" applyNumberFormat="1">
      <alignment horizontal="center" readingOrder="0" shrinkToFit="0" textRotation="90" vertical="center" wrapText="1"/>
    </xf>
    <xf borderId="11" fillId="2" fontId="15" numFmtId="0" xfId="0" applyAlignment="1" applyBorder="1" applyFont="1">
      <alignment horizontal="center" readingOrder="0" shrinkToFit="0" vertical="top" wrapText="1"/>
    </xf>
    <xf borderId="1" fillId="0" fontId="4" numFmtId="0" xfId="0" applyAlignment="1" applyBorder="1" applyFont="1">
      <alignment horizontal="center" readingOrder="0" shrinkToFit="0" wrapText="1"/>
    </xf>
    <xf borderId="0" fillId="7" fontId="4" numFmtId="10" xfId="0" applyAlignment="1" applyFill="1" applyFont="1" applyNumberFormat="1">
      <alignment horizontal="center" readingOrder="0" shrinkToFit="0" vertical="center" wrapText="1"/>
    </xf>
    <xf borderId="3" fillId="0" fontId="4" numFmtId="0" xfId="0" applyAlignment="1" applyBorder="1" applyFont="1">
      <alignment horizontal="center" readingOrder="0" shrinkToFit="0" wrapText="1"/>
    </xf>
    <xf borderId="0" fillId="2" fontId="15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center" shrinkToFit="0" vertical="bottom" wrapText="1"/>
    </xf>
    <xf borderId="12" fillId="8" fontId="6" numFmtId="0" xfId="0" applyAlignment="1" applyBorder="1" applyFill="1" applyFont="1">
      <alignment horizontal="right" readingOrder="0" shrinkToFit="0" wrapText="1"/>
    </xf>
    <xf borderId="0" fillId="0" fontId="4" numFmtId="0" xfId="0" applyAlignment="1" applyFont="1">
      <alignment readingOrder="0" shrinkToFit="0" vertical="bottom" wrapText="1"/>
    </xf>
    <xf borderId="12" fillId="0" fontId="16" numFmtId="0" xfId="0" applyAlignment="1" applyBorder="1" applyFont="1">
      <alignment horizontal="left" shrinkToFit="0" wrapText="1"/>
    </xf>
    <xf borderId="12" fillId="0" fontId="6" numFmtId="0" xfId="0" applyAlignment="1" applyBorder="1" applyFont="1">
      <alignment horizontal="right" readingOrder="0" shrinkToFit="0" wrapText="1"/>
    </xf>
    <xf borderId="0" fillId="0" fontId="4" numFmtId="0" xfId="0" applyAlignment="1" applyFont="1">
      <alignment shrinkToFit="0" vertical="bottom" wrapText="1"/>
    </xf>
    <xf borderId="0" fillId="0" fontId="4" numFmtId="49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shrinkToFit="0" wrapText="1"/>
    </xf>
    <xf borderId="0" fillId="3" fontId="6" numFmtId="0" xfId="0" applyAlignment="1" applyFont="1">
      <alignment horizontal="right" readingOrder="0" shrinkToFit="0" vertical="bottom" wrapText="1"/>
    </xf>
    <xf borderId="12" fillId="0" fontId="16" numFmtId="0" xfId="0" applyAlignment="1" applyBorder="1" applyFont="1">
      <alignment horizontal="left" readingOrder="0" shrinkToFit="0" wrapText="1"/>
    </xf>
    <xf borderId="11" fillId="2" fontId="17" numFmtId="0" xfId="0" applyAlignment="1" applyBorder="1" applyFont="1">
      <alignment readingOrder="0" shrinkToFit="0" vertical="top" wrapText="1"/>
    </xf>
    <xf borderId="11" fillId="0" fontId="18" numFmtId="0" xfId="0" applyAlignment="1" applyBorder="1" applyFont="1">
      <alignment horizontal="center" shrinkToFit="0" vertical="top" wrapText="1"/>
    </xf>
    <xf borderId="11" fillId="0" fontId="19" numFmtId="0" xfId="0" applyAlignment="1" applyBorder="1" applyFont="1">
      <alignment readingOrder="0" shrinkToFit="0" vertical="top" wrapText="1"/>
    </xf>
    <xf borderId="11" fillId="2" fontId="17" numFmtId="0" xfId="0" applyAlignment="1" applyBorder="1" applyFont="1">
      <alignment horizontal="center" readingOrder="0" shrinkToFit="0" vertical="top" wrapText="1"/>
    </xf>
    <xf borderId="11" fillId="2" fontId="17" numFmtId="0" xfId="0" applyAlignment="1" applyBorder="1" applyFont="1">
      <alignment horizontal="center" shrinkToFit="0" vertical="top" wrapText="1"/>
    </xf>
    <xf borderId="0" fillId="0" fontId="20" numFmtId="0" xfId="0" applyAlignment="1" applyFont="1">
      <alignment horizontal="center" readingOrder="0" shrinkToFit="0" vertical="center" wrapText="1"/>
    </xf>
    <xf borderId="1" fillId="0" fontId="21" numFmtId="0" xfId="0" applyAlignment="1" applyBorder="1" applyFont="1">
      <alignment horizontal="center" readingOrder="0" shrinkToFit="0" vertical="center" wrapText="1"/>
    </xf>
    <xf borderId="2" fillId="0" fontId="21" numFmtId="164" xfId="0" applyAlignment="1" applyBorder="1" applyFont="1" applyNumberFormat="1">
      <alignment horizontal="center" readingOrder="0" shrinkToFit="0" vertical="center" wrapText="1"/>
    </xf>
    <xf borderId="0" fillId="0" fontId="21" numFmtId="0" xfId="0" applyAlignment="1" applyFont="1">
      <alignment horizontal="center" readingOrder="0" shrinkToFit="0" vertical="bottom" wrapText="1"/>
    </xf>
    <xf borderId="1" fillId="0" fontId="21" numFmtId="0" xfId="0" applyAlignment="1" applyBorder="1" applyFont="1">
      <alignment horizontal="center" readingOrder="0" shrinkToFit="0" vertical="bottom" wrapText="1"/>
    </xf>
    <xf borderId="0" fillId="0" fontId="21" numFmtId="0" xfId="0" applyAlignment="1" applyFont="1">
      <alignment horizontal="center" readingOrder="0" shrinkToFit="0" vertical="bottom" wrapText="1"/>
    </xf>
    <xf borderId="3" fillId="0" fontId="21" numFmtId="0" xfId="0" applyAlignment="1" applyBorder="1" applyFont="1">
      <alignment horizontal="center" readingOrder="0" shrinkToFit="0" vertical="bottom" wrapText="1"/>
    </xf>
    <xf borderId="4" fillId="0" fontId="21" numFmtId="0" xfId="0" applyAlignment="1" applyBorder="1" applyFont="1">
      <alignment horizontal="center" readingOrder="0" shrinkToFit="0" vertical="bottom" wrapText="1"/>
    </xf>
    <xf borderId="0" fillId="0" fontId="21" numFmtId="0" xfId="0" applyAlignment="1" applyFont="1">
      <alignment horizontal="center" readingOrder="0" shrinkToFit="0" vertical="center" wrapText="1"/>
    </xf>
    <xf borderId="0" fillId="0" fontId="2" numFmtId="168" xfId="0" applyAlignment="1" applyFont="1" applyNumberFormat="1">
      <alignment readingOrder="0" shrinkToFit="0" textRotation="90" vertical="center" wrapText="1"/>
    </xf>
    <xf borderId="0" fillId="0" fontId="2" numFmtId="165" xfId="0" applyAlignment="1" applyFont="1" applyNumberFormat="1">
      <alignment readingOrder="0" shrinkToFit="0" textRotation="90" vertical="center" wrapText="1"/>
    </xf>
    <xf borderId="0" fillId="0" fontId="22" numFmtId="0" xfId="0" applyAlignment="1" applyFont="1">
      <alignment horizontal="center" readingOrder="0" shrinkToFit="0" textRotation="9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bottom" wrapText="1"/>
    </xf>
    <xf borderId="3" fillId="0" fontId="2" numFmtId="166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bottom" wrapText="1"/>
    </xf>
    <xf borderId="4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bottom" wrapText="1"/>
    </xf>
    <xf borderId="3" fillId="0" fontId="2" numFmtId="0" xfId="0" applyAlignment="1" applyBorder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center" readingOrder="0" shrinkToFit="0" vertical="bottom" wrapText="1"/>
    </xf>
    <xf borderId="1" fillId="3" fontId="1" numFmtId="1" xfId="0" applyAlignment="1" applyBorder="1" applyFont="1" applyNumberFormat="1">
      <alignment horizontal="right" shrinkToFit="0" vertical="bottom" wrapText="1"/>
    </xf>
    <xf borderId="0" fillId="3" fontId="1" numFmtId="1" xfId="0" applyAlignment="1" applyFont="1" applyNumberFormat="1">
      <alignment horizontal="right" shrinkToFit="0" vertical="bottom" wrapText="1"/>
    </xf>
    <xf borderId="3" fillId="3" fontId="1" numFmtId="1" xfId="0" applyAlignment="1" applyBorder="1" applyFont="1" applyNumberFormat="1">
      <alignment horizontal="right" shrinkToFit="0" vertical="bottom" wrapText="1"/>
    </xf>
    <xf borderId="4" fillId="0" fontId="21" numFmtId="164" xfId="0" applyAlignment="1" applyBorder="1" applyFont="1" applyNumberFormat="1">
      <alignment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vertical="center" wrapText="1"/>
    </xf>
    <xf borderId="3" fillId="0" fontId="2" numFmtId="168" xfId="0" applyAlignment="1" applyBorder="1" applyFont="1" applyNumberFormat="1">
      <alignment horizontal="center" readingOrder="0" shrinkToFit="0" vertical="center" wrapText="1"/>
    </xf>
    <xf borderId="3" fillId="0" fontId="2" numFmtId="169" xfId="0" applyAlignment="1" applyBorder="1" applyFont="1" applyNumberFormat="1">
      <alignment horizontal="center" readingOrder="0" shrinkToFit="0" vertical="center" wrapText="1"/>
    </xf>
    <xf borderId="3" fillId="0" fontId="2" numFmtId="170" xfId="0" applyAlignment="1" applyBorder="1" applyFont="1" applyNumberFormat="1">
      <alignment horizontal="center" readingOrder="0" shrinkToFit="0" vertical="center" wrapText="1"/>
    </xf>
    <xf borderId="3" fillId="0" fontId="2" numFmtId="0" xfId="0" applyAlignment="1" applyBorder="1" applyFont="1">
      <alignment readingOrder="0" shrinkToFit="0" wrapText="1"/>
    </xf>
    <xf borderId="0" fillId="0" fontId="23" numFmtId="168" xfId="0" applyAlignment="1" applyFont="1" applyNumberFormat="1">
      <alignment horizontal="center" readingOrder="0" shrinkToFit="0" vertical="center" wrapText="1"/>
    </xf>
    <xf borderId="0" fillId="0" fontId="2" numFmtId="173" xfId="0" applyAlignment="1" applyFont="1" applyNumberFormat="1">
      <alignment horizontal="center" readingOrder="0" shrinkToFit="0" vertical="center" wrapText="1"/>
    </xf>
    <xf borderId="0" fillId="0" fontId="2" numFmtId="174" xfId="0" applyAlignment="1" applyFont="1" applyNumberFormat="1">
      <alignment horizontal="center" readingOrder="0" shrinkToFit="0" vertical="center" wrapText="1"/>
    </xf>
    <xf borderId="0" fillId="0" fontId="23" numFmtId="0" xfId="0" applyAlignment="1" applyFont="1">
      <alignment horizontal="center" readingOrder="0" shrinkToFit="0" vertical="center" wrapText="1"/>
    </xf>
    <xf borderId="0" fillId="0" fontId="23" numFmtId="169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2" numFmtId="175" xfId="0" applyAlignment="1" applyBorder="1" applyFont="1" applyNumberFormat="1">
      <alignment horizontal="center" readingOrder="0" shrinkToFit="0" vertical="center" wrapText="1"/>
    </xf>
    <xf borderId="0" fillId="2" fontId="5" numFmtId="0" xfId="0" applyAlignment="1" applyFont="1">
      <alignment readingOrder="0" shrinkToFit="0" vertical="top" wrapText="1"/>
    </xf>
    <xf borderId="0" fillId="2" fontId="5" numFmtId="0" xfId="0" applyAlignment="1" applyFont="1">
      <alignment horizontal="center" readingOrder="0" shrinkToFit="0" vertical="top" wrapText="1"/>
    </xf>
    <xf borderId="0" fillId="3" fontId="1" numFmtId="2" xfId="0" applyAlignment="1" applyFont="1" applyNumberFormat="1">
      <alignment horizontal="right" shrinkToFit="0" vertical="bottom" wrapText="1"/>
    </xf>
    <xf borderId="0" fillId="0" fontId="21" numFmtId="164" xfId="0" applyAlignment="1" applyFont="1" applyNumberFormat="1">
      <alignment shrinkToFit="0" wrapText="1"/>
    </xf>
    <xf borderId="0" fillId="2" fontId="5" numFmtId="0" xfId="0" applyAlignment="1" applyFont="1">
      <alignment horizontal="center" readingOrder="0" shrinkToFit="0" vertical="center" wrapText="1"/>
    </xf>
    <xf borderId="0" fillId="0" fontId="2" numFmtId="168" xfId="0" applyAlignment="1" applyFont="1" applyNumberFormat="1">
      <alignment horizontal="center" readingOrder="0" shrinkToFit="0" vertical="center" wrapText="1"/>
    </xf>
    <xf borderId="0" fillId="0" fontId="15" numFmtId="0" xfId="0" applyAlignment="1" applyFont="1">
      <alignment horizontal="center" readingOrder="0" shrinkToFit="0" vertical="center" wrapText="0"/>
    </xf>
    <xf borderId="0" fillId="0" fontId="4" numFmtId="176" xfId="0" applyAlignment="1" applyFont="1" applyNumberFormat="1">
      <alignment horizontal="center" readingOrder="0" shrinkToFit="0" textRotation="90" vertical="center" wrapText="1"/>
    </xf>
    <xf borderId="0" fillId="0" fontId="2" numFmtId="0" xfId="0" applyAlignment="1" applyFont="1">
      <alignment shrinkToFit="0" wrapText="1"/>
    </xf>
    <xf borderId="0" fillId="0" fontId="15" numFmtId="0" xfId="0" applyAlignment="1" applyFont="1">
      <alignment horizontal="left" readingOrder="0" shrinkToFit="0" wrapText="1"/>
    </xf>
    <xf borderId="0" fillId="0" fontId="15" numFmtId="0" xfId="0" applyAlignment="1" applyFont="1">
      <alignment horizontal="center" readingOrder="0" shrinkToFit="0" wrapText="1"/>
    </xf>
    <xf borderId="3" fillId="0" fontId="4" numFmtId="176" xfId="0" applyAlignment="1" applyBorder="1" applyFont="1" applyNumberFormat="1">
      <alignment horizontal="center" readingOrder="0" shrinkToFit="0" vertical="center" wrapText="1"/>
    </xf>
    <xf borderId="3" fillId="0" fontId="4" numFmtId="10" xfId="0" applyAlignment="1" applyBorder="1" applyFont="1" applyNumberFormat="1">
      <alignment horizontal="center" readingOrder="0" shrinkToFit="0" vertical="center" wrapText="1"/>
    </xf>
    <xf borderId="0" fillId="0" fontId="24" numFmtId="10" xfId="0" applyAlignment="1" applyFont="1" applyNumberFormat="1">
      <alignment horizontal="center" readingOrder="0" shrinkToFit="0" vertical="center" wrapText="1"/>
    </xf>
    <xf borderId="1" fillId="0" fontId="4" numFmtId="1" xfId="0" applyAlignment="1" applyBorder="1" applyFont="1" applyNumberFormat="1">
      <alignment horizontal="right" shrinkToFit="0" vertical="bottom" wrapText="1"/>
    </xf>
    <xf borderId="3" fillId="0" fontId="4" numFmtId="1" xfId="0" applyAlignment="1" applyBorder="1" applyFont="1" applyNumberFormat="1">
      <alignment horizontal="right" readingOrder="0" shrinkToFit="0" vertical="bottom" wrapText="1"/>
    </xf>
    <xf borderId="1" fillId="0" fontId="0" numFmtId="0" xfId="0" applyAlignment="1" applyBorder="1" applyFont="1">
      <alignment horizontal="center" readingOrder="0" shrinkToFit="0" vertical="center" wrapText="1"/>
    </xf>
    <xf borderId="0" fillId="0" fontId="0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right" shrinkToFit="0" vertical="bottom" wrapText="1"/>
    </xf>
    <xf borderId="0" fillId="9" fontId="2" numFmtId="0" xfId="0" applyAlignment="1" applyFill="1" applyFont="1">
      <alignment shrinkToFit="0" wrapText="1"/>
    </xf>
    <xf borderId="0" fillId="0" fontId="0" numFmtId="9" xfId="0" applyAlignment="1" applyFont="1" applyNumberFormat="1">
      <alignment horizontal="center" readingOrder="0" shrinkToFit="0" vertical="center" wrapText="1"/>
    </xf>
    <xf borderId="0" fillId="0" fontId="0" numFmtId="176" xfId="0" applyAlignment="1" applyFont="1" applyNumberFormat="1">
      <alignment horizontal="center" readingOrder="0" shrinkToFit="0" vertical="center" wrapText="1"/>
    </xf>
    <xf borderId="1" fillId="3" fontId="4" numFmtId="164" xfId="0" applyAlignment="1" applyBorder="1" applyFont="1" applyNumberFormat="1">
      <alignment horizontal="right" shrinkToFit="0" vertical="bottom" wrapText="1"/>
    </xf>
    <xf borderId="0" fillId="3" fontId="4" numFmtId="164" xfId="0" applyAlignment="1" applyFont="1" applyNumberFormat="1">
      <alignment horizontal="right" shrinkToFit="0" vertical="bottom" wrapText="1"/>
    </xf>
    <xf borderId="4" fillId="0" fontId="3" numFmtId="2" xfId="0" applyAlignment="1" applyBorder="1" applyFont="1" applyNumberFormat="1">
      <alignment shrinkToFit="0" wrapText="1"/>
    </xf>
    <xf borderId="3" fillId="0" fontId="0" numFmtId="169" xfId="0" applyAlignment="1" applyBorder="1" applyFont="1" applyNumberFormat="1">
      <alignment horizontal="center" readingOrder="0" shrinkToFit="0" vertical="center" wrapText="1"/>
    </xf>
    <xf borderId="0" fillId="10" fontId="4" numFmtId="0" xfId="0" applyAlignment="1" applyFill="1" applyFont="1">
      <alignment horizontal="center" readingOrder="0" shrinkToFit="0" wrapText="1"/>
    </xf>
    <xf borderId="3" fillId="0" fontId="0" numFmtId="176" xfId="0" applyAlignment="1" applyBorder="1" applyFont="1" applyNumberFormat="1">
      <alignment horizontal="center" readingOrder="0" shrinkToFit="0" vertical="center" wrapText="1"/>
    </xf>
    <xf borderId="0" fillId="0" fontId="0" numFmtId="0" xfId="0" applyAlignment="1" applyFont="1">
      <alignment horizontal="center" shrinkToFit="0" vertical="center" wrapText="1"/>
    </xf>
    <xf borderId="3" fillId="10" fontId="4" numFmtId="0" xfId="0" applyAlignment="1" applyBorder="1" applyFont="1">
      <alignment horizontal="center" readingOrder="0" shrinkToFit="0" wrapText="1"/>
    </xf>
    <xf borderId="0" fillId="0" fontId="2" numFmtId="177" xfId="0" applyAlignment="1" applyFont="1" applyNumberFormat="1">
      <alignment readingOrder="0" shrinkToFit="0" textRotation="90" vertical="center" wrapText="1"/>
    </xf>
    <xf borderId="3" fillId="0" fontId="2" numFmtId="172" xfId="0" applyAlignment="1" applyBorder="1" applyFont="1" applyNumberFormat="1">
      <alignment horizontal="center" readingOrder="0" shrinkToFit="0" vertical="center" wrapText="1"/>
    </xf>
    <xf borderId="3" fillId="0" fontId="2" numFmtId="177" xfId="0" applyAlignment="1" applyBorder="1" applyFont="1" applyNumberFormat="1">
      <alignment horizontal="center" readingOrder="0" shrinkToFit="0" vertical="center" wrapText="1"/>
    </xf>
    <xf borderId="0" fillId="11" fontId="25" numFmtId="0" xfId="0" applyAlignment="1" applyFill="1" applyFont="1">
      <alignment horizontal="right" readingOrder="0" shrinkToFit="0" wrapText="1"/>
    </xf>
    <xf borderId="0" fillId="11" fontId="4" numFmtId="0" xfId="0" applyAlignment="1" applyFont="1">
      <alignment horizontal="left" readingOrder="0" shrinkToFit="0" wrapText="1"/>
    </xf>
    <xf borderId="0" fillId="11" fontId="1" numFmtId="0" xfId="0" applyAlignment="1" applyFont="1">
      <alignment readingOrder="0" shrinkToFit="0" vertical="bottom" wrapText="1"/>
    </xf>
    <xf borderId="1" fillId="11" fontId="1" numFmtId="1" xfId="0" applyAlignment="1" applyBorder="1" applyFont="1" applyNumberFormat="1">
      <alignment horizontal="right" shrinkToFit="0" vertical="bottom" wrapText="1"/>
    </xf>
    <xf borderId="0" fillId="11" fontId="1" numFmtId="1" xfId="0" applyAlignment="1" applyFont="1" applyNumberFormat="1">
      <alignment horizontal="right" shrinkToFit="0" vertical="bottom" wrapText="1"/>
    </xf>
    <xf borderId="3" fillId="11" fontId="1" numFmtId="1" xfId="0" applyAlignment="1" applyBorder="1" applyFont="1" applyNumberFormat="1">
      <alignment horizontal="right" shrinkToFit="0" vertical="bottom" wrapText="1"/>
    </xf>
    <xf borderId="4" fillId="11" fontId="21" numFmtId="164" xfId="0" applyAlignment="1" applyBorder="1" applyFont="1" applyNumberFormat="1">
      <alignment shrinkToFit="0" wrapText="1"/>
    </xf>
    <xf borderId="0" fillId="11" fontId="4" numFmtId="0" xfId="0" applyAlignment="1" applyFont="1">
      <alignment horizontal="center" readingOrder="0" shrinkToFit="0" wrapText="1"/>
    </xf>
    <xf borderId="0" fillId="11" fontId="2" numFmtId="0" xfId="0" applyAlignment="1" applyFont="1">
      <alignment horizontal="center" readingOrder="0" shrinkToFit="0" wrapText="1"/>
    </xf>
    <xf borderId="0" fillId="11" fontId="2" numFmtId="0" xfId="0" applyAlignment="1" applyFont="1">
      <alignment horizontal="center" readingOrder="0" shrinkToFit="0" vertical="center" wrapText="1"/>
    </xf>
    <xf borderId="1" fillId="11" fontId="0" numFmtId="0" xfId="0" applyAlignment="1" applyBorder="1" applyFont="1">
      <alignment horizontal="center" readingOrder="0" shrinkToFit="0" vertical="center" wrapText="1"/>
    </xf>
    <xf borderId="3" fillId="11" fontId="2" numFmtId="172" xfId="0" applyAlignment="1" applyBorder="1" applyFont="1" applyNumberFormat="1">
      <alignment horizontal="center" readingOrder="0" shrinkToFit="0" vertical="center" wrapText="1"/>
    </xf>
    <xf borderId="3" fillId="11" fontId="2" numFmtId="177" xfId="0" applyAlignment="1" applyBorder="1" applyFont="1" applyNumberFormat="1">
      <alignment horizontal="center" readingOrder="0" shrinkToFit="0" vertical="center" wrapText="1"/>
    </xf>
    <xf borderId="0" fillId="11" fontId="2" numFmtId="0" xfId="0" applyAlignment="1" applyFont="1">
      <alignment horizontal="center" shrinkToFit="0" vertical="center" wrapText="1"/>
    </xf>
    <xf borderId="0" fillId="11" fontId="6" numFmtId="0" xfId="0" applyAlignment="1" applyFont="1">
      <alignment horizontal="right" shrinkToFit="0" vertical="bottom" wrapText="1"/>
    </xf>
    <xf borderId="4" fillId="11" fontId="1" numFmtId="0" xfId="0" applyAlignment="1" applyBorder="1" applyFont="1">
      <alignment horizontal="center" shrinkToFit="0" vertical="bottom" wrapText="1"/>
    </xf>
    <xf borderId="0" fillId="11" fontId="2" numFmtId="0" xfId="0" applyAlignment="1" applyFont="1">
      <alignment shrinkToFit="0" wrapText="1"/>
    </xf>
    <xf borderId="0" fillId="0" fontId="25" numFmtId="0" xfId="0" applyAlignment="1" applyFont="1">
      <alignment horizontal="right" readingOrder="0" shrinkToFit="0" wrapText="1"/>
    </xf>
    <xf borderId="0" fillId="0" fontId="4" numFmtId="0" xfId="0" applyAlignment="1" applyFont="1">
      <alignment horizontal="left" readingOrder="0" shrinkToFit="0" wrapText="1"/>
    </xf>
    <xf borderId="1" fillId="0" fontId="1" numFmtId="1" xfId="0" applyAlignment="1" applyBorder="1" applyFont="1" applyNumberFormat="1">
      <alignment horizontal="right" shrinkToFit="0" vertical="bottom" wrapText="1"/>
    </xf>
    <xf borderId="0" fillId="0" fontId="1" numFmtId="1" xfId="0" applyAlignment="1" applyFont="1" applyNumberFormat="1">
      <alignment horizontal="right" shrinkToFit="0" vertical="bottom" wrapText="1"/>
    </xf>
    <xf borderId="3" fillId="0" fontId="1" numFmtId="1" xfId="0" applyAlignment="1" applyBorder="1" applyFont="1" applyNumberFormat="1">
      <alignment horizontal="right" shrinkToFit="0" vertical="bottom" wrapText="1"/>
    </xf>
    <xf borderId="0" fillId="0" fontId="6" numFmtId="0" xfId="0" applyAlignment="1" applyFont="1">
      <alignment horizontal="right" readingOrder="0" shrinkToFit="0" wrapText="1"/>
    </xf>
    <xf borderId="3" fillId="0" fontId="2" numFmtId="177" xfId="0" applyAlignment="1" applyBorder="1" applyFont="1" applyNumberFormat="1">
      <alignment horizontal="center" shrinkToFit="0" vertical="center" wrapText="1"/>
    </xf>
    <xf borderId="0" fillId="0" fontId="2" numFmtId="172" xfId="0" applyAlignment="1" applyFont="1" applyNumberFormat="1">
      <alignment horizontal="center" readingOrder="0" shrinkToFit="0" vertical="center" wrapText="1"/>
    </xf>
    <xf borderId="0" fillId="0" fontId="25" numFmtId="0" xfId="0" applyAlignment="1" applyFont="1">
      <alignment horizontal="left" readingOrder="0" shrinkToFit="0" wrapText="1"/>
    </xf>
    <xf borderId="0" fillId="0" fontId="15" numFmtId="172" xfId="0" applyAlignment="1" applyFont="1" applyNumberFormat="1">
      <alignment horizontal="center" readingOrder="0" shrinkToFit="0" wrapText="1"/>
    </xf>
    <xf borderId="0" fillId="0" fontId="4" numFmtId="0" xfId="0" applyAlignment="1" applyFont="1">
      <alignment horizontal="right" readingOrder="0" shrinkToFit="0" wrapText="1"/>
    </xf>
    <xf borderId="0" fillId="0" fontId="26" numFmtId="0" xfId="0" applyAlignment="1" applyFont="1">
      <alignment horizontal="left" readingOrder="0" shrinkToFit="0" wrapText="1"/>
    </xf>
    <xf borderId="3" fillId="0" fontId="23" numFmtId="177" xfId="0" applyAlignment="1" applyBorder="1" applyFont="1" applyNumberFormat="1">
      <alignment horizontal="center" readingOrder="0" shrinkToFit="0" vertical="center" wrapText="1"/>
    </xf>
    <xf borderId="3" fillId="0" fontId="15" numFmtId="172" xfId="0" applyAlignment="1" applyBorder="1" applyFont="1" applyNumberFormat="1">
      <alignment horizontal="center" readingOrder="0" shrinkToFit="0" wrapText="1"/>
    </xf>
    <xf borderId="0" fillId="0" fontId="2" numFmtId="177" xfId="0" applyAlignment="1" applyFont="1" applyNumberFormat="1">
      <alignment horizontal="center" readingOrder="0" shrinkToFit="0" vertical="center" wrapText="1"/>
    </xf>
    <xf borderId="0" fillId="0" fontId="23" numFmtId="177" xfId="0" applyAlignment="1" applyFont="1" applyNumberFormat="1">
      <alignment horizontal="center" readingOrder="0" shrinkToFit="0" vertical="center" wrapText="1"/>
    </xf>
    <xf borderId="0" fillId="0" fontId="0" numFmtId="0" xfId="0" applyAlignment="1" applyFont="1">
      <alignment readingOrder="0" shrinkToFit="0" vertical="top" wrapText="1"/>
    </xf>
    <xf borderId="1" fillId="3" fontId="1" numFmtId="2" xfId="0" applyAlignment="1" applyBorder="1" applyFont="1" applyNumberFormat="1">
      <alignment horizontal="right" shrinkToFit="0" vertical="bottom" wrapText="1"/>
    </xf>
    <xf borderId="3" fillId="3" fontId="1" numFmtId="2" xfId="0" applyAlignment="1" applyBorder="1" applyFont="1" applyNumberFormat="1">
      <alignment horizontal="right" shrinkToFit="0" vertical="bottom" wrapText="1"/>
    </xf>
    <xf borderId="1" fillId="2" fontId="5" numFmtId="0" xfId="0" applyAlignment="1" applyBorder="1" applyFont="1">
      <alignment horizontal="center" readingOrder="0" shrinkToFit="0" vertical="center" wrapText="1"/>
    </xf>
    <xf borderId="3" fillId="0" fontId="2" numFmtId="165" xfId="0" applyAlignment="1" applyBorder="1" applyFont="1" applyNumberFormat="1">
      <alignment readingOrder="0" shrinkToFit="0" textRotation="90" vertical="center" wrapText="1"/>
    </xf>
    <xf borderId="0" fillId="0" fontId="2" numFmtId="0" xfId="0" applyAlignment="1" applyFont="1">
      <alignment horizontal="center" shrinkToFit="0" wrapText="1"/>
    </xf>
    <xf quotePrefix="1" borderId="0" fillId="12" fontId="1" numFmtId="0" xfId="0" applyAlignment="1" applyFill="1" applyFont="1">
      <alignment shrinkToFit="0" vertical="bottom" wrapText="1"/>
    </xf>
    <xf borderId="0" fillId="12" fontId="1" numFmtId="0" xfId="0" applyAlignment="1" applyFont="1">
      <alignment shrinkToFit="0" vertical="bottom" wrapText="1"/>
    </xf>
    <xf borderId="1" fillId="12" fontId="1" numFmtId="1" xfId="0" applyAlignment="1" applyBorder="1" applyFont="1" applyNumberFormat="1">
      <alignment horizontal="right" shrinkToFit="0" vertical="bottom" wrapText="1"/>
    </xf>
    <xf borderId="3" fillId="12" fontId="1" numFmtId="1" xfId="0" applyAlignment="1" applyBorder="1" applyFont="1" applyNumberFormat="1">
      <alignment horizontal="right" shrinkToFit="0" vertical="bottom" wrapText="1"/>
    </xf>
    <xf borderId="4" fillId="12" fontId="21" numFmtId="164" xfId="0" applyAlignment="1" applyBorder="1" applyFont="1" applyNumberFormat="1">
      <alignment shrinkToFit="0" wrapText="1"/>
    </xf>
    <xf borderId="0" fillId="12" fontId="4" numFmtId="0" xfId="0" applyAlignment="1" applyFont="1">
      <alignment horizontal="center" readingOrder="0" shrinkToFit="0" wrapText="1"/>
    </xf>
    <xf borderId="0" fillId="12" fontId="2" numFmtId="0" xfId="0" applyAlignment="1" applyFont="1">
      <alignment horizontal="center" readingOrder="0" shrinkToFit="0" wrapText="1"/>
    </xf>
    <xf borderId="3" fillId="12" fontId="2" numFmtId="0" xfId="0" applyAlignment="1" applyBorder="1" applyFont="1">
      <alignment readingOrder="0" shrinkToFit="0" wrapText="1"/>
    </xf>
    <xf borderId="0" fillId="12" fontId="2" numFmtId="0" xfId="0" applyAlignment="1" applyFont="1">
      <alignment shrinkToFit="0" wrapText="1"/>
    </xf>
    <xf borderId="0" fillId="12" fontId="2" numFmtId="0" xfId="0" applyAlignment="1" applyFont="1">
      <alignment horizontal="center" readingOrder="0" shrinkToFit="0" vertical="center" wrapText="1"/>
    </xf>
    <xf borderId="3" fillId="12" fontId="2" numFmtId="177" xfId="0" applyAlignment="1" applyBorder="1" applyFont="1" applyNumberFormat="1">
      <alignment horizontal="center" readingOrder="0" shrinkToFit="0" vertical="center" wrapText="1"/>
    </xf>
    <xf borderId="0" fillId="12" fontId="2" numFmtId="0" xfId="0" applyAlignment="1" applyFont="1">
      <alignment horizontal="center" shrinkToFit="0" wrapText="1"/>
    </xf>
    <xf borderId="0" fillId="12" fontId="2" numFmtId="177" xfId="0" applyAlignment="1" applyFont="1" applyNumberFormat="1">
      <alignment horizontal="center" readingOrder="0" shrinkToFit="0" vertical="center" wrapText="1"/>
    </xf>
    <xf borderId="1" fillId="12" fontId="2" numFmtId="0" xfId="0" applyAlignment="1" applyBorder="1" applyFont="1">
      <alignment horizontal="center" readingOrder="0" shrinkToFit="0" vertical="center" wrapText="1"/>
    </xf>
    <xf borderId="0" fillId="12" fontId="23" numFmtId="0" xfId="0" applyAlignment="1" applyFont="1">
      <alignment horizontal="center" readingOrder="0" shrinkToFit="0" vertical="center" wrapText="1"/>
    </xf>
    <xf borderId="0" fillId="12" fontId="2" numFmtId="0" xfId="0" applyAlignment="1" applyFont="1">
      <alignment shrinkToFit="0" wrapText="1"/>
    </xf>
    <xf quotePrefix="1" borderId="0" fillId="11" fontId="1" numFmtId="0" xfId="0" applyAlignment="1" applyFont="1">
      <alignment shrinkToFit="0" vertical="bottom" wrapText="1"/>
    </xf>
    <xf borderId="0" fillId="11" fontId="1" numFmtId="0" xfId="0" applyAlignment="1" applyFont="1">
      <alignment shrinkToFit="0" vertical="bottom" wrapText="1"/>
    </xf>
    <xf borderId="3" fillId="11" fontId="1" numFmtId="1" xfId="0" applyAlignment="1" applyBorder="1" applyFont="1" applyNumberFormat="1">
      <alignment horizontal="right" readingOrder="0" shrinkToFit="0" vertical="bottom" wrapText="1"/>
    </xf>
    <xf borderId="3" fillId="11" fontId="2" numFmtId="0" xfId="0" applyAlignment="1" applyBorder="1" applyFont="1">
      <alignment readingOrder="0" shrinkToFit="0" wrapText="1"/>
    </xf>
    <xf borderId="0" fillId="11" fontId="2" numFmtId="0" xfId="0" applyAlignment="1" applyFont="1">
      <alignment shrinkToFit="0" wrapText="1"/>
    </xf>
    <xf borderId="1" fillId="11" fontId="2" numFmtId="0" xfId="0" applyAlignment="1" applyBorder="1" applyFont="1">
      <alignment horizontal="center" readingOrder="0" shrinkToFit="0" vertical="center" wrapText="1"/>
    </xf>
    <xf borderId="1" fillId="11" fontId="2" numFmtId="175" xfId="0" applyAlignment="1" applyBorder="1" applyFont="1" applyNumberFormat="1">
      <alignment horizontal="center" readingOrder="0" shrinkToFit="0" vertical="center" wrapText="1"/>
    </xf>
    <xf borderId="12" fillId="11" fontId="6" numFmtId="0" xfId="0" applyAlignment="1" applyBorder="1" applyFont="1">
      <alignment horizontal="right" readingOrder="0" shrinkToFit="0" wrapText="1"/>
    </xf>
    <xf borderId="0" fillId="11" fontId="6" numFmtId="0" xfId="0" applyAlignment="1" applyFont="1">
      <alignment horizontal="right" readingOrder="0" shrinkToFit="0" vertical="bottom" wrapText="1"/>
    </xf>
    <xf borderId="0" fillId="11" fontId="15" numFmtId="0" xfId="0" applyAlignment="1" applyFont="1">
      <alignment horizontal="center" readingOrder="0" shrinkToFit="0" wrapText="1"/>
    </xf>
    <xf borderId="3" fillId="11" fontId="2" numFmtId="177" xfId="0" applyAlignment="1" applyBorder="1" applyFont="1" applyNumberFormat="1">
      <alignment horizontal="center" shrinkToFit="0" vertical="center" wrapText="1"/>
    </xf>
    <xf borderId="4" fillId="11" fontId="1" numFmtId="0" xfId="0" applyAlignment="1" applyBorder="1" applyFont="1">
      <alignment horizontal="center" readingOrder="0" shrinkToFit="0" vertical="bottom" wrapText="1"/>
    </xf>
    <xf borderId="0" fillId="0" fontId="27" numFmtId="0" xfId="0" applyAlignment="1" applyFont="1">
      <alignment shrinkToFit="0" vertical="bottom" wrapText="1"/>
    </xf>
    <xf borderId="3" fillId="0" fontId="2" numFmtId="168" xfId="0" applyAlignment="1" applyBorder="1" applyFont="1" applyNumberFormat="1">
      <alignment horizontal="left" readingOrder="0" shrinkToFit="0" vertical="center" wrapText="1"/>
    </xf>
    <xf borderId="3" fillId="0" fontId="2" numFmtId="170" xfId="0" applyAlignment="1" applyBorder="1" applyFont="1" applyNumberFormat="1">
      <alignment horizontal="left" readingOrder="0" shrinkToFit="0" vertical="center" wrapText="1"/>
    </xf>
    <xf borderId="3" fillId="0" fontId="2" numFmtId="169" xfId="0" applyAlignment="1" applyBorder="1" applyFont="1" applyNumberFormat="1">
      <alignment horizontal="left" readingOrder="0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0" fontId="2" numFmtId="178" xfId="0" applyAlignment="1" applyBorder="1" applyFont="1" applyNumberFormat="1">
      <alignment horizontal="left" readingOrder="0" shrinkToFit="0" vertical="center" wrapText="1"/>
    </xf>
    <xf borderId="0" fillId="0" fontId="2" numFmtId="168" xfId="0" applyAlignment="1" applyFont="1" applyNumberFormat="1">
      <alignment horizontal="left" readingOrder="0" shrinkToFit="0" vertical="center" wrapText="1"/>
    </xf>
    <xf borderId="0" fillId="0" fontId="16" numFmtId="0" xfId="0" applyAlignment="1" applyFont="1">
      <alignment horizontal="left" readingOrder="0" shrinkToFit="0" vertical="bottom" wrapText="1"/>
    </xf>
    <xf borderId="3" fillId="0" fontId="2" numFmtId="178" xfId="0" applyAlignment="1" applyBorder="1" applyFont="1" applyNumberFormat="1">
      <alignment horizontal="center" readingOrder="0" shrinkToFit="0" vertical="center" wrapText="1"/>
    </xf>
    <xf borderId="0" fillId="0" fontId="28" numFmtId="0" xfId="0" applyAlignment="1" applyFont="1">
      <alignment horizontal="left" readingOrder="0" shrinkToFit="0" wrapText="1"/>
    </xf>
    <xf borderId="3" fillId="0" fontId="2" numFmtId="0" xfId="0" applyAlignment="1" applyBorder="1" applyFont="1">
      <alignment horizontal="center" readingOrder="0" shrinkToFit="0" vertical="center" wrapText="1"/>
    </xf>
    <xf borderId="0" fillId="0" fontId="2" numFmtId="170" xfId="0" applyAlignment="1" applyFont="1" applyNumberFormat="1">
      <alignment horizontal="center" readingOrder="0" shrinkToFit="0" vertical="center" wrapText="1"/>
    </xf>
    <xf borderId="0" fillId="0" fontId="2" numFmtId="175" xfId="0" applyAlignment="1" applyFont="1" applyNumberFormat="1">
      <alignment horizontal="center" readingOrder="0" shrinkToFit="0" vertical="center" wrapText="1"/>
    </xf>
    <xf borderId="0" fillId="8" fontId="6" numFmtId="0" xfId="0" applyAlignment="1" applyFont="1">
      <alignment horizontal="right" readingOrder="0" shrinkToFit="0" wrapText="1"/>
    </xf>
    <xf borderId="3" fillId="0" fontId="4" numFmtId="174" xfId="0" applyAlignment="1" applyBorder="1" applyFont="1" applyNumberFormat="1">
      <alignment horizontal="center" readingOrder="0" shrinkToFit="0" vertical="center" wrapText="1"/>
    </xf>
    <xf borderId="0" fillId="3" fontId="4" numFmtId="1" xfId="0" applyAlignment="1" applyFont="1" applyNumberFormat="1">
      <alignment horizontal="right" readingOrder="0" shrinkToFit="0" vertical="bottom" wrapText="1"/>
    </xf>
    <xf borderId="0" fillId="0" fontId="3" numFmtId="0" xfId="0" applyAlignment="1" applyFont="1">
      <alignment horizontal="right" readingOrder="0" shrinkToFit="0" vertical="center" wrapText="1"/>
    </xf>
    <xf borderId="0" fillId="0" fontId="29" numFmtId="0" xfId="0" applyAlignment="1" applyFont="1">
      <alignment horizontal="center" readingOrder="0" shrinkToFit="0" vertical="center" wrapText="1"/>
    </xf>
    <xf borderId="2" fillId="0" fontId="3" numFmtId="164" xfId="0" applyAlignment="1" applyBorder="1" applyFont="1" applyNumberFormat="1">
      <alignment horizontal="center" readingOrder="0" shrinkToFit="0" vertical="center" wrapText="1"/>
    </xf>
    <xf borderId="1" fillId="0" fontId="4" numFmtId="165" xfId="0" applyAlignment="1" applyBorder="1" applyFont="1" applyNumberFormat="1">
      <alignment horizontal="center" readingOrder="0" shrinkToFit="0" textRotation="9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right" readingOrder="0" shrinkToFit="0" vertical="top" wrapText="1"/>
    </xf>
    <xf borderId="0" fillId="13" fontId="4" numFmtId="0" xfId="0" applyAlignment="1" applyFill="1" applyFont="1">
      <alignment horizontal="center" readingOrder="0" shrinkToFit="0" wrapText="1"/>
    </xf>
    <xf borderId="1" fillId="4" fontId="4" numFmtId="0" xfId="0" applyAlignment="1" applyBorder="1" applyFont="1">
      <alignment horizontal="center" readingOrder="0" shrinkToFit="0" wrapText="1"/>
    </xf>
    <xf borderId="0" fillId="0" fontId="4" numFmtId="179" xfId="0" applyAlignment="1" applyFont="1" applyNumberFormat="1">
      <alignment horizontal="center" readingOrder="0" shrinkToFit="0" vertical="center" wrapText="1"/>
    </xf>
    <xf borderId="0" fillId="0" fontId="4" numFmtId="1" xfId="0" applyAlignment="1" applyFont="1" applyNumberFormat="1">
      <alignment horizontal="center" shrinkToFit="0" vertical="center" wrapText="1"/>
    </xf>
    <xf borderId="0" fillId="0" fontId="30" numFmtId="0" xfId="0" applyAlignment="1" applyFont="1">
      <alignment readingOrder="0" shrinkToFit="0" wrapText="1"/>
    </xf>
    <xf borderId="1" fillId="13" fontId="4" numFmtId="0" xfId="0" applyAlignment="1" applyBorder="1" applyFont="1">
      <alignment horizontal="center" readingOrder="0" shrinkToFit="0" wrapText="1"/>
    </xf>
    <xf borderId="0" fillId="14" fontId="4" numFmtId="0" xfId="0" applyAlignment="1" applyFill="1" applyFont="1">
      <alignment horizontal="center" readingOrder="0" shrinkToFit="0" wrapText="1"/>
    </xf>
    <xf borderId="3" fillId="14" fontId="4" numFmtId="0" xfId="0" applyAlignment="1" applyBorder="1" applyFont="1">
      <alignment horizontal="center" readingOrder="0" shrinkToFit="0" wrapText="1"/>
    </xf>
    <xf borderId="0" fillId="15" fontId="7" numFmtId="0" xfId="0" applyAlignment="1" applyFill="1" applyFont="1">
      <alignment horizontal="right" readingOrder="0" shrinkToFit="0" vertical="top" wrapText="1"/>
    </xf>
    <xf borderId="0" fillId="15" fontId="4" numFmtId="0" xfId="0" applyAlignment="1" applyFont="1">
      <alignment horizontal="left" readingOrder="0" shrinkToFit="0" vertical="top" wrapText="1"/>
    </xf>
    <xf borderId="0" fillId="15" fontId="2" numFmtId="0" xfId="0" applyAlignment="1" applyFont="1">
      <alignment readingOrder="0" shrinkToFit="0" wrapText="1"/>
    </xf>
    <xf borderId="1" fillId="15" fontId="4" numFmtId="1" xfId="0" applyAlignment="1" applyBorder="1" applyFont="1" applyNumberFormat="1">
      <alignment horizontal="right" shrinkToFit="0" vertical="bottom" wrapText="1"/>
    </xf>
    <xf borderId="0" fillId="15" fontId="4" numFmtId="1" xfId="0" applyAlignment="1" applyFont="1" applyNumberFormat="1">
      <alignment horizontal="right" shrinkToFit="0" vertical="bottom" wrapText="1"/>
    </xf>
    <xf borderId="3" fillId="15" fontId="4" numFmtId="1" xfId="0" applyAlignment="1" applyBorder="1" applyFont="1" applyNumberFormat="1">
      <alignment horizontal="right" shrinkToFit="0" vertical="bottom" wrapText="1"/>
    </xf>
    <xf borderId="4" fillId="15" fontId="3" numFmtId="164" xfId="0" applyAlignment="1" applyBorder="1" applyFont="1" applyNumberFormat="1">
      <alignment shrinkToFit="0" wrapText="1"/>
    </xf>
    <xf borderId="1" fillId="15" fontId="4" numFmtId="0" xfId="0" applyAlignment="1" applyBorder="1" applyFont="1">
      <alignment horizontal="center" readingOrder="0" shrinkToFit="0" wrapText="1"/>
    </xf>
    <xf borderId="0" fillId="15" fontId="4" numFmtId="0" xfId="0" applyAlignment="1" applyFont="1">
      <alignment horizontal="center" readingOrder="0" shrinkToFit="0" wrapText="1"/>
    </xf>
    <xf borderId="0" fillId="15" fontId="0" numFmtId="0" xfId="0" applyAlignment="1" applyFont="1">
      <alignment horizontal="center" readingOrder="0" shrinkToFit="0" vertical="center" wrapText="1"/>
    </xf>
    <xf borderId="0" fillId="15" fontId="4" numFmtId="10" xfId="0" applyAlignment="1" applyFont="1" applyNumberFormat="1">
      <alignment horizontal="center" readingOrder="0" shrinkToFit="0" vertical="center" wrapText="1"/>
    </xf>
    <xf borderId="3" fillId="15" fontId="4" numFmtId="170" xfId="0" applyAlignment="1" applyBorder="1" applyFont="1" applyNumberFormat="1">
      <alignment horizontal="center" readingOrder="0" shrinkToFit="0" vertical="center" wrapText="1"/>
    </xf>
    <xf borderId="1" fillId="15" fontId="4" numFmtId="0" xfId="0" applyAlignment="1" applyBorder="1" applyFont="1">
      <alignment horizontal="center" readingOrder="0" shrinkToFit="0" vertical="center" wrapText="1"/>
    </xf>
    <xf borderId="3" fillId="15" fontId="4" numFmtId="168" xfId="0" applyAlignment="1" applyBorder="1" applyFont="1" applyNumberFormat="1">
      <alignment horizontal="center" readingOrder="0" shrinkToFit="0" vertical="center" wrapText="1"/>
    </xf>
    <xf borderId="0" fillId="15" fontId="4" numFmtId="0" xfId="0" applyAlignment="1" applyFont="1">
      <alignment horizontal="center" readingOrder="0" shrinkToFit="0" vertical="center" wrapText="1"/>
    </xf>
    <xf borderId="3" fillId="15" fontId="4" numFmtId="169" xfId="0" applyAlignment="1" applyBorder="1" applyFont="1" applyNumberFormat="1">
      <alignment horizontal="center" readingOrder="0" shrinkToFit="0" vertical="center" wrapText="1"/>
    </xf>
    <xf borderId="0" fillId="15" fontId="4" numFmtId="0" xfId="0" applyAlignment="1" applyFont="1">
      <alignment horizontal="center" shrinkToFit="0" vertical="center" wrapText="1"/>
    </xf>
    <xf borderId="12" fillId="15" fontId="16" numFmtId="0" xfId="0" applyAlignment="1" applyBorder="1" applyFont="1">
      <alignment horizontal="left" shrinkToFit="0" wrapText="1"/>
    </xf>
    <xf borderId="0" fillId="15" fontId="6" numFmtId="0" xfId="0" applyAlignment="1" applyFont="1">
      <alignment horizontal="right" shrinkToFit="0" vertical="bottom" wrapText="1"/>
    </xf>
    <xf borderId="4" fillId="15" fontId="1" numFmtId="0" xfId="0" applyAlignment="1" applyBorder="1" applyFont="1">
      <alignment horizontal="center" shrinkToFit="0" vertical="bottom" wrapText="1"/>
    </xf>
    <xf borderId="0" fillId="15" fontId="2" numFmtId="0" xfId="0" applyAlignment="1" applyFont="1">
      <alignment shrinkToFit="0" wrapText="1"/>
    </xf>
    <xf borderId="3" fillId="0" fontId="4" numFmtId="165" xfId="0" applyAlignment="1" applyBorder="1" applyFont="1" applyNumberFormat="1">
      <alignment horizontal="center" readingOrder="0" shrinkToFit="0" vertical="center" wrapText="1"/>
    </xf>
    <xf quotePrefix="1" borderId="0" fillId="0" fontId="1" numFmtId="0" xfId="0" applyAlignment="1" applyFont="1">
      <alignment horizontal="center" shrinkToFit="0" vertical="bottom" wrapText="1"/>
    </xf>
    <xf borderId="1" fillId="14" fontId="4" numFmtId="0" xfId="0" applyAlignment="1" applyBorder="1" applyFont="1">
      <alignment horizontal="center" readingOrder="0" shrinkToFit="0" wrapText="1"/>
    </xf>
    <xf borderId="3" fillId="13" fontId="4" numFmtId="0" xfId="0" applyAlignment="1" applyBorder="1" applyFont="1">
      <alignment horizontal="center" readingOrder="0" shrinkToFit="0" wrapText="1"/>
    </xf>
    <xf borderId="0" fillId="16" fontId="1" numFmtId="0" xfId="0" applyAlignment="1" applyFill="1" applyFont="1">
      <alignment shrinkToFit="0" vertical="bottom" wrapText="1"/>
    </xf>
    <xf borderId="3" fillId="4" fontId="4" numFmtId="0" xfId="0" applyAlignment="1" applyBorder="1" applyFont="1">
      <alignment horizontal="center" readingOrder="0" shrinkToFit="0" wrapText="1"/>
    </xf>
    <xf borderId="1" fillId="0" fontId="4" numFmtId="164" xfId="0" applyAlignment="1" applyBorder="1" applyFont="1" applyNumberFormat="1">
      <alignment horizontal="right" shrinkToFit="0" vertical="bottom" wrapText="1"/>
    </xf>
    <xf borderId="0" fillId="0" fontId="4" numFmtId="164" xfId="0" applyAlignment="1" applyFont="1" applyNumberFormat="1">
      <alignment horizontal="right" shrinkToFit="0" vertical="bottom" wrapText="1"/>
    </xf>
    <xf borderId="13" fillId="8" fontId="6" numFmtId="0" xfId="0" applyAlignment="1" applyBorder="1" applyFont="1">
      <alignment horizontal="right" readingOrder="0" shrinkToFit="0" wrapText="1"/>
    </xf>
    <xf borderId="0" fillId="17" fontId="2" numFmtId="0" xfId="0" applyAlignment="1" applyFill="1" applyFont="1">
      <alignment shrinkToFit="0" wrapText="1"/>
    </xf>
    <xf borderId="0" fillId="14" fontId="17" numFmtId="0" xfId="0" applyAlignment="1" applyFont="1">
      <alignment readingOrder="0" shrinkToFit="0" wrapText="1"/>
    </xf>
    <xf borderId="0" fillId="14" fontId="31" numFmtId="0" xfId="0" applyAlignment="1" applyFont="1">
      <alignment readingOrder="0" shrinkToFit="0" wrapText="0"/>
    </xf>
    <xf borderId="1" fillId="0" fontId="4" numFmtId="0" xfId="0" applyAlignment="1" applyBorder="1" applyFont="1">
      <alignment horizontal="center" shrinkToFit="0" wrapText="1"/>
    </xf>
    <xf borderId="0" fillId="0" fontId="17" numFmtId="0" xfId="0" applyAlignment="1" applyFont="1">
      <alignment readingOrder="0" shrinkToFit="0" wrapText="1"/>
    </xf>
    <xf borderId="0" fillId="0" fontId="32" numFmtId="0" xfId="0" applyAlignment="1" applyFont="1">
      <alignment readingOrder="0" shrinkToFit="0" wrapText="0"/>
    </xf>
    <xf borderId="0" fillId="0" fontId="33" numFmtId="0" xfId="0" applyAlignment="1" applyFont="1">
      <alignment readingOrder="0" shrinkToFit="0" wrapText="0"/>
    </xf>
    <xf borderId="0" fillId="0" fontId="34" numFmtId="0" xfId="0" applyAlignment="1" applyFont="1">
      <alignment readingOrder="0" shrinkToFit="0" wrapText="0"/>
    </xf>
    <xf borderId="0" fillId="0" fontId="1" numFmtId="10" xfId="0" applyAlignment="1" applyFont="1" applyNumberFormat="1">
      <alignment horizontal="center" shrinkToFit="0" wrapText="1"/>
    </xf>
    <xf borderId="3" fillId="0" fontId="1" numFmtId="167" xfId="0" applyAlignment="1" applyBorder="1" applyFont="1" applyNumberFormat="1">
      <alignment horizontal="center" shrinkToFit="0" wrapText="1"/>
    </xf>
    <xf borderId="1" fillId="0" fontId="2" numFmtId="0" xfId="0" applyAlignment="1" applyBorder="1" applyFont="1">
      <alignment horizontal="center" readingOrder="0" shrinkToFit="0" wrapText="1"/>
    </xf>
    <xf quotePrefix="1"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3" fillId="0" fontId="4" numFmtId="0" xfId="0" applyAlignment="1" applyBorder="1" applyFont="1">
      <alignment horizontal="center" shrinkToFit="0" wrapText="1"/>
    </xf>
    <xf borderId="0" fillId="2" fontId="4" numFmtId="10" xfId="0" applyAlignment="1" applyFont="1" applyNumberFormat="1">
      <alignment horizontal="center" readingOrder="0" shrinkToFit="0" vertical="center" wrapText="1"/>
    </xf>
    <xf borderId="0" fillId="2" fontId="4" numFmtId="9" xfId="0" applyAlignment="1" applyFont="1" applyNumberFormat="1">
      <alignment horizontal="center" readingOrder="0" shrinkToFit="0" vertical="center" wrapText="1"/>
    </xf>
    <xf borderId="0" fillId="0" fontId="2" numFmtId="174" xfId="0" applyAlignment="1" applyFont="1" applyNumberFormat="1">
      <alignment readingOrder="0" shrinkToFit="0" wrapText="1"/>
    </xf>
    <xf borderId="0" fillId="0" fontId="4" numFmtId="173" xfId="0" applyAlignment="1" applyFont="1" applyNumberFormat="1">
      <alignment horizontal="center" readingOrder="0" shrinkToFit="0" vertical="center" wrapText="1"/>
    </xf>
    <xf borderId="0" fillId="0" fontId="4" numFmtId="167" xfId="0" applyAlignment="1" applyFont="1" applyNumberFormat="1">
      <alignment horizontal="center" readingOrder="0" shrinkToFit="0" textRotation="90" vertical="center" wrapText="1"/>
    </xf>
    <xf borderId="0" fillId="0" fontId="4" numFmtId="168" xfId="0" applyAlignment="1" applyFont="1" applyNumberFormat="1">
      <alignment horizontal="center" readingOrder="0" shrinkToFit="0" textRotation="90" vertical="center" wrapText="1"/>
    </xf>
    <xf borderId="0" fillId="18" fontId="1" numFmtId="0" xfId="0" applyAlignment="1" applyFill="1" applyFont="1">
      <alignment shrinkToFit="0" vertical="bottom" wrapText="1"/>
    </xf>
    <xf borderId="3" fillId="0" fontId="4" numFmtId="0" xfId="0" applyAlignment="1" applyBorder="1" applyFont="1">
      <alignment horizontal="center" readingOrder="0" shrinkToFit="0" textRotation="90" vertical="center" wrapText="1"/>
    </xf>
    <xf borderId="1" fillId="0" fontId="4" numFmtId="173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18" fontId="1" numFmtId="0" xfId="0" applyAlignment="1" applyFont="1">
      <alignment shrinkToFit="0" vertical="bottom" wrapText="1"/>
    </xf>
    <xf borderId="0" fillId="2" fontId="15" numFmtId="0" xfId="0" applyAlignment="1" applyFont="1">
      <alignment horizontal="center" readingOrder="0" shrinkToFit="0" wrapText="1"/>
    </xf>
    <xf borderId="1" fillId="4" fontId="4" numFmtId="0" xfId="0" applyAlignment="1" applyBorder="1" applyFont="1">
      <alignment horizontal="center" shrinkToFit="0" wrapText="1"/>
    </xf>
    <xf borderId="0" fillId="2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textRotation="90" vertical="center" wrapText="1"/>
    </xf>
    <xf borderId="0" fillId="0" fontId="4" numFmtId="171" xfId="0" applyAlignment="1" applyFont="1" applyNumberFormat="1">
      <alignment horizontal="left" readingOrder="0" shrinkToFit="0" textRotation="90" vertical="bottom" wrapText="1"/>
    </xf>
    <xf borderId="0" fillId="19" fontId="1" numFmtId="0" xfId="0" applyAlignment="1" applyFill="1" applyFont="1">
      <alignment horizontal="center" readingOrder="0" shrinkToFit="0" vertical="bottom" wrapText="1"/>
    </xf>
    <xf quotePrefix="1" borderId="0" fillId="0" fontId="4" numFmtId="0" xfId="0" applyAlignment="1" applyFont="1">
      <alignment horizontal="center" readingOrder="0" shrinkToFit="0" wrapText="1"/>
    </xf>
    <xf quotePrefix="1" borderId="3" fillId="0" fontId="4" numFmtId="0" xfId="0" applyAlignment="1" applyBorder="1" applyFont="1">
      <alignment horizontal="center" readingOrder="0" shrinkToFit="0" wrapText="1"/>
    </xf>
    <xf borderId="0" fillId="5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right" readingOrder="0" shrinkToFit="0" vertical="bottom" wrapText="1"/>
    </xf>
    <xf borderId="0" fillId="0" fontId="2" numFmtId="169" xfId="0" applyAlignment="1" applyFont="1" applyNumberFormat="1">
      <alignment readingOrder="0" shrinkToFit="0" wrapText="1"/>
    </xf>
    <xf borderId="4" fillId="0" fontId="3" numFmtId="164" xfId="0" applyAlignment="1" applyBorder="1" applyFont="1" applyNumberFormat="1">
      <alignment readingOrder="0" shrinkToFit="0" wrapText="1"/>
    </xf>
    <xf borderId="1" fillId="2" fontId="35" numFmtId="0" xfId="0" applyAlignment="1" applyBorder="1" applyFont="1">
      <alignment horizontal="center" shrinkToFit="0" wrapText="1"/>
    </xf>
    <xf borderId="0" fillId="0" fontId="1" numFmtId="10" xfId="0" applyAlignment="1" applyFont="1" applyNumberFormat="1">
      <alignment horizontal="center" readingOrder="0" shrinkToFit="0" wrapText="1"/>
    </xf>
    <xf borderId="3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shrinkToFit="0" wrapText="1"/>
    </xf>
    <xf borderId="6" fillId="2" fontId="15" numFmtId="0" xfId="0" applyAlignment="1" applyBorder="1" applyFont="1">
      <alignment horizontal="right" readingOrder="0" shrinkToFit="0" vertical="bottom" wrapText="1"/>
    </xf>
    <xf borderId="6" fillId="2" fontId="15" numFmtId="0" xfId="0" applyAlignment="1" applyBorder="1" applyFont="1">
      <alignment horizontal="left" readingOrder="0" shrinkToFit="0" vertical="bottom" wrapText="1"/>
    </xf>
    <xf borderId="6" fillId="20" fontId="15" numFmtId="0" xfId="0" applyAlignment="1" applyBorder="1" applyFill="1" applyFont="1">
      <alignment horizontal="center" readingOrder="0" shrinkToFit="0" vertical="bottom" wrapText="1"/>
    </xf>
    <xf borderId="6" fillId="2" fontId="15" numFmtId="0" xfId="0" applyAlignment="1" applyBorder="1" applyFont="1">
      <alignment horizontal="center" shrinkToFit="0" vertical="bottom" wrapText="1"/>
    </xf>
    <xf borderId="6" fillId="2" fontId="15" numFmtId="0" xfId="0" applyAlignment="1" applyBorder="1" applyFont="1">
      <alignment horizontal="center" shrinkToFit="0" vertical="bottom" wrapText="1"/>
    </xf>
    <xf borderId="6" fillId="2" fontId="15" numFmtId="0" xfId="0" applyAlignment="1" applyBorder="1" applyFont="1">
      <alignment horizontal="center" shrinkToFit="0" vertical="bottom" wrapText="1"/>
    </xf>
    <xf borderId="6" fillId="2" fontId="15" numFmtId="0" xfId="0" applyAlignment="1" applyBorder="1" applyFont="1">
      <alignment horizontal="center" readingOrder="0" shrinkToFit="0" wrapText="1"/>
    </xf>
    <xf borderId="6" fillId="2" fontId="15" numFmtId="10" xfId="0" applyAlignment="1" applyBorder="1" applyFont="1" applyNumberFormat="1">
      <alignment horizontal="center" readingOrder="0" shrinkToFit="0" wrapText="1"/>
    </xf>
    <xf borderId="6" fillId="2" fontId="15" numFmtId="174" xfId="0" applyAlignment="1" applyBorder="1" applyFont="1" applyNumberFormat="1">
      <alignment horizontal="center" readingOrder="0" shrinkToFit="0" wrapText="1"/>
    </xf>
    <xf borderId="6" fillId="2" fontId="15" numFmtId="0" xfId="0" applyAlignment="1" applyBorder="1" applyFont="1">
      <alignment horizontal="center" shrinkToFit="0" wrapText="1"/>
    </xf>
    <xf borderId="6" fillId="2" fontId="15" numFmtId="0" xfId="0" applyAlignment="1" applyBorder="1" applyFont="1">
      <alignment horizontal="center" shrinkToFit="0" wrapText="1"/>
    </xf>
    <xf borderId="6" fillId="2" fontId="15" numFmtId="0" xfId="0" applyAlignment="1" applyBorder="1" applyFont="1">
      <alignment horizontal="center" shrinkToFit="0" wrapText="1"/>
    </xf>
    <xf borderId="14" fillId="2" fontId="6" numFmtId="0" xfId="0" applyAlignment="1" applyBorder="1" applyFont="1">
      <alignment horizontal="right" readingOrder="0" shrinkToFit="0" vertical="bottom" wrapText="1"/>
    </xf>
    <xf borderId="6" fillId="2" fontId="6" numFmtId="0" xfId="0" applyAlignment="1" applyBorder="1" applyFont="1">
      <alignment horizontal="right" readingOrder="0" shrinkToFit="0" vertical="bottom" wrapText="1"/>
    </xf>
    <xf borderId="6" fillId="2" fontId="15" numFmtId="0" xfId="0" applyAlignment="1" applyBorder="1" applyFont="1">
      <alignment horizontal="center" readingOrder="0" shrinkToFit="0" wrapText="1"/>
    </xf>
    <xf borderId="0" fillId="5" fontId="4" numFmtId="0" xfId="0" applyAlignment="1" applyFont="1">
      <alignment horizontal="center" readingOrder="0" shrinkToFit="0" vertical="bottom" wrapText="1"/>
    </xf>
    <xf borderId="8" fillId="0" fontId="20" numFmtId="0" xfId="0" applyAlignment="1" applyBorder="1" applyFont="1">
      <alignment horizontal="center" shrinkToFit="0" wrapText="1"/>
    </xf>
    <xf borderId="0" fillId="0" fontId="3" numFmtId="164" xfId="0" applyAlignment="1" applyFont="1" applyNumberFormat="1">
      <alignment horizontal="center" readingOrder="0" shrinkToFit="0" vertical="bottom" wrapText="1"/>
    </xf>
    <xf borderId="8" fillId="16" fontId="3" numFmtId="0" xfId="0" applyAlignment="1" applyBorder="1" applyFont="1">
      <alignment horizontal="center" readingOrder="0" shrinkToFit="0" vertical="center" wrapText="1"/>
    </xf>
    <xf borderId="0" fillId="0" fontId="4" numFmtId="176" xfId="0" applyAlignment="1" applyFont="1" applyNumberFormat="1">
      <alignment readingOrder="0" shrinkToFit="0" textRotation="90" vertical="center" wrapText="1"/>
    </xf>
    <xf borderId="0" fillId="16" fontId="4" numFmtId="176" xfId="0" applyAlignment="1" applyFont="1" applyNumberFormat="1">
      <alignment horizontal="center" readingOrder="0" shrinkToFit="0" textRotation="90" vertical="center" wrapText="1"/>
    </xf>
    <xf borderId="0" fillId="0" fontId="2" numFmtId="0" xfId="0" applyAlignment="1" applyFont="1">
      <alignment shrinkToFit="0" wrapText="1"/>
    </xf>
    <xf borderId="0" fillId="0" fontId="24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left" readingOrder="0" shrinkToFit="0" wrapText="1"/>
    </xf>
    <xf borderId="0" fillId="16" fontId="4" numFmtId="0" xfId="0" applyAlignment="1" applyFont="1">
      <alignment horizontal="left" readingOrder="0" shrinkToFit="0" vertical="top" wrapText="1"/>
    </xf>
    <xf borderId="0" fillId="16" fontId="4" numFmtId="0" xfId="0" applyAlignment="1" applyFont="1">
      <alignment readingOrder="0" shrinkToFit="0" vertical="bottom" wrapText="1"/>
    </xf>
    <xf quotePrefix="1" borderId="0" fillId="2" fontId="0" numFmtId="0" xfId="0" applyAlignment="1" applyFont="1">
      <alignment readingOrder="0" shrinkToFit="0" vertical="bottom" wrapText="1"/>
    </xf>
    <xf borderId="0" fillId="16" fontId="17" numFmtId="0" xfId="0" applyAlignment="1" applyFont="1">
      <alignment horizontal="left" readingOrder="0" shrinkToFit="0" wrapText="1"/>
    </xf>
    <xf borderId="0" fillId="16" fontId="1" numFmtId="0" xfId="0" applyAlignment="1" applyFont="1">
      <alignment readingOrder="0" shrinkToFit="0" vertical="bottom" wrapText="1"/>
    </xf>
    <xf quotePrefix="1" borderId="0" fillId="16" fontId="1" numFmtId="0" xfId="0" applyAlignment="1" applyFont="1">
      <alignment shrinkToFit="0" vertical="bottom" wrapText="1"/>
    </xf>
    <xf borderId="3" fillId="0" fontId="4" numFmtId="1" xfId="0" applyAlignment="1" applyBorder="1" applyFont="1" applyNumberFormat="1">
      <alignment horizontal="right" shrinkToFit="0" vertical="bottom" wrapText="1"/>
    </xf>
    <xf borderId="0" fillId="17" fontId="2" numFmtId="0" xfId="0" applyAlignment="1" applyFont="1">
      <alignment shrinkToFit="0" wrapText="1"/>
    </xf>
    <xf borderId="0" fillId="0" fontId="16" numFmtId="0" xfId="0" applyAlignment="1" applyFont="1">
      <alignment horizontal="left" shrinkToFit="0" vertical="bottom" wrapText="1"/>
    </xf>
    <xf quotePrefix="1" borderId="0" fillId="0" fontId="36" numFmtId="0" xfId="0" applyAlignment="1" applyFont="1">
      <alignment shrinkToFit="0" wrapText="1"/>
    </xf>
    <xf borderId="0" fillId="0" fontId="36" numFmtId="0" xfId="0" applyAlignment="1" applyFont="1">
      <alignment shrinkToFit="0" wrapText="1"/>
    </xf>
    <xf borderId="1" fillId="3" fontId="37" numFmtId="164" xfId="0" applyAlignment="1" applyBorder="1" applyFont="1" applyNumberFormat="1">
      <alignment horizontal="right" shrinkToFit="0" vertical="bottom" wrapText="1"/>
    </xf>
    <xf borderId="0" fillId="3" fontId="37" numFmtId="164" xfId="0" applyAlignment="1" applyFont="1" applyNumberFormat="1">
      <alignment horizontal="right" shrinkToFit="0" vertical="bottom" wrapText="1"/>
    </xf>
    <xf borderId="0" fillId="3" fontId="37" numFmtId="1" xfId="0" applyAlignment="1" applyFont="1" applyNumberFormat="1">
      <alignment horizontal="right" shrinkToFit="0" vertical="bottom" wrapText="1"/>
    </xf>
    <xf borderId="3" fillId="3" fontId="37" numFmtId="1" xfId="0" applyAlignment="1" applyBorder="1" applyFont="1" applyNumberFormat="1">
      <alignment horizontal="right" shrinkToFit="0" vertical="bottom" wrapText="1"/>
    </xf>
    <xf borderId="4" fillId="0" fontId="38" numFmtId="164" xfId="0" applyAlignment="1" applyBorder="1" applyFont="1" applyNumberFormat="1">
      <alignment shrinkToFit="0" wrapText="1"/>
    </xf>
    <xf borderId="0" fillId="0" fontId="37" numFmtId="0" xfId="0" applyAlignment="1" applyFont="1">
      <alignment horizontal="center" readingOrder="0" shrinkToFit="0" wrapText="1"/>
    </xf>
    <xf borderId="3" fillId="0" fontId="37" numFmtId="0" xfId="0" applyAlignment="1" applyBorder="1" applyFont="1">
      <alignment horizontal="center" readingOrder="0" shrinkToFit="0" wrapText="1"/>
    </xf>
    <xf borderId="1" fillId="2" fontId="39" numFmtId="0" xfId="0" applyAlignment="1" applyBorder="1" applyFont="1">
      <alignment horizontal="center" readingOrder="0" shrinkToFit="0" vertical="center" wrapText="1"/>
    </xf>
    <xf borderId="0" fillId="0" fontId="37" numFmtId="9" xfId="0" applyAlignment="1" applyFont="1" applyNumberFormat="1">
      <alignment horizontal="center" readingOrder="0" shrinkToFit="0" vertical="center" wrapText="1"/>
    </xf>
    <xf borderId="3" fillId="0" fontId="37" numFmtId="176" xfId="0" applyAlignment="1" applyBorder="1" applyFont="1" applyNumberFormat="1">
      <alignment horizontal="center" readingOrder="0" shrinkToFit="0" vertical="center" wrapText="1"/>
    </xf>
    <xf borderId="0" fillId="0" fontId="37" numFmtId="0" xfId="0" applyAlignment="1" applyFont="1">
      <alignment horizontal="center" readingOrder="0" shrinkToFit="0" vertical="center" wrapText="1"/>
    </xf>
    <xf borderId="0" fillId="0" fontId="37" numFmtId="10" xfId="0" applyAlignment="1" applyFont="1" applyNumberFormat="1">
      <alignment horizontal="center" readingOrder="0" shrinkToFit="0" vertical="center" wrapText="1"/>
    </xf>
    <xf borderId="0" fillId="0" fontId="37" numFmtId="0" xfId="0" applyAlignment="1" applyFont="1">
      <alignment horizontal="center" shrinkToFit="0" vertical="center" wrapText="1"/>
    </xf>
    <xf borderId="0" fillId="0" fontId="40" numFmtId="10" xfId="0" applyAlignment="1" applyFont="1" applyNumberFormat="1">
      <alignment horizontal="center" readingOrder="0" shrinkToFit="0" vertical="center" wrapText="1"/>
    </xf>
    <xf borderId="12" fillId="0" fontId="41" numFmtId="0" xfId="0" applyAlignment="1" applyBorder="1" applyFont="1">
      <alignment horizontal="left" shrinkToFit="0" wrapText="1"/>
    </xf>
    <xf borderId="0" fillId="0" fontId="42" numFmtId="0" xfId="0" applyAlignment="1" applyFont="1">
      <alignment horizontal="right" readingOrder="0" shrinkToFit="0" vertical="bottom" wrapText="1"/>
    </xf>
    <xf borderId="4" fillId="0" fontId="37" numFmtId="0" xfId="0" applyAlignment="1" applyBorder="1" applyFont="1">
      <alignment horizontal="center" readingOrder="0" shrinkToFit="0" vertical="center" wrapText="1"/>
    </xf>
    <xf borderId="0" fillId="9" fontId="2" numFmtId="0" xfId="0" applyAlignment="1" applyFont="1">
      <alignment shrinkToFit="0" wrapText="1"/>
    </xf>
    <xf borderId="0" fillId="10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 readingOrder="0" shrinkToFit="0" vertical="center" wrapText="0"/>
    </xf>
    <xf borderId="0" fillId="7" fontId="3" numFmtId="0" xfId="0" applyAlignment="1" applyFont="1">
      <alignment horizontal="center" readingOrder="0" shrinkToFit="0" vertical="center" wrapText="1"/>
    </xf>
    <xf borderId="0" fillId="16" fontId="3" numFmtId="0" xfId="0" applyAlignment="1" applyFont="1">
      <alignment horizontal="center" readingOrder="0" shrinkToFit="0" vertical="center" wrapText="1"/>
    </xf>
    <xf borderId="0" fillId="0" fontId="2" numFmtId="170" xfId="0" applyAlignment="1" applyFont="1" applyNumberFormat="1">
      <alignment readingOrder="0" shrinkToFit="0" wrapText="1"/>
    </xf>
    <xf borderId="0" fillId="7" fontId="4" numFmtId="0" xfId="0" applyAlignment="1" applyFont="1">
      <alignment horizontal="left" readingOrder="0" shrinkToFit="0" vertical="top" wrapText="1"/>
    </xf>
    <xf borderId="0" fillId="7" fontId="17" numFmtId="0" xfId="0" applyAlignment="1" applyFont="1">
      <alignment horizontal="left" readingOrder="0" shrinkToFit="0" wrapText="1"/>
    </xf>
    <xf borderId="0" fillId="7" fontId="4" numFmtId="0" xfId="0" applyAlignment="1" applyFont="1">
      <alignment horizontal="left" readingOrder="0" shrinkToFit="0" vertical="bottom" wrapText="1"/>
    </xf>
    <xf borderId="0" fillId="16" fontId="1" numFmtId="0" xfId="0" applyAlignment="1" applyFont="1">
      <alignment horizontal="left" readingOrder="0" shrinkToFit="0" vertical="bottom" wrapText="1"/>
    </xf>
    <xf borderId="0" fillId="7" fontId="1" numFmtId="0" xfId="0" applyAlignment="1" applyFont="1">
      <alignment horizontal="left" readingOrder="0" shrinkToFit="0" vertical="bottom" wrapText="1"/>
    </xf>
    <xf borderId="0" fillId="7" fontId="1" numFmtId="0" xfId="0" applyAlignment="1" applyFont="1">
      <alignment readingOrder="0" shrinkToFit="0" vertical="bottom" wrapText="1"/>
    </xf>
    <xf borderId="0" fillId="7" fontId="1" numFmtId="0" xfId="0" applyAlignment="1" applyFont="1">
      <alignment shrinkToFit="0" vertical="bottom" wrapText="1"/>
    </xf>
    <xf quotePrefix="1" borderId="0" fillId="7" fontId="1" numFmtId="0" xfId="0" applyAlignment="1" applyFont="1">
      <alignment shrinkToFit="0" vertical="bottom" wrapText="1"/>
    </xf>
    <xf borderId="0" fillId="2" fontId="43" numFmtId="167" xfId="0" applyAlignment="1" applyFont="1" applyNumberFormat="1">
      <alignment readingOrder="0" shrinkToFit="0" wrapText="1"/>
    </xf>
    <xf borderId="4" fillId="2" fontId="5" numFmtId="0" xfId="0" applyAlignment="1" applyBorder="1" applyFont="1">
      <alignment readingOrder="0" shrinkToFit="0" vertical="top" wrapText="1"/>
    </xf>
    <xf borderId="5" fillId="11" fontId="5" numFmtId="0" xfId="0" applyAlignment="1" applyBorder="1" applyFont="1">
      <alignment readingOrder="0" shrinkToFit="0" vertical="top" wrapText="1"/>
    </xf>
    <xf borderId="5" fillId="2" fontId="5" numFmtId="0" xfId="0" applyAlignment="1" applyBorder="1" applyFont="1">
      <alignment readingOrder="0" shrinkToFit="0" vertical="top" wrapText="1"/>
    </xf>
    <xf borderId="8" fillId="11" fontId="5" numFmtId="0" xfId="0" applyAlignment="1" applyBorder="1" applyFont="1">
      <alignment readingOrder="0" shrinkToFit="0" vertical="top" wrapText="1"/>
    </xf>
    <xf borderId="0" fillId="11" fontId="5" numFmtId="0" xfId="0" applyAlignment="1" applyFont="1">
      <alignment readingOrder="0" shrinkToFit="0" vertical="top" wrapText="1"/>
    </xf>
    <xf borderId="0" fillId="0" fontId="44" numFmtId="0" xfId="0" applyAlignment="1" applyFont="1">
      <alignment horizontal="center" readingOrder="0" shrinkToFit="0" vertical="bottom" wrapText="1"/>
    </xf>
    <xf borderId="0" fillId="0" fontId="45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3" fillId="0" fontId="4" numFmtId="169" xfId="0" applyAlignment="1" applyBorder="1" applyFont="1" applyNumberFormat="1">
      <alignment horizontal="center" shrinkToFit="0" vertical="center" wrapText="1"/>
    </xf>
    <xf borderId="8" fillId="2" fontId="5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10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4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t.me/+A899fUbT3sczODRi" TargetMode="External"/><Relationship Id="rId2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https://t.me/+A899fUbT3sczODRi" TargetMode="External"/><Relationship Id="rId3" Type="http://schemas.openxmlformats.org/officeDocument/2006/relationships/drawing" Target="../drawings/drawing16.xml"/><Relationship Id="rId4" Type="http://schemas.openxmlformats.org/officeDocument/2006/relationships/vmlDrawing" Target="../drawings/vmlDrawing5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6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hyperlink" Target="https://isu.ifmo.ru/pls/apex/f?p=2143:PERSON:103210415391776::NO:RP:PID:465486" TargetMode="External"/><Relationship Id="rId3" Type="http://schemas.openxmlformats.org/officeDocument/2006/relationships/hyperlink" Target="https://isu.ifmo.ru/pls/apex/f?p=2143:PERSON:103210415391776::NO:RP:PID:471872" TargetMode="External"/><Relationship Id="rId4" Type="http://schemas.openxmlformats.org/officeDocument/2006/relationships/hyperlink" Target="https://isu.ifmo.ru/pls/apex/f?p=2143:PERSON:103210415391776::NO:RP:PID:466593" TargetMode="External"/><Relationship Id="rId9" Type="http://schemas.openxmlformats.org/officeDocument/2006/relationships/hyperlink" Target="https://isu.ifmo.ru/pls/apex/f?p=2143:PERSON:103210415391776::NO:RP:PID:465294" TargetMode="External"/><Relationship Id="rId5" Type="http://schemas.openxmlformats.org/officeDocument/2006/relationships/hyperlink" Target="https://isu.ifmo.ru/pls/apex/f?p=2143:PERSON:103210415391776::NO:RP:PID:409086" TargetMode="External"/><Relationship Id="rId6" Type="http://schemas.openxmlformats.org/officeDocument/2006/relationships/hyperlink" Target="https://isu.ifmo.ru/pls/apex/f?p=2143:PERSON:103210415391776::NO:RP:PID:467647" TargetMode="External"/><Relationship Id="rId7" Type="http://schemas.openxmlformats.org/officeDocument/2006/relationships/hyperlink" Target="https://isu.ifmo.ru/pls/apex/f?p=2143:PERSON:103210415391776::NO:RP:PID:465887" TargetMode="External"/><Relationship Id="rId8" Type="http://schemas.openxmlformats.org/officeDocument/2006/relationships/hyperlink" Target="https://isu.ifmo.ru/pls/apex/f?p=2143:PERSON:103210415391776::NO:RP:PID:466207" TargetMode="External"/><Relationship Id="rId11" Type="http://schemas.openxmlformats.org/officeDocument/2006/relationships/hyperlink" Target="https://isu.ifmo.ru/pls/apex/f?p=2143:PERSON:103210415391776::NO:RP:PID:466823" TargetMode="External"/><Relationship Id="rId10" Type="http://schemas.openxmlformats.org/officeDocument/2006/relationships/hyperlink" Target="https://isu.ifmo.ru/pls/apex/f?p=2143:PERSON:103210415391776::NO:RP:PID:466380" TargetMode="External"/><Relationship Id="rId13" Type="http://schemas.openxmlformats.org/officeDocument/2006/relationships/hyperlink" Target="https://isu.ifmo.ru/pls/apex/f?p=2143:PERSON:103210415391776::NO:RP:PID:466985" TargetMode="External"/><Relationship Id="rId12" Type="http://schemas.openxmlformats.org/officeDocument/2006/relationships/hyperlink" Target="https://isu.ifmo.ru/pls/apex/f?p=2143:PERSON:103210415391776::NO:RP:PID:466930" TargetMode="External"/><Relationship Id="rId15" Type="http://schemas.openxmlformats.org/officeDocument/2006/relationships/hyperlink" Target="https://isu.ifmo.ru/pls/apex/f?p=2143:PERSON:103210415391776::NO:RP:PID:467467" TargetMode="External"/><Relationship Id="rId14" Type="http://schemas.openxmlformats.org/officeDocument/2006/relationships/hyperlink" Target="https://isu.ifmo.ru/pls/apex/f?p=2143:PERSON:103210415391776::NO:RP:PID:467353" TargetMode="External"/><Relationship Id="rId17" Type="http://schemas.openxmlformats.org/officeDocument/2006/relationships/hyperlink" Target="https://isu.ifmo.ru/pls/apex/f?p=2143:PERSON:103210415391776::NO:RP:PID:468173" TargetMode="External"/><Relationship Id="rId16" Type="http://schemas.openxmlformats.org/officeDocument/2006/relationships/hyperlink" Target="https://isu.ifmo.ru/pls/apex/f?p=2143:PERSON:103210415391776::NO:RP:PID:467969" TargetMode="External"/><Relationship Id="rId19" Type="http://schemas.openxmlformats.org/officeDocument/2006/relationships/vmlDrawing" Target="../drawings/vmlDrawing7.vml"/><Relationship Id="rId18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21.xml"/><Relationship Id="rId3" Type="http://schemas.openxmlformats.org/officeDocument/2006/relationships/vmlDrawing" Target="../drawings/vmlDrawing8.v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22.xml"/><Relationship Id="rId3" Type="http://schemas.openxmlformats.org/officeDocument/2006/relationships/vmlDrawing" Target="../drawings/vmlDrawing9.v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24.xml"/><Relationship Id="rId3" Type="http://schemas.openxmlformats.org/officeDocument/2006/relationships/vmlDrawing" Target="../drawings/vmlDrawing10.v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25.xml"/><Relationship Id="rId3" Type="http://schemas.openxmlformats.org/officeDocument/2006/relationships/vmlDrawing" Target="../drawings/vmlDrawing11.v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26.xml"/><Relationship Id="rId3" Type="http://schemas.openxmlformats.org/officeDocument/2006/relationships/vmlDrawing" Target="../drawings/vmlDrawing12.v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27.xml"/><Relationship Id="rId3" Type="http://schemas.openxmlformats.org/officeDocument/2006/relationships/vmlDrawing" Target="../drawings/vmlDrawing13.v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28.xml"/><Relationship Id="rId3" Type="http://schemas.openxmlformats.org/officeDocument/2006/relationships/vmlDrawing" Target="../drawings/vmlDrawing14.v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29.xml"/><Relationship Id="rId3" Type="http://schemas.openxmlformats.org/officeDocument/2006/relationships/vmlDrawing" Target="../drawings/vmlDrawing15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30.xml"/><Relationship Id="rId3" Type="http://schemas.openxmlformats.org/officeDocument/2006/relationships/vmlDrawing" Target="../drawings/vmlDrawing16.v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isu.ifmo.ru/pls/apex/f?p=2143:PERSON:100899010624862::NO:RP:PID:468096" TargetMode="External"/><Relationship Id="rId20" Type="http://schemas.openxmlformats.org/officeDocument/2006/relationships/hyperlink" Target="https://isu.ifmo.ru/pls/apex/f?p=2143:PERSON:100899010624862::NO:RP:PID:378835" TargetMode="External"/><Relationship Id="rId41" Type="http://schemas.openxmlformats.org/officeDocument/2006/relationships/drawing" Target="../drawings/drawing7.xml"/><Relationship Id="rId22" Type="http://schemas.openxmlformats.org/officeDocument/2006/relationships/hyperlink" Target="https://isu.ifmo.ru/pls/apex/f?p=2143:PERSON:100899010624862::NO:RP:PID:466176" TargetMode="External"/><Relationship Id="rId21" Type="http://schemas.openxmlformats.org/officeDocument/2006/relationships/hyperlink" Target="https://isu.ifmo.ru/pls/apex/f?p=2143:PERSON:100899010624862::NO:RP:PID:466176" TargetMode="External"/><Relationship Id="rId24" Type="http://schemas.openxmlformats.org/officeDocument/2006/relationships/hyperlink" Target="https://isu.ifmo.ru/pls/apex/f?p=2143:PERSON:100899010624862::NO:RP:PID:466292" TargetMode="External"/><Relationship Id="rId23" Type="http://schemas.openxmlformats.org/officeDocument/2006/relationships/hyperlink" Target="https://isu.ifmo.ru/pls/apex/f?p=2143:PERSON:100899010624862::NO:RP:PID:466292" TargetMode="External"/><Relationship Id="rId1" Type="http://schemas.openxmlformats.org/officeDocument/2006/relationships/hyperlink" Target="https://isu.ifmo.ru/pls/apex/f?p=2143:PERSON:100899010624862::NO:RP:PID:464968" TargetMode="External"/><Relationship Id="rId2" Type="http://schemas.openxmlformats.org/officeDocument/2006/relationships/hyperlink" Target="https://isu.ifmo.ru/pls/apex/f?p=2143:PERSON:100899010624862::NO:RP:PID:464968" TargetMode="External"/><Relationship Id="rId3" Type="http://schemas.openxmlformats.org/officeDocument/2006/relationships/hyperlink" Target="https://isu.ifmo.ru/pls/apex/f?p=2143:PERSON:100899010624862::NO:RP:PID:465119" TargetMode="External"/><Relationship Id="rId4" Type="http://schemas.openxmlformats.org/officeDocument/2006/relationships/hyperlink" Target="https://isu.ifmo.ru/pls/apex/f?p=2143:PERSON:100899010624862::NO:RP:PID:465119" TargetMode="External"/><Relationship Id="rId9" Type="http://schemas.openxmlformats.org/officeDocument/2006/relationships/hyperlink" Target="https://isu.ifmo.ru/pls/apex/f?p=2143:PERSON:100899010624862::NO:RP:PID:465650" TargetMode="External"/><Relationship Id="rId26" Type="http://schemas.openxmlformats.org/officeDocument/2006/relationships/hyperlink" Target="https://isu.ifmo.ru/pls/apex/f?p=2143:PERSON:100899010624862::NO:RP:PID:475154" TargetMode="External"/><Relationship Id="rId25" Type="http://schemas.openxmlformats.org/officeDocument/2006/relationships/hyperlink" Target="https://isu.ifmo.ru/pls/apex/f?p=2143:PERSON:100899010624862::NO:RP:PID:475154" TargetMode="External"/><Relationship Id="rId28" Type="http://schemas.openxmlformats.org/officeDocument/2006/relationships/hyperlink" Target="https://isu.ifmo.ru/pls/apex/f?p=2143:PERSON:100899010624862::NO:RP:PID:472217" TargetMode="External"/><Relationship Id="rId27" Type="http://schemas.openxmlformats.org/officeDocument/2006/relationships/hyperlink" Target="https://isu.ifmo.ru/pls/apex/f?p=2143:PERSON:100899010624862::NO:RP:PID:472217" TargetMode="External"/><Relationship Id="rId5" Type="http://schemas.openxmlformats.org/officeDocument/2006/relationships/hyperlink" Target="https://isu.ifmo.ru/pls/apex/f?p=2143:PERSON:100899010624862::NO:RP:PID:408213" TargetMode="External"/><Relationship Id="rId6" Type="http://schemas.openxmlformats.org/officeDocument/2006/relationships/hyperlink" Target="https://isu.ifmo.ru/pls/apex/f?p=2143:PERSON:100899010624862::NO:RP:PID:408213" TargetMode="External"/><Relationship Id="rId29" Type="http://schemas.openxmlformats.org/officeDocument/2006/relationships/hyperlink" Target="https://isu.ifmo.ru/pls/apex/f?p=2143:PERSON:100899010624862::NO:RP:PID:474340" TargetMode="External"/><Relationship Id="rId7" Type="http://schemas.openxmlformats.org/officeDocument/2006/relationships/hyperlink" Target="https://isu.ifmo.ru/pls/apex/f?p=2143:PERSON:100899010624862::NO:RP:PID:465521" TargetMode="External"/><Relationship Id="rId8" Type="http://schemas.openxmlformats.org/officeDocument/2006/relationships/hyperlink" Target="https://isu.ifmo.ru/pls/apex/f?p=2143:PERSON:100899010624862::NO:RP:PID:465521" TargetMode="External"/><Relationship Id="rId31" Type="http://schemas.openxmlformats.org/officeDocument/2006/relationships/hyperlink" Target="https://isu.ifmo.ru/pls/apex/f?p=2143:PERSON:100899010624862::NO:RP:PID:467042" TargetMode="External"/><Relationship Id="rId30" Type="http://schemas.openxmlformats.org/officeDocument/2006/relationships/hyperlink" Target="https://isu.ifmo.ru/pls/apex/f?p=2143:PERSON:100899010624862::NO:RP:PID:474340" TargetMode="External"/><Relationship Id="rId11" Type="http://schemas.openxmlformats.org/officeDocument/2006/relationships/hyperlink" Target="https://isu.ifmo.ru/pls/apex/f?p=2143:PERSON:100899010624862::NO:RP:PID:465854" TargetMode="External"/><Relationship Id="rId33" Type="http://schemas.openxmlformats.org/officeDocument/2006/relationships/hyperlink" Target="https://isu.ifmo.ru/pls/apex/f?p=2143:PERSON:100899010624862::NO:RP:PID:467195" TargetMode="External"/><Relationship Id="rId10" Type="http://schemas.openxmlformats.org/officeDocument/2006/relationships/hyperlink" Target="https://isu.ifmo.ru/pls/apex/f?p=2143:PERSON:100899010624862::NO:RP:PID:465650" TargetMode="External"/><Relationship Id="rId32" Type="http://schemas.openxmlformats.org/officeDocument/2006/relationships/hyperlink" Target="https://isu.ifmo.ru/pls/apex/f?p=2143:PERSON:100899010624862::NO:RP:PID:467042" TargetMode="External"/><Relationship Id="rId13" Type="http://schemas.openxmlformats.org/officeDocument/2006/relationships/hyperlink" Target="https://isu.ifmo.ru/pls/apex/f?p=2143:PERSON:100899010624862::NO:RP:PID:465897" TargetMode="External"/><Relationship Id="rId35" Type="http://schemas.openxmlformats.org/officeDocument/2006/relationships/hyperlink" Target="https://isu.ifmo.ru/pls/apex/f?p=2143:PERSON:100899010624862::NO:RP:PID:467655" TargetMode="External"/><Relationship Id="rId12" Type="http://schemas.openxmlformats.org/officeDocument/2006/relationships/hyperlink" Target="https://isu.ifmo.ru/pls/apex/f?p=2143:PERSON:100899010624862::NO:RP:PID:465854" TargetMode="External"/><Relationship Id="rId34" Type="http://schemas.openxmlformats.org/officeDocument/2006/relationships/hyperlink" Target="https://isu.ifmo.ru/pls/apex/f?p=2143:PERSON:100899010624862::NO:RP:PID:467195" TargetMode="External"/><Relationship Id="rId15" Type="http://schemas.openxmlformats.org/officeDocument/2006/relationships/hyperlink" Target="https://isu.ifmo.ru/pls/apex/f?p=2143:PERSON:100899010624862::NO:RP:PID:368211" TargetMode="External"/><Relationship Id="rId37" Type="http://schemas.openxmlformats.org/officeDocument/2006/relationships/hyperlink" Target="https://isu.ifmo.ru/pls/apex/f?p=2143:PERSON:100899010624862::NO:RP:PID:409989" TargetMode="External"/><Relationship Id="rId14" Type="http://schemas.openxmlformats.org/officeDocument/2006/relationships/hyperlink" Target="https://isu.ifmo.ru/pls/apex/f?p=2143:PERSON:100899010624862::NO:RP:PID:465897" TargetMode="External"/><Relationship Id="rId36" Type="http://schemas.openxmlformats.org/officeDocument/2006/relationships/hyperlink" Target="https://isu.ifmo.ru/pls/apex/f?p=2143:PERSON:100899010624862::NO:RP:PID:467655" TargetMode="External"/><Relationship Id="rId17" Type="http://schemas.openxmlformats.org/officeDocument/2006/relationships/hyperlink" Target="https://isu.ifmo.ru/pls/apex/f?p=2143:PERSON:100899010624862::NO:RP:PID:466023" TargetMode="External"/><Relationship Id="rId39" Type="http://schemas.openxmlformats.org/officeDocument/2006/relationships/hyperlink" Target="https://isu.ifmo.ru/pls/apex/f?p=2143:PERSON:100899010624862::NO:RP:PID:468096" TargetMode="External"/><Relationship Id="rId16" Type="http://schemas.openxmlformats.org/officeDocument/2006/relationships/hyperlink" Target="https://isu.ifmo.ru/pls/apex/f?p=2143:PERSON:100899010624862::NO:RP:PID:368211" TargetMode="External"/><Relationship Id="rId38" Type="http://schemas.openxmlformats.org/officeDocument/2006/relationships/hyperlink" Target="https://isu.ifmo.ru/pls/apex/f?p=2143:PERSON:100899010624862::NO:RP:PID:409989" TargetMode="External"/><Relationship Id="rId19" Type="http://schemas.openxmlformats.org/officeDocument/2006/relationships/hyperlink" Target="https://isu.ifmo.ru/pls/apex/f?p=2143:PERSON:100899010624862::NO:RP:PID:378835" TargetMode="External"/><Relationship Id="rId18" Type="http://schemas.openxmlformats.org/officeDocument/2006/relationships/hyperlink" Target="https://isu.ifmo.ru/pls/apex/f?p=2143:PERSON:100899010624862::NO:RP:PID:466023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6.5"/>
    <col customWidth="1" min="2" max="2" width="37.63"/>
    <col customWidth="1" min="3" max="3" width="9.13"/>
    <col customWidth="1" min="4" max="4" width="10.13"/>
  </cols>
  <sheetData>
    <row r="1">
      <c r="A1" s="1" t="s">
        <v>0</v>
      </c>
      <c r="B1" s="1" t="s">
        <v>1</v>
      </c>
      <c r="C1" s="2" t="s">
        <v>2</v>
      </c>
      <c r="D1" s="3" t="s">
        <v>3</v>
      </c>
    </row>
    <row r="2">
      <c r="A2" s="4" t="s">
        <v>4</v>
      </c>
      <c r="B2" s="2" t="s">
        <v>5</v>
      </c>
      <c r="C2" s="2" t="s">
        <v>6</v>
      </c>
    </row>
    <row r="3">
      <c r="A3" s="4" t="s">
        <v>7</v>
      </c>
      <c r="B3" s="2" t="s">
        <v>8</v>
      </c>
      <c r="C3" s="2" t="s">
        <v>9</v>
      </c>
    </row>
    <row r="4">
      <c r="A4" s="4" t="s">
        <v>10</v>
      </c>
      <c r="B4" s="2" t="s">
        <v>11</v>
      </c>
      <c r="C4" s="2" t="s">
        <v>12</v>
      </c>
    </row>
    <row r="5">
      <c r="A5" s="4" t="s">
        <v>13</v>
      </c>
      <c r="B5" s="2" t="s">
        <v>14</v>
      </c>
      <c r="C5" s="2" t="s">
        <v>15</v>
      </c>
    </row>
    <row r="6">
      <c r="A6" s="4" t="s">
        <v>16</v>
      </c>
      <c r="B6" s="2" t="s">
        <v>17</v>
      </c>
      <c r="C6" s="2" t="s">
        <v>18</v>
      </c>
    </row>
    <row r="7">
      <c r="A7" s="4" t="s">
        <v>19</v>
      </c>
      <c r="B7" s="2" t="s">
        <v>20</v>
      </c>
      <c r="C7" s="2" t="s">
        <v>21</v>
      </c>
    </row>
    <row r="8">
      <c r="A8" s="4" t="s">
        <v>22</v>
      </c>
      <c r="B8" s="2" t="s">
        <v>23</v>
      </c>
      <c r="C8" s="2" t="s">
        <v>24</v>
      </c>
    </row>
    <row r="9">
      <c r="A9" s="4" t="s">
        <v>25</v>
      </c>
      <c r="B9" s="2" t="s">
        <v>26</v>
      </c>
      <c r="C9" s="2" t="s">
        <v>27</v>
      </c>
    </row>
    <row r="10">
      <c r="A10" s="4" t="s">
        <v>28</v>
      </c>
      <c r="B10" s="2" t="s">
        <v>29</v>
      </c>
      <c r="C10" s="2" t="s">
        <v>30</v>
      </c>
    </row>
    <row r="11">
      <c r="A11" s="4" t="s">
        <v>31</v>
      </c>
      <c r="B11" s="2" t="s">
        <v>32</v>
      </c>
      <c r="C11" s="2" t="s">
        <v>33</v>
      </c>
    </row>
    <row r="12">
      <c r="A12" s="4" t="s">
        <v>34</v>
      </c>
      <c r="B12" s="2" t="s">
        <v>35</v>
      </c>
      <c r="C12" s="2" t="s">
        <v>36</v>
      </c>
    </row>
    <row r="13">
      <c r="A13" s="4" t="s">
        <v>37</v>
      </c>
      <c r="B13" s="2" t="s">
        <v>38</v>
      </c>
      <c r="C13" s="2" t="s">
        <v>39</v>
      </c>
    </row>
    <row r="14">
      <c r="A14" s="4" t="s">
        <v>40</v>
      </c>
      <c r="B14" s="2" t="s">
        <v>41</v>
      </c>
      <c r="C14" s="2" t="s">
        <v>15</v>
      </c>
    </row>
    <row r="15">
      <c r="A15" s="4" t="s">
        <v>42</v>
      </c>
      <c r="B15" s="2" t="s">
        <v>43</v>
      </c>
      <c r="C15" s="2" t="s">
        <v>44</v>
      </c>
    </row>
    <row r="16">
      <c r="A16" s="4" t="s">
        <v>45</v>
      </c>
      <c r="B16" s="2" t="s">
        <v>46</v>
      </c>
      <c r="C16" s="2" t="s">
        <v>15</v>
      </c>
    </row>
    <row r="17">
      <c r="A17" s="4" t="s">
        <v>47</v>
      </c>
      <c r="B17" s="2" t="s">
        <v>48</v>
      </c>
      <c r="C17" s="2" t="s">
        <v>24</v>
      </c>
    </row>
    <row r="18">
      <c r="A18" s="4" t="s">
        <v>49</v>
      </c>
      <c r="B18" s="2" t="s">
        <v>50</v>
      </c>
      <c r="C18" s="2" t="s">
        <v>33</v>
      </c>
    </row>
    <row r="19">
      <c r="A19" s="4" t="s">
        <v>51</v>
      </c>
      <c r="B19" s="2" t="s">
        <v>52</v>
      </c>
      <c r="C19" s="2" t="s">
        <v>53</v>
      </c>
    </row>
    <row r="20">
      <c r="A20" s="4" t="s">
        <v>54</v>
      </c>
      <c r="B20" s="2" t="s">
        <v>55</v>
      </c>
      <c r="C20" s="2" t="s">
        <v>56</v>
      </c>
    </row>
    <row r="21">
      <c r="A21" s="4" t="s">
        <v>57</v>
      </c>
      <c r="B21" s="2" t="s">
        <v>58</v>
      </c>
      <c r="C21" s="2" t="s">
        <v>6</v>
      </c>
    </row>
    <row r="22">
      <c r="A22" s="4" t="s">
        <v>59</v>
      </c>
      <c r="B22" s="2" t="s">
        <v>60</v>
      </c>
      <c r="C22" s="2" t="s">
        <v>39</v>
      </c>
    </row>
    <row r="23">
      <c r="A23" s="4" t="s">
        <v>61</v>
      </c>
      <c r="B23" s="2" t="s">
        <v>62</v>
      </c>
      <c r="C23" s="2" t="s">
        <v>63</v>
      </c>
    </row>
    <row r="24">
      <c r="A24" s="4" t="s">
        <v>64</v>
      </c>
      <c r="B24" s="2" t="s">
        <v>65</v>
      </c>
      <c r="C24" s="2" t="s">
        <v>39</v>
      </c>
    </row>
    <row r="25">
      <c r="A25" s="4" t="s">
        <v>66</v>
      </c>
      <c r="B25" s="2" t="s">
        <v>67</v>
      </c>
      <c r="C25" s="2" t="s">
        <v>12</v>
      </c>
    </row>
    <row r="26">
      <c r="A26" s="4" t="s">
        <v>68</v>
      </c>
      <c r="B26" s="2" t="s">
        <v>69</v>
      </c>
      <c r="C26" s="2" t="s">
        <v>18</v>
      </c>
    </row>
    <row r="27">
      <c r="A27" s="4" t="s">
        <v>70</v>
      </c>
      <c r="B27" s="2" t="s">
        <v>71</v>
      </c>
      <c r="C27" s="2" t="s">
        <v>15</v>
      </c>
    </row>
    <row r="28">
      <c r="A28" s="4" t="s">
        <v>72</v>
      </c>
      <c r="B28" s="2" t="s">
        <v>73</v>
      </c>
      <c r="C28" s="2" t="s">
        <v>56</v>
      </c>
    </row>
    <row r="29">
      <c r="A29" s="4" t="s">
        <v>74</v>
      </c>
      <c r="B29" s="2" t="s">
        <v>75</v>
      </c>
      <c r="C29" s="2" t="s">
        <v>15</v>
      </c>
    </row>
    <row r="30">
      <c r="A30" s="4" t="s">
        <v>76</v>
      </c>
      <c r="B30" s="2" t="s">
        <v>77</v>
      </c>
      <c r="C30" s="2" t="s">
        <v>27</v>
      </c>
    </row>
    <row r="31">
      <c r="A31" s="4" t="s">
        <v>78</v>
      </c>
      <c r="B31" s="2" t="s">
        <v>79</v>
      </c>
      <c r="C31" s="2" t="s">
        <v>33</v>
      </c>
    </row>
    <row r="32">
      <c r="A32" s="4" t="s">
        <v>80</v>
      </c>
      <c r="B32" s="2" t="s">
        <v>81</v>
      </c>
      <c r="C32" s="2" t="s">
        <v>33</v>
      </c>
    </row>
    <row r="33">
      <c r="A33" s="4" t="s">
        <v>82</v>
      </c>
      <c r="B33" s="2" t="s">
        <v>83</v>
      </c>
      <c r="C33" s="2" t="s">
        <v>56</v>
      </c>
    </row>
    <row r="34">
      <c r="A34" s="4" t="s">
        <v>84</v>
      </c>
      <c r="B34" s="2" t="s">
        <v>85</v>
      </c>
      <c r="C34" s="2" t="s">
        <v>18</v>
      </c>
    </row>
    <row r="35">
      <c r="A35" s="4" t="s">
        <v>86</v>
      </c>
      <c r="B35" s="2" t="s">
        <v>87</v>
      </c>
      <c r="C35" s="2" t="s">
        <v>15</v>
      </c>
    </row>
    <row r="36">
      <c r="A36" s="4" t="s">
        <v>88</v>
      </c>
      <c r="B36" s="2" t="s">
        <v>89</v>
      </c>
      <c r="C36" s="2" t="s">
        <v>90</v>
      </c>
    </row>
    <row r="37">
      <c r="A37" s="4" t="s">
        <v>91</v>
      </c>
      <c r="B37" s="2" t="s">
        <v>92</v>
      </c>
      <c r="C37" s="2" t="s">
        <v>33</v>
      </c>
    </row>
    <row r="38">
      <c r="A38" s="4" t="s">
        <v>93</v>
      </c>
      <c r="B38" s="2" t="s">
        <v>94</v>
      </c>
      <c r="C38" s="2" t="s">
        <v>12</v>
      </c>
    </row>
    <row r="39">
      <c r="A39" s="4" t="s">
        <v>95</v>
      </c>
      <c r="B39" s="2" t="s">
        <v>96</v>
      </c>
      <c r="C39" s="2" t="s">
        <v>97</v>
      </c>
    </row>
    <row r="40">
      <c r="A40" s="4" t="s">
        <v>98</v>
      </c>
      <c r="B40" s="2" t="s">
        <v>99</v>
      </c>
      <c r="C40" s="2" t="s">
        <v>27</v>
      </c>
    </row>
    <row r="41">
      <c r="A41" s="4" t="s">
        <v>100</v>
      </c>
      <c r="B41" s="2" t="s">
        <v>101</v>
      </c>
      <c r="C41" s="2" t="s">
        <v>53</v>
      </c>
    </row>
    <row r="42">
      <c r="A42" s="4" t="s">
        <v>102</v>
      </c>
      <c r="B42" s="2" t="s">
        <v>103</v>
      </c>
      <c r="C42" s="2" t="s">
        <v>104</v>
      </c>
    </row>
    <row r="43">
      <c r="A43" s="4" t="s">
        <v>105</v>
      </c>
      <c r="B43" s="2" t="s">
        <v>106</v>
      </c>
      <c r="C43" s="2" t="s">
        <v>33</v>
      </c>
    </row>
    <row r="44">
      <c r="A44" s="4" t="s">
        <v>107</v>
      </c>
      <c r="B44" s="2" t="s">
        <v>108</v>
      </c>
      <c r="C44" s="2" t="s">
        <v>109</v>
      </c>
    </row>
    <row r="45">
      <c r="A45" s="4" t="s">
        <v>110</v>
      </c>
      <c r="B45" s="2" t="s">
        <v>111</v>
      </c>
      <c r="C45" s="2" t="s">
        <v>112</v>
      </c>
    </row>
    <row r="46">
      <c r="A46" s="4" t="s">
        <v>113</v>
      </c>
      <c r="B46" s="2" t="s">
        <v>114</v>
      </c>
      <c r="C46" s="2" t="s">
        <v>24</v>
      </c>
    </row>
    <row r="47">
      <c r="A47" s="4" t="s">
        <v>115</v>
      </c>
      <c r="B47" s="2" t="s">
        <v>116</v>
      </c>
      <c r="C47" s="2" t="s">
        <v>104</v>
      </c>
    </row>
    <row r="48">
      <c r="A48" s="4" t="s">
        <v>117</v>
      </c>
      <c r="B48" s="2" t="s">
        <v>118</v>
      </c>
      <c r="C48" s="2" t="s">
        <v>119</v>
      </c>
    </row>
    <row r="49">
      <c r="A49" s="4" t="s">
        <v>120</v>
      </c>
      <c r="B49" s="2" t="s">
        <v>121</v>
      </c>
      <c r="C49" s="2" t="s">
        <v>122</v>
      </c>
    </row>
    <row r="50">
      <c r="A50" s="4" t="s">
        <v>123</v>
      </c>
      <c r="B50" s="2" t="s">
        <v>124</v>
      </c>
      <c r="C50" s="2" t="s">
        <v>125</v>
      </c>
    </row>
    <row r="51">
      <c r="A51" s="4" t="s">
        <v>126</v>
      </c>
      <c r="B51" s="2" t="s">
        <v>127</v>
      </c>
      <c r="C51" s="2" t="s">
        <v>39</v>
      </c>
    </row>
    <row r="52">
      <c r="A52" s="4" t="s">
        <v>128</v>
      </c>
      <c r="B52" s="2" t="s">
        <v>129</v>
      </c>
      <c r="C52" s="2" t="s">
        <v>104</v>
      </c>
    </row>
    <row r="53">
      <c r="A53" s="4" t="s">
        <v>130</v>
      </c>
      <c r="B53" s="2" t="s">
        <v>131</v>
      </c>
      <c r="C53" s="2" t="s">
        <v>33</v>
      </c>
    </row>
    <row r="54">
      <c r="A54" s="4" t="s">
        <v>132</v>
      </c>
      <c r="B54" s="2" t="s">
        <v>133</v>
      </c>
      <c r="C54" s="2" t="s">
        <v>36</v>
      </c>
    </row>
    <row r="55">
      <c r="A55" s="4" t="s">
        <v>134</v>
      </c>
      <c r="B55" s="2" t="s">
        <v>135</v>
      </c>
      <c r="C55" s="2" t="s">
        <v>136</v>
      </c>
    </row>
    <row r="56">
      <c r="A56" s="4" t="s">
        <v>137</v>
      </c>
      <c r="B56" s="2" t="s">
        <v>138</v>
      </c>
      <c r="C56" s="2" t="s">
        <v>33</v>
      </c>
    </row>
    <row r="57">
      <c r="A57" s="4" t="s">
        <v>139</v>
      </c>
      <c r="B57" s="2" t="s">
        <v>140</v>
      </c>
      <c r="C57" s="2" t="s">
        <v>56</v>
      </c>
    </row>
    <row r="58">
      <c r="A58" s="4" t="s">
        <v>141</v>
      </c>
      <c r="B58" s="2" t="s">
        <v>142</v>
      </c>
      <c r="C58" s="2" t="s">
        <v>143</v>
      </c>
    </row>
    <row r="59">
      <c r="A59" s="4" t="s">
        <v>144</v>
      </c>
      <c r="B59" s="2" t="s">
        <v>145</v>
      </c>
      <c r="C59" s="2" t="s">
        <v>122</v>
      </c>
    </row>
    <row r="60">
      <c r="A60" s="4" t="s">
        <v>146</v>
      </c>
      <c r="B60" s="2" t="s">
        <v>147</v>
      </c>
      <c r="C60" s="2" t="s">
        <v>12</v>
      </c>
    </row>
    <row r="61">
      <c r="A61" s="4" t="s">
        <v>148</v>
      </c>
      <c r="B61" s="2" t="s">
        <v>149</v>
      </c>
      <c r="C61" s="2" t="s">
        <v>112</v>
      </c>
    </row>
    <row r="62">
      <c r="A62" s="4" t="s">
        <v>150</v>
      </c>
      <c r="B62" s="2" t="s">
        <v>151</v>
      </c>
      <c r="C62" s="2" t="s">
        <v>125</v>
      </c>
    </row>
    <row r="63">
      <c r="A63" s="4" t="s">
        <v>152</v>
      </c>
      <c r="B63" s="2" t="s">
        <v>153</v>
      </c>
      <c r="C63" s="2" t="s">
        <v>122</v>
      </c>
    </row>
    <row r="64">
      <c r="A64" s="4" t="s">
        <v>154</v>
      </c>
      <c r="B64" s="2" t="s">
        <v>155</v>
      </c>
      <c r="C64" s="2" t="s">
        <v>24</v>
      </c>
    </row>
    <row r="65">
      <c r="A65" s="4" t="s">
        <v>156</v>
      </c>
      <c r="B65" s="2" t="s">
        <v>157</v>
      </c>
      <c r="C65" s="2" t="s">
        <v>44</v>
      </c>
    </row>
    <row r="66">
      <c r="A66" s="4" t="s">
        <v>158</v>
      </c>
      <c r="B66" s="2" t="s">
        <v>159</v>
      </c>
      <c r="C66" s="2" t="s">
        <v>9</v>
      </c>
    </row>
    <row r="67">
      <c r="A67" s="4" t="s">
        <v>160</v>
      </c>
      <c r="B67" s="2" t="s">
        <v>161</v>
      </c>
      <c r="C67" s="2" t="s">
        <v>162</v>
      </c>
    </row>
    <row r="68">
      <c r="A68" s="4" t="s">
        <v>163</v>
      </c>
      <c r="B68" s="2" t="s">
        <v>164</v>
      </c>
      <c r="C68" s="2" t="s">
        <v>15</v>
      </c>
    </row>
    <row r="69">
      <c r="A69" s="4" t="s">
        <v>165</v>
      </c>
      <c r="B69" s="2" t="s">
        <v>166</v>
      </c>
      <c r="C69" s="2" t="s">
        <v>15</v>
      </c>
    </row>
    <row r="70">
      <c r="A70" s="4" t="s">
        <v>167</v>
      </c>
      <c r="B70" s="2" t="s">
        <v>168</v>
      </c>
      <c r="C70" s="2" t="s">
        <v>90</v>
      </c>
    </row>
    <row r="71">
      <c r="A71" s="4" t="s">
        <v>169</v>
      </c>
      <c r="B71" s="2" t="s">
        <v>170</v>
      </c>
      <c r="C71" s="2" t="s">
        <v>30</v>
      </c>
    </row>
    <row r="72">
      <c r="A72" s="4" t="s">
        <v>171</v>
      </c>
      <c r="B72" s="2" t="s">
        <v>172</v>
      </c>
      <c r="C72" s="2" t="s">
        <v>18</v>
      </c>
    </row>
    <row r="73">
      <c r="A73" s="4" t="s">
        <v>173</v>
      </c>
      <c r="B73" s="2" t="s">
        <v>174</v>
      </c>
      <c r="C73" s="2" t="s">
        <v>15</v>
      </c>
    </row>
    <row r="74">
      <c r="A74" s="4" t="s">
        <v>175</v>
      </c>
      <c r="B74" s="2" t="s">
        <v>176</v>
      </c>
      <c r="C74" s="2" t="s">
        <v>97</v>
      </c>
    </row>
    <row r="75">
      <c r="A75" s="4" t="s">
        <v>177</v>
      </c>
      <c r="B75" s="2" t="s">
        <v>178</v>
      </c>
      <c r="C75" s="2" t="s">
        <v>162</v>
      </c>
    </row>
    <row r="76">
      <c r="A76" s="4" t="s">
        <v>179</v>
      </c>
      <c r="B76" s="2" t="s">
        <v>180</v>
      </c>
      <c r="C76" s="2" t="s">
        <v>181</v>
      </c>
    </row>
    <row r="77">
      <c r="A77" s="4" t="s">
        <v>182</v>
      </c>
      <c r="B77" s="2" t="s">
        <v>183</v>
      </c>
      <c r="C77" s="2" t="s">
        <v>136</v>
      </c>
    </row>
    <row r="78">
      <c r="A78" s="4" t="s">
        <v>184</v>
      </c>
      <c r="B78" s="2" t="s">
        <v>185</v>
      </c>
      <c r="C78" s="2" t="s">
        <v>104</v>
      </c>
    </row>
    <row r="79">
      <c r="A79" s="4" t="s">
        <v>186</v>
      </c>
      <c r="B79" s="2" t="s">
        <v>187</v>
      </c>
      <c r="C79" s="2" t="s">
        <v>119</v>
      </c>
    </row>
    <row r="80">
      <c r="A80" s="4" t="s">
        <v>188</v>
      </c>
      <c r="B80" s="2" t="s">
        <v>189</v>
      </c>
      <c r="C80" s="2" t="s">
        <v>44</v>
      </c>
    </row>
    <row r="81">
      <c r="A81" s="4" t="s">
        <v>190</v>
      </c>
      <c r="B81" s="2" t="s">
        <v>191</v>
      </c>
      <c r="C81" s="2" t="s">
        <v>192</v>
      </c>
    </row>
    <row r="82">
      <c r="A82" s="4" t="s">
        <v>193</v>
      </c>
      <c r="B82" s="2" t="s">
        <v>194</v>
      </c>
      <c r="C82" s="2" t="s">
        <v>33</v>
      </c>
    </row>
    <row r="83">
      <c r="A83" s="4" t="s">
        <v>195</v>
      </c>
      <c r="B83" s="2" t="s">
        <v>196</v>
      </c>
      <c r="C83" s="2" t="s">
        <v>197</v>
      </c>
    </row>
    <row r="84">
      <c r="A84" s="4" t="s">
        <v>198</v>
      </c>
      <c r="B84" s="2" t="s">
        <v>199</v>
      </c>
      <c r="C84" s="2" t="s">
        <v>112</v>
      </c>
    </row>
    <row r="85">
      <c r="A85" s="4" t="s">
        <v>200</v>
      </c>
      <c r="B85" s="2" t="s">
        <v>201</v>
      </c>
      <c r="C85" s="2" t="s">
        <v>192</v>
      </c>
    </row>
    <row r="86">
      <c r="A86" s="4" t="s">
        <v>202</v>
      </c>
      <c r="B86" s="2" t="s">
        <v>203</v>
      </c>
      <c r="C86" s="2" t="s">
        <v>56</v>
      </c>
    </row>
    <row r="87">
      <c r="A87" s="4" t="s">
        <v>204</v>
      </c>
      <c r="B87" s="2" t="s">
        <v>205</v>
      </c>
      <c r="C87" s="2" t="s">
        <v>181</v>
      </c>
    </row>
    <row r="88">
      <c r="A88" s="4" t="s">
        <v>206</v>
      </c>
      <c r="B88" s="2" t="s">
        <v>207</v>
      </c>
      <c r="C88" s="2" t="s">
        <v>112</v>
      </c>
    </row>
    <row r="89">
      <c r="A89" s="4" t="s">
        <v>208</v>
      </c>
      <c r="B89" s="2" t="s">
        <v>209</v>
      </c>
      <c r="C89" s="2" t="s">
        <v>210</v>
      </c>
    </row>
    <row r="90">
      <c r="A90" s="4" t="s">
        <v>211</v>
      </c>
      <c r="B90" s="2" t="s">
        <v>212</v>
      </c>
      <c r="C90" s="2" t="s">
        <v>53</v>
      </c>
    </row>
    <row r="91">
      <c r="A91" s="4" t="s">
        <v>213</v>
      </c>
      <c r="B91" s="2" t="s">
        <v>214</v>
      </c>
      <c r="C91" s="2" t="s">
        <v>53</v>
      </c>
    </row>
    <row r="92">
      <c r="A92" s="4" t="s">
        <v>215</v>
      </c>
      <c r="B92" s="2" t="s">
        <v>216</v>
      </c>
      <c r="C92" s="2" t="s">
        <v>56</v>
      </c>
    </row>
    <row r="93">
      <c r="A93" s="4" t="s">
        <v>217</v>
      </c>
      <c r="B93" s="2" t="s">
        <v>218</v>
      </c>
      <c r="C93" s="2" t="s">
        <v>21</v>
      </c>
    </row>
    <row r="94">
      <c r="A94" s="4" t="s">
        <v>219</v>
      </c>
      <c r="B94" s="2" t="s">
        <v>220</v>
      </c>
      <c r="C94" s="2" t="s">
        <v>6</v>
      </c>
    </row>
    <row r="95">
      <c r="A95" s="4" t="s">
        <v>221</v>
      </c>
      <c r="B95" s="2" t="s">
        <v>222</v>
      </c>
      <c r="C95" s="2" t="s">
        <v>12</v>
      </c>
    </row>
    <row r="96">
      <c r="A96" s="4" t="s">
        <v>223</v>
      </c>
      <c r="B96" s="2" t="s">
        <v>224</v>
      </c>
      <c r="C96" s="2" t="s">
        <v>12</v>
      </c>
    </row>
    <row r="97">
      <c r="A97" s="4" t="s">
        <v>225</v>
      </c>
      <c r="B97" s="2" t="s">
        <v>226</v>
      </c>
      <c r="C97" s="2" t="s">
        <v>12</v>
      </c>
    </row>
    <row r="98">
      <c r="A98" s="4" t="s">
        <v>227</v>
      </c>
      <c r="B98" s="2" t="s">
        <v>228</v>
      </c>
      <c r="C98" s="2" t="s">
        <v>39</v>
      </c>
    </row>
    <row r="99">
      <c r="A99" s="4" t="s">
        <v>229</v>
      </c>
      <c r="B99" s="2" t="s">
        <v>230</v>
      </c>
      <c r="C99" s="2" t="s">
        <v>104</v>
      </c>
    </row>
    <row r="100">
      <c r="A100" s="4" t="s">
        <v>231</v>
      </c>
      <c r="B100" s="2" t="s">
        <v>232</v>
      </c>
      <c r="C100" s="2" t="s">
        <v>192</v>
      </c>
    </row>
    <row r="101">
      <c r="A101" s="4" t="s">
        <v>233</v>
      </c>
      <c r="B101" s="2" t="s">
        <v>234</v>
      </c>
      <c r="C101" s="2" t="s">
        <v>39</v>
      </c>
    </row>
    <row r="102">
      <c r="A102" s="4" t="s">
        <v>235</v>
      </c>
      <c r="B102" s="2" t="s">
        <v>236</v>
      </c>
      <c r="C102" s="2" t="s">
        <v>21</v>
      </c>
    </row>
    <row r="103">
      <c r="A103" s="4" t="s">
        <v>237</v>
      </c>
      <c r="B103" s="2" t="s">
        <v>238</v>
      </c>
      <c r="C103" s="2" t="s">
        <v>30</v>
      </c>
    </row>
    <row r="104">
      <c r="A104" s="4" t="s">
        <v>239</v>
      </c>
      <c r="B104" s="2" t="s">
        <v>240</v>
      </c>
      <c r="C104" s="2" t="s">
        <v>12</v>
      </c>
    </row>
    <row r="105">
      <c r="A105" s="4" t="s">
        <v>241</v>
      </c>
      <c r="B105" s="2" t="s">
        <v>242</v>
      </c>
      <c r="C105" s="2" t="s">
        <v>12</v>
      </c>
    </row>
    <row r="106">
      <c r="A106" s="4" t="s">
        <v>243</v>
      </c>
      <c r="B106" s="2" t="s">
        <v>244</v>
      </c>
      <c r="C106" s="2" t="s">
        <v>136</v>
      </c>
    </row>
    <row r="107">
      <c r="A107" s="4" t="s">
        <v>245</v>
      </c>
      <c r="B107" s="2" t="s">
        <v>246</v>
      </c>
      <c r="C107" s="2" t="s">
        <v>15</v>
      </c>
    </row>
    <row r="108">
      <c r="A108" s="4" t="s">
        <v>247</v>
      </c>
      <c r="B108" s="2" t="s">
        <v>248</v>
      </c>
      <c r="C108" s="2" t="s">
        <v>56</v>
      </c>
    </row>
    <row r="109">
      <c r="A109" s="4" t="s">
        <v>249</v>
      </c>
      <c r="B109" s="2" t="s">
        <v>250</v>
      </c>
      <c r="C109" s="2" t="s">
        <v>12</v>
      </c>
    </row>
    <row r="110">
      <c r="A110" s="4" t="s">
        <v>251</v>
      </c>
      <c r="B110" s="2" t="s">
        <v>252</v>
      </c>
      <c r="C110" s="2" t="s">
        <v>33</v>
      </c>
    </row>
    <row r="111">
      <c r="A111" s="4" t="s">
        <v>253</v>
      </c>
      <c r="B111" s="2" t="s">
        <v>254</v>
      </c>
      <c r="C111" s="2" t="s">
        <v>109</v>
      </c>
    </row>
    <row r="112">
      <c r="A112" s="4" t="s">
        <v>255</v>
      </c>
      <c r="B112" s="2" t="s">
        <v>256</v>
      </c>
      <c r="C112" s="2" t="s">
        <v>30</v>
      </c>
    </row>
    <row r="113">
      <c r="A113" s="4" t="s">
        <v>257</v>
      </c>
      <c r="B113" s="2" t="s">
        <v>258</v>
      </c>
      <c r="C113" s="2" t="s">
        <v>162</v>
      </c>
    </row>
    <row r="114">
      <c r="A114" s="4" t="s">
        <v>259</v>
      </c>
      <c r="B114" s="2" t="s">
        <v>260</v>
      </c>
      <c r="C114" s="2" t="s">
        <v>21</v>
      </c>
    </row>
    <row r="115">
      <c r="A115" s="4" t="s">
        <v>261</v>
      </c>
      <c r="B115" s="2" t="s">
        <v>262</v>
      </c>
      <c r="C115" s="2" t="s">
        <v>30</v>
      </c>
    </row>
    <row r="116">
      <c r="A116" s="4" t="s">
        <v>263</v>
      </c>
      <c r="B116" s="2" t="s">
        <v>264</v>
      </c>
      <c r="C116" s="2" t="s">
        <v>6</v>
      </c>
    </row>
    <row r="117">
      <c r="A117" s="4" t="s">
        <v>265</v>
      </c>
      <c r="B117" s="2" t="s">
        <v>266</v>
      </c>
      <c r="C117" s="2" t="s">
        <v>27</v>
      </c>
    </row>
    <row r="118">
      <c r="A118" s="4" t="s">
        <v>267</v>
      </c>
      <c r="B118" s="2" t="s">
        <v>268</v>
      </c>
      <c r="C118" s="2" t="s">
        <v>97</v>
      </c>
    </row>
    <row r="119">
      <c r="A119" s="4" t="s">
        <v>269</v>
      </c>
      <c r="B119" s="2" t="s">
        <v>270</v>
      </c>
      <c r="C119" s="2" t="s">
        <v>12</v>
      </c>
    </row>
    <row r="120">
      <c r="A120" s="4" t="s">
        <v>271</v>
      </c>
      <c r="B120" s="2" t="s">
        <v>272</v>
      </c>
      <c r="C120" s="2" t="s">
        <v>122</v>
      </c>
    </row>
    <row r="121">
      <c r="A121" s="4" t="s">
        <v>273</v>
      </c>
      <c r="B121" s="2" t="s">
        <v>274</v>
      </c>
      <c r="C121" s="2" t="s">
        <v>15</v>
      </c>
    </row>
    <row r="122">
      <c r="A122" s="4" t="s">
        <v>275</v>
      </c>
      <c r="B122" s="2" t="s">
        <v>276</v>
      </c>
      <c r="C122" s="2" t="s">
        <v>277</v>
      </c>
    </row>
    <row r="123">
      <c r="A123" s="4" t="s">
        <v>278</v>
      </c>
      <c r="B123" s="2" t="s">
        <v>279</v>
      </c>
      <c r="C123" s="2" t="s">
        <v>192</v>
      </c>
    </row>
    <row r="124">
      <c r="A124" s="4" t="s">
        <v>280</v>
      </c>
      <c r="B124" s="2" t="s">
        <v>281</v>
      </c>
      <c r="C124" s="2" t="s">
        <v>33</v>
      </c>
    </row>
    <row r="125">
      <c r="A125" s="4" t="s">
        <v>282</v>
      </c>
      <c r="B125" s="2" t="s">
        <v>283</v>
      </c>
      <c r="C125" s="2" t="s">
        <v>284</v>
      </c>
    </row>
    <row r="126">
      <c r="A126" s="4" t="s">
        <v>285</v>
      </c>
      <c r="B126" s="2" t="s">
        <v>286</v>
      </c>
      <c r="C126" s="2" t="s">
        <v>197</v>
      </c>
    </row>
    <row r="127">
      <c r="A127" s="4" t="s">
        <v>287</v>
      </c>
      <c r="B127" s="2" t="s">
        <v>288</v>
      </c>
      <c r="C127" s="2" t="s">
        <v>210</v>
      </c>
    </row>
    <row r="128">
      <c r="A128" s="4" t="s">
        <v>289</v>
      </c>
      <c r="B128" s="2" t="s">
        <v>290</v>
      </c>
      <c r="C128" s="2" t="s">
        <v>6</v>
      </c>
    </row>
    <row r="129">
      <c r="A129" s="4" t="s">
        <v>291</v>
      </c>
      <c r="B129" s="2" t="s">
        <v>292</v>
      </c>
      <c r="C129" s="2" t="s">
        <v>33</v>
      </c>
    </row>
    <row r="130">
      <c r="A130" s="4" t="s">
        <v>293</v>
      </c>
      <c r="B130" s="2" t="s">
        <v>294</v>
      </c>
      <c r="C130" s="2" t="s">
        <v>18</v>
      </c>
    </row>
    <row r="131">
      <c r="A131" s="4" t="s">
        <v>295</v>
      </c>
      <c r="B131" s="2" t="s">
        <v>296</v>
      </c>
      <c r="C131" s="2" t="s">
        <v>122</v>
      </c>
    </row>
    <row r="132">
      <c r="A132" s="4" t="s">
        <v>297</v>
      </c>
      <c r="B132" s="2" t="s">
        <v>298</v>
      </c>
      <c r="C132" s="2" t="s">
        <v>9</v>
      </c>
    </row>
    <row r="133">
      <c r="A133" s="4" t="s">
        <v>299</v>
      </c>
      <c r="B133" s="2" t="s">
        <v>300</v>
      </c>
      <c r="C133" s="2" t="s">
        <v>284</v>
      </c>
    </row>
    <row r="134">
      <c r="A134" s="4" t="s">
        <v>301</v>
      </c>
      <c r="B134" s="2" t="s">
        <v>302</v>
      </c>
      <c r="C134" s="2" t="s">
        <v>15</v>
      </c>
    </row>
    <row r="135">
      <c r="A135" s="4" t="s">
        <v>303</v>
      </c>
      <c r="B135" s="2" t="s">
        <v>304</v>
      </c>
      <c r="C135" s="2" t="s">
        <v>122</v>
      </c>
    </row>
    <row r="136">
      <c r="A136" s="4" t="s">
        <v>305</v>
      </c>
      <c r="B136" s="2" t="s">
        <v>306</v>
      </c>
      <c r="C136" s="2" t="s">
        <v>197</v>
      </c>
    </row>
    <row r="137">
      <c r="A137" s="4" t="s">
        <v>307</v>
      </c>
      <c r="B137" s="2" t="s">
        <v>308</v>
      </c>
      <c r="C137" s="2" t="s">
        <v>33</v>
      </c>
    </row>
    <row r="138">
      <c r="A138" s="4" t="s">
        <v>309</v>
      </c>
      <c r="B138" s="2" t="s">
        <v>310</v>
      </c>
      <c r="C138" s="2" t="s">
        <v>56</v>
      </c>
    </row>
    <row r="139">
      <c r="A139" s="4" t="s">
        <v>311</v>
      </c>
      <c r="B139" s="2" t="s">
        <v>312</v>
      </c>
      <c r="C139" s="2" t="s">
        <v>313</v>
      </c>
    </row>
    <row r="140">
      <c r="A140" s="4" t="s">
        <v>314</v>
      </c>
      <c r="B140" s="2" t="s">
        <v>315</v>
      </c>
      <c r="C140" s="2" t="s">
        <v>21</v>
      </c>
    </row>
    <row r="141">
      <c r="A141" s="4" t="s">
        <v>316</v>
      </c>
      <c r="B141" s="2" t="s">
        <v>317</v>
      </c>
      <c r="C141" s="2" t="s">
        <v>122</v>
      </c>
    </row>
    <row r="142">
      <c r="A142" s="4" t="s">
        <v>318</v>
      </c>
      <c r="B142" s="2" t="s">
        <v>319</v>
      </c>
      <c r="C142" s="2" t="s">
        <v>284</v>
      </c>
    </row>
    <row r="143">
      <c r="A143" s="4" t="s">
        <v>320</v>
      </c>
      <c r="B143" s="2" t="s">
        <v>321</v>
      </c>
      <c r="C143" s="2" t="s">
        <v>39</v>
      </c>
    </row>
    <row r="144">
      <c r="A144" s="4" t="s">
        <v>322</v>
      </c>
      <c r="B144" s="2" t="s">
        <v>323</v>
      </c>
      <c r="C144" s="2" t="s">
        <v>15</v>
      </c>
    </row>
    <row r="145">
      <c r="A145" s="4" t="s">
        <v>324</v>
      </c>
      <c r="B145" s="2" t="s">
        <v>325</v>
      </c>
      <c r="C145" s="2" t="s">
        <v>15</v>
      </c>
    </row>
    <row r="146">
      <c r="A146" s="4" t="s">
        <v>326</v>
      </c>
      <c r="B146" s="2" t="s">
        <v>327</v>
      </c>
      <c r="C146" s="2" t="s">
        <v>143</v>
      </c>
    </row>
    <row r="147">
      <c r="A147" s="4" t="s">
        <v>328</v>
      </c>
      <c r="B147" s="2" t="s">
        <v>329</v>
      </c>
      <c r="C147" s="2" t="s">
        <v>136</v>
      </c>
    </row>
    <row r="148">
      <c r="A148" s="4" t="s">
        <v>330</v>
      </c>
      <c r="B148" s="2" t="s">
        <v>331</v>
      </c>
      <c r="C148" s="2" t="s">
        <v>39</v>
      </c>
    </row>
    <row r="149">
      <c r="A149" s="4" t="s">
        <v>332</v>
      </c>
      <c r="B149" s="2" t="s">
        <v>333</v>
      </c>
      <c r="C149" s="2" t="s">
        <v>12</v>
      </c>
    </row>
    <row r="150">
      <c r="A150" s="4" t="s">
        <v>334</v>
      </c>
      <c r="B150" s="2" t="s">
        <v>335</v>
      </c>
      <c r="C150" s="2" t="s">
        <v>15</v>
      </c>
    </row>
    <row r="151">
      <c r="A151" s="4" t="s">
        <v>336</v>
      </c>
      <c r="B151" s="2" t="s">
        <v>337</v>
      </c>
      <c r="C151" s="2" t="s">
        <v>53</v>
      </c>
    </row>
    <row r="152">
      <c r="A152" s="4" t="s">
        <v>338</v>
      </c>
      <c r="B152" s="2" t="s">
        <v>339</v>
      </c>
      <c r="C152" s="2" t="s">
        <v>192</v>
      </c>
    </row>
    <row r="153">
      <c r="A153" s="4" t="s">
        <v>340</v>
      </c>
      <c r="B153" s="2" t="s">
        <v>341</v>
      </c>
      <c r="C153" s="2" t="s">
        <v>112</v>
      </c>
    </row>
    <row r="154">
      <c r="A154" s="4" t="s">
        <v>342</v>
      </c>
      <c r="B154" s="2" t="s">
        <v>343</v>
      </c>
      <c r="C154" s="2" t="s">
        <v>181</v>
      </c>
    </row>
    <row r="155">
      <c r="A155" s="4" t="s">
        <v>344</v>
      </c>
      <c r="B155" s="2" t="s">
        <v>345</v>
      </c>
      <c r="C155" s="2" t="s">
        <v>24</v>
      </c>
    </row>
    <row r="156">
      <c r="A156" s="4" t="s">
        <v>346</v>
      </c>
      <c r="B156" s="2" t="s">
        <v>347</v>
      </c>
      <c r="C156" s="2" t="s">
        <v>119</v>
      </c>
    </row>
    <row r="157">
      <c r="A157" s="4" t="s">
        <v>348</v>
      </c>
      <c r="B157" s="2" t="s">
        <v>349</v>
      </c>
      <c r="C157" s="2" t="s">
        <v>33</v>
      </c>
    </row>
    <row r="158">
      <c r="A158" s="4" t="s">
        <v>350</v>
      </c>
      <c r="B158" s="2" t="s">
        <v>351</v>
      </c>
      <c r="C158" s="2" t="s">
        <v>33</v>
      </c>
    </row>
    <row r="159">
      <c r="A159" s="4" t="s">
        <v>352</v>
      </c>
      <c r="B159" s="2" t="s">
        <v>353</v>
      </c>
      <c r="C159" s="2" t="s">
        <v>15</v>
      </c>
    </row>
    <row r="160">
      <c r="A160" s="4" t="s">
        <v>354</v>
      </c>
      <c r="B160" s="2" t="s">
        <v>355</v>
      </c>
      <c r="C160" s="2" t="s">
        <v>53</v>
      </c>
    </row>
    <row r="161">
      <c r="A161" s="4" t="s">
        <v>356</v>
      </c>
      <c r="B161" s="2" t="s">
        <v>357</v>
      </c>
      <c r="C161" s="2" t="s">
        <v>39</v>
      </c>
    </row>
    <row r="162">
      <c r="A162" s="4" t="s">
        <v>358</v>
      </c>
      <c r="B162" s="2" t="s">
        <v>359</v>
      </c>
      <c r="C162" s="2" t="s">
        <v>27</v>
      </c>
    </row>
    <row r="163">
      <c r="A163" s="4" t="s">
        <v>360</v>
      </c>
      <c r="B163" s="2" t="s">
        <v>361</v>
      </c>
      <c r="C163" s="2" t="s">
        <v>44</v>
      </c>
    </row>
    <row r="164">
      <c r="A164" s="4" t="s">
        <v>362</v>
      </c>
      <c r="B164" s="2" t="s">
        <v>363</v>
      </c>
      <c r="C164" s="2" t="s">
        <v>39</v>
      </c>
    </row>
    <row r="165">
      <c r="A165" s="4" t="s">
        <v>364</v>
      </c>
      <c r="B165" s="2" t="s">
        <v>365</v>
      </c>
      <c r="C165" s="2" t="s">
        <v>39</v>
      </c>
    </row>
    <row r="166">
      <c r="A166" s="4" t="s">
        <v>366</v>
      </c>
      <c r="B166" s="2" t="s">
        <v>367</v>
      </c>
      <c r="C166" s="2" t="s">
        <v>122</v>
      </c>
    </row>
    <row r="167">
      <c r="A167" s="4" t="s">
        <v>368</v>
      </c>
      <c r="B167" s="2" t="s">
        <v>369</v>
      </c>
      <c r="C167" s="2" t="s">
        <v>30</v>
      </c>
    </row>
    <row r="168">
      <c r="A168" s="4" t="s">
        <v>370</v>
      </c>
      <c r="B168" s="2" t="s">
        <v>371</v>
      </c>
      <c r="C168" s="2" t="s">
        <v>6</v>
      </c>
    </row>
    <row r="169">
      <c r="A169" s="4" t="s">
        <v>372</v>
      </c>
      <c r="B169" s="2" t="s">
        <v>373</v>
      </c>
      <c r="C169" s="2" t="s">
        <v>56</v>
      </c>
    </row>
    <row r="170">
      <c r="A170" s="4" t="s">
        <v>374</v>
      </c>
      <c r="B170" s="2" t="s">
        <v>375</v>
      </c>
      <c r="C170" s="2" t="s">
        <v>192</v>
      </c>
    </row>
    <row r="171">
      <c r="A171" s="4" t="s">
        <v>376</v>
      </c>
      <c r="B171" s="2" t="s">
        <v>377</v>
      </c>
      <c r="C171" s="2" t="s">
        <v>9</v>
      </c>
    </row>
    <row r="172">
      <c r="A172" s="4" t="s">
        <v>378</v>
      </c>
      <c r="B172" s="2" t="s">
        <v>379</v>
      </c>
      <c r="C172" s="2" t="s">
        <v>122</v>
      </c>
    </row>
    <row r="173">
      <c r="A173" s="4" t="s">
        <v>380</v>
      </c>
      <c r="B173" s="2" t="s">
        <v>381</v>
      </c>
      <c r="C173" s="2" t="s">
        <v>12</v>
      </c>
    </row>
    <row r="174">
      <c r="A174" s="4" t="s">
        <v>382</v>
      </c>
      <c r="B174" s="2" t="s">
        <v>383</v>
      </c>
      <c r="C174" s="2" t="s">
        <v>210</v>
      </c>
    </row>
    <row r="175">
      <c r="A175" s="4" t="s">
        <v>384</v>
      </c>
      <c r="B175" s="2" t="s">
        <v>385</v>
      </c>
      <c r="C175" s="2" t="s">
        <v>15</v>
      </c>
    </row>
    <row r="176">
      <c r="A176" s="4" t="s">
        <v>386</v>
      </c>
      <c r="B176" s="2" t="s">
        <v>387</v>
      </c>
      <c r="C176" s="2" t="s">
        <v>112</v>
      </c>
    </row>
    <row r="177">
      <c r="A177" s="4" t="s">
        <v>388</v>
      </c>
      <c r="B177" s="2" t="s">
        <v>389</v>
      </c>
      <c r="C177" s="2" t="s">
        <v>181</v>
      </c>
    </row>
    <row r="178">
      <c r="A178" s="4" t="s">
        <v>390</v>
      </c>
      <c r="B178" s="2" t="s">
        <v>391</v>
      </c>
      <c r="C178" s="2" t="s">
        <v>9</v>
      </c>
    </row>
    <row r="179">
      <c r="A179" s="4" t="s">
        <v>392</v>
      </c>
      <c r="B179" s="2" t="s">
        <v>393</v>
      </c>
      <c r="C179" s="2" t="s">
        <v>9</v>
      </c>
    </row>
    <row r="180">
      <c r="A180" s="4" t="s">
        <v>394</v>
      </c>
      <c r="B180" s="2" t="s">
        <v>395</v>
      </c>
      <c r="C180" s="2" t="s">
        <v>27</v>
      </c>
    </row>
    <row r="181">
      <c r="A181" s="4" t="s">
        <v>396</v>
      </c>
      <c r="B181" s="2" t="s">
        <v>397</v>
      </c>
      <c r="C181" s="2" t="s">
        <v>112</v>
      </c>
    </row>
    <row r="182">
      <c r="A182" s="4" t="s">
        <v>398</v>
      </c>
      <c r="B182" s="2" t="s">
        <v>399</v>
      </c>
      <c r="C182" s="2" t="s">
        <v>56</v>
      </c>
    </row>
    <row r="183">
      <c r="A183" s="4" t="s">
        <v>400</v>
      </c>
      <c r="B183" s="2" t="s">
        <v>401</v>
      </c>
      <c r="C183" s="2" t="s">
        <v>53</v>
      </c>
    </row>
    <row r="184">
      <c r="A184" s="4" t="s">
        <v>402</v>
      </c>
      <c r="B184" s="2" t="s">
        <v>403</v>
      </c>
      <c r="C184" s="2" t="s">
        <v>21</v>
      </c>
    </row>
    <row r="185">
      <c r="A185" s="4" t="s">
        <v>404</v>
      </c>
      <c r="B185" s="2" t="s">
        <v>405</v>
      </c>
      <c r="C185" s="2" t="s">
        <v>181</v>
      </c>
    </row>
    <row r="186">
      <c r="A186" s="4" t="s">
        <v>406</v>
      </c>
      <c r="B186" s="2" t="s">
        <v>407</v>
      </c>
      <c r="C186" s="2" t="s">
        <v>27</v>
      </c>
    </row>
    <row r="187">
      <c r="A187" s="4" t="s">
        <v>408</v>
      </c>
      <c r="B187" s="2" t="s">
        <v>409</v>
      </c>
      <c r="C187" s="2" t="s">
        <v>24</v>
      </c>
    </row>
    <row r="188">
      <c r="A188" s="4" t="s">
        <v>410</v>
      </c>
      <c r="B188" s="2" t="s">
        <v>411</v>
      </c>
      <c r="C188" s="2" t="s">
        <v>39</v>
      </c>
    </row>
    <row r="189">
      <c r="A189" s="4" t="s">
        <v>412</v>
      </c>
      <c r="B189" s="2" t="s">
        <v>413</v>
      </c>
      <c r="C189" s="2" t="s">
        <v>197</v>
      </c>
    </row>
    <row r="190">
      <c r="A190" s="4" t="s">
        <v>414</v>
      </c>
      <c r="B190" s="2" t="s">
        <v>415</v>
      </c>
      <c r="C190" s="2" t="s">
        <v>39</v>
      </c>
    </row>
    <row r="191">
      <c r="A191" s="4" t="s">
        <v>416</v>
      </c>
      <c r="B191" s="2" t="s">
        <v>417</v>
      </c>
      <c r="C191" s="2" t="s">
        <v>119</v>
      </c>
    </row>
    <row r="192">
      <c r="A192" s="4" t="s">
        <v>418</v>
      </c>
      <c r="B192" s="2" t="s">
        <v>419</v>
      </c>
      <c r="C192" s="2" t="s">
        <v>277</v>
      </c>
    </row>
    <row r="193">
      <c r="A193" s="4" t="s">
        <v>420</v>
      </c>
      <c r="B193" s="2" t="s">
        <v>421</v>
      </c>
      <c r="C193" s="2" t="s">
        <v>197</v>
      </c>
    </row>
    <row r="194">
      <c r="A194" s="4" t="s">
        <v>422</v>
      </c>
      <c r="B194" s="2" t="s">
        <v>423</v>
      </c>
      <c r="C194" s="2" t="s">
        <v>12</v>
      </c>
    </row>
    <row r="195">
      <c r="A195" s="4" t="s">
        <v>424</v>
      </c>
      <c r="B195" s="2" t="s">
        <v>425</v>
      </c>
      <c r="C195" s="2" t="s">
        <v>104</v>
      </c>
    </row>
    <row r="196">
      <c r="A196" s="4" t="s">
        <v>426</v>
      </c>
      <c r="B196" s="2" t="s">
        <v>427</v>
      </c>
      <c r="C196" s="2" t="s">
        <v>39</v>
      </c>
    </row>
    <row r="197">
      <c r="A197" s="4" t="s">
        <v>428</v>
      </c>
      <c r="B197" s="2" t="s">
        <v>429</v>
      </c>
      <c r="C197" s="2" t="s">
        <v>136</v>
      </c>
    </row>
    <row r="198">
      <c r="A198" s="4" t="s">
        <v>430</v>
      </c>
      <c r="B198" s="2" t="s">
        <v>431</v>
      </c>
      <c r="C198" s="2" t="s">
        <v>53</v>
      </c>
    </row>
    <row r="199">
      <c r="A199" s="4" t="s">
        <v>432</v>
      </c>
      <c r="B199" s="2" t="s">
        <v>433</v>
      </c>
      <c r="C199" s="2" t="s">
        <v>18</v>
      </c>
    </row>
    <row r="200">
      <c r="A200" s="4" t="s">
        <v>434</v>
      </c>
      <c r="B200" s="2" t="s">
        <v>435</v>
      </c>
      <c r="C200" s="2" t="s">
        <v>112</v>
      </c>
    </row>
    <row r="201">
      <c r="A201" s="4" t="s">
        <v>436</v>
      </c>
      <c r="B201" s="2" t="s">
        <v>437</v>
      </c>
      <c r="C201" s="2" t="s">
        <v>30</v>
      </c>
    </row>
    <row r="202">
      <c r="A202" s="4" t="s">
        <v>438</v>
      </c>
      <c r="B202" s="2" t="s">
        <v>439</v>
      </c>
      <c r="C202" s="2" t="s">
        <v>39</v>
      </c>
    </row>
    <row r="203">
      <c r="A203" s="4" t="s">
        <v>440</v>
      </c>
      <c r="B203" s="2" t="s">
        <v>441</v>
      </c>
      <c r="C203" s="2" t="s">
        <v>39</v>
      </c>
    </row>
    <row r="204">
      <c r="A204" s="4" t="s">
        <v>442</v>
      </c>
      <c r="B204" s="2" t="s">
        <v>443</v>
      </c>
      <c r="C204" s="2" t="s">
        <v>30</v>
      </c>
    </row>
    <row r="205">
      <c r="A205" s="4" t="s">
        <v>444</v>
      </c>
      <c r="B205" s="2" t="s">
        <v>445</v>
      </c>
      <c r="C205" s="2" t="s">
        <v>277</v>
      </c>
    </row>
    <row r="206">
      <c r="A206" s="4" t="s">
        <v>446</v>
      </c>
      <c r="B206" s="2" t="s">
        <v>447</v>
      </c>
      <c r="C206" s="2" t="s">
        <v>6</v>
      </c>
    </row>
    <row r="207">
      <c r="A207" s="4" t="s">
        <v>448</v>
      </c>
      <c r="B207" s="2" t="s">
        <v>449</v>
      </c>
      <c r="C207" s="2" t="s">
        <v>97</v>
      </c>
    </row>
    <row r="208">
      <c r="A208" s="4" t="s">
        <v>450</v>
      </c>
      <c r="B208" s="2" t="s">
        <v>451</v>
      </c>
      <c r="C208" s="2" t="s">
        <v>162</v>
      </c>
    </row>
    <row r="209">
      <c r="A209" s="4" t="s">
        <v>452</v>
      </c>
      <c r="B209" s="2" t="s">
        <v>453</v>
      </c>
      <c r="C209" s="2" t="s">
        <v>122</v>
      </c>
    </row>
    <row r="210">
      <c r="A210" s="4" t="s">
        <v>454</v>
      </c>
      <c r="B210" s="2" t="s">
        <v>455</v>
      </c>
      <c r="C210" s="2" t="s">
        <v>181</v>
      </c>
    </row>
    <row r="211">
      <c r="A211" s="4" t="s">
        <v>456</v>
      </c>
      <c r="B211" s="2" t="s">
        <v>457</v>
      </c>
      <c r="C211" s="2" t="s">
        <v>44</v>
      </c>
    </row>
    <row r="212">
      <c r="A212" s="4" t="s">
        <v>458</v>
      </c>
      <c r="B212" s="2" t="s">
        <v>459</v>
      </c>
      <c r="C212" s="2" t="s">
        <v>30</v>
      </c>
    </row>
    <row r="213">
      <c r="A213" s="4" t="s">
        <v>460</v>
      </c>
      <c r="B213" s="2" t="s">
        <v>461</v>
      </c>
      <c r="C213" s="2" t="s">
        <v>12</v>
      </c>
    </row>
    <row r="214">
      <c r="A214" s="4" t="s">
        <v>462</v>
      </c>
      <c r="B214" s="2" t="s">
        <v>463</v>
      </c>
      <c r="C214" s="2" t="s">
        <v>18</v>
      </c>
    </row>
    <row r="215">
      <c r="A215" s="4" t="s">
        <v>464</v>
      </c>
      <c r="B215" s="2" t="s">
        <v>465</v>
      </c>
      <c r="C215" s="2" t="s">
        <v>15</v>
      </c>
    </row>
    <row r="216">
      <c r="A216" s="4" t="s">
        <v>466</v>
      </c>
      <c r="B216" s="2" t="s">
        <v>467</v>
      </c>
      <c r="C216" s="2" t="s">
        <v>27</v>
      </c>
    </row>
    <row r="217">
      <c r="A217" s="4" t="s">
        <v>468</v>
      </c>
      <c r="B217" s="2" t="s">
        <v>469</v>
      </c>
      <c r="C217" s="2" t="s">
        <v>27</v>
      </c>
    </row>
    <row r="218">
      <c r="A218" s="4" t="s">
        <v>470</v>
      </c>
      <c r="B218" s="2" t="s">
        <v>471</v>
      </c>
      <c r="C218" s="2" t="s">
        <v>109</v>
      </c>
    </row>
    <row r="219">
      <c r="A219" s="4" t="s">
        <v>472</v>
      </c>
      <c r="B219" s="2" t="s">
        <v>473</v>
      </c>
      <c r="C219" s="2" t="s">
        <v>21</v>
      </c>
    </row>
    <row r="220">
      <c r="A220" s="4" t="s">
        <v>474</v>
      </c>
      <c r="B220" s="2" t="s">
        <v>475</v>
      </c>
      <c r="C220" s="2" t="s">
        <v>162</v>
      </c>
    </row>
    <row r="221">
      <c r="A221" s="4" t="s">
        <v>476</v>
      </c>
      <c r="B221" s="2" t="s">
        <v>477</v>
      </c>
      <c r="C221" s="2" t="s">
        <v>112</v>
      </c>
    </row>
    <row r="222">
      <c r="A222" s="4" t="s">
        <v>478</v>
      </c>
      <c r="B222" s="2" t="s">
        <v>479</v>
      </c>
      <c r="C222" s="2" t="s">
        <v>33</v>
      </c>
    </row>
    <row r="223">
      <c r="A223" s="4" t="s">
        <v>480</v>
      </c>
      <c r="B223" s="2" t="s">
        <v>481</v>
      </c>
      <c r="C223" s="2" t="s">
        <v>21</v>
      </c>
    </row>
    <row r="224">
      <c r="A224" s="4" t="s">
        <v>482</v>
      </c>
      <c r="B224" s="2" t="s">
        <v>483</v>
      </c>
      <c r="C224" s="2" t="s">
        <v>109</v>
      </c>
    </row>
    <row r="225">
      <c r="A225" s="4" t="s">
        <v>484</v>
      </c>
      <c r="B225" s="2" t="s">
        <v>485</v>
      </c>
      <c r="C225" s="2" t="s">
        <v>162</v>
      </c>
    </row>
    <row r="226">
      <c r="A226" s="4" t="s">
        <v>486</v>
      </c>
      <c r="B226" s="2" t="s">
        <v>487</v>
      </c>
      <c r="C226" s="2" t="s">
        <v>313</v>
      </c>
    </row>
    <row r="227">
      <c r="A227" s="4" t="s">
        <v>488</v>
      </c>
      <c r="B227" s="2" t="s">
        <v>489</v>
      </c>
      <c r="C227" s="2" t="s">
        <v>9</v>
      </c>
    </row>
    <row r="228">
      <c r="A228" s="4" t="s">
        <v>490</v>
      </c>
      <c r="B228" s="2" t="s">
        <v>491</v>
      </c>
      <c r="C228" s="2" t="s">
        <v>210</v>
      </c>
    </row>
    <row r="229">
      <c r="A229" s="4" t="s">
        <v>492</v>
      </c>
      <c r="B229" s="2" t="s">
        <v>493</v>
      </c>
      <c r="C229" s="2" t="s">
        <v>277</v>
      </c>
    </row>
    <row r="230">
      <c r="A230" s="4" t="s">
        <v>494</v>
      </c>
      <c r="B230" s="2" t="s">
        <v>495</v>
      </c>
      <c r="C230" s="2" t="s">
        <v>143</v>
      </c>
    </row>
    <row r="231">
      <c r="A231" s="4" t="s">
        <v>496</v>
      </c>
      <c r="B231" s="2" t="s">
        <v>497</v>
      </c>
      <c r="C231" s="2" t="s">
        <v>136</v>
      </c>
    </row>
    <row r="232">
      <c r="A232" s="4" t="s">
        <v>498</v>
      </c>
      <c r="B232" s="2" t="s">
        <v>499</v>
      </c>
      <c r="C232" s="2" t="s">
        <v>119</v>
      </c>
    </row>
    <row r="233">
      <c r="A233" s="4" t="s">
        <v>500</v>
      </c>
      <c r="B233" s="2" t="s">
        <v>501</v>
      </c>
      <c r="C233" s="2" t="s">
        <v>12</v>
      </c>
    </row>
    <row r="234">
      <c r="A234" s="4" t="s">
        <v>502</v>
      </c>
      <c r="B234" s="2" t="s">
        <v>503</v>
      </c>
      <c r="C234" s="2" t="s">
        <v>6</v>
      </c>
    </row>
    <row r="235">
      <c r="A235" s="4" t="s">
        <v>504</v>
      </c>
      <c r="B235" s="2" t="s">
        <v>505</v>
      </c>
      <c r="C235" s="2" t="s">
        <v>143</v>
      </c>
    </row>
    <row r="236">
      <c r="A236" s="4" t="s">
        <v>506</v>
      </c>
      <c r="B236" s="2" t="s">
        <v>507</v>
      </c>
      <c r="C236" s="2" t="s">
        <v>210</v>
      </c>
    </row>
    <row r="237">
      <c r="A237" s="4" t="s">
        <v>508</v>
      </c>
      <c r="B237" s="2" t="s">
        <v>509</v>
      </c>
      <c r="C237" s="2" t="s">
        <v>15</v>
      </c>
    </row>
    <row r="238">
      <c r="A238" s="4" t="s">
        <v>510</v>
      </c>
      <c r="B238" s="2" t="s">
        <v>511</v>
      </c>
      <c r="C238" s="2" t="s">
        <v>9</v>
      </c>
    </row>
    <row r="239">
      <c r="A239" s="4" t="s">
        <v>512</v>
      </c>
      <c r="B239" s="2" t="s">
        <v>513</v>
      </c>
      <c r="C239" s="2" t="s">
        <v>30</v>
      </c>
    </row>
    <row r="240">
      <c r="A240" s="4" t="s">
        <v>514</v>
      </c>
      <c r="B240" s="2" t="s">
        <v>515</v>
      </c>
      <c r="C240" s="2" t="s">
        <v>24</v>
      </c>
    </row>
    <row r="241">
      <c r="A241" s="4" t="s">
        <v>516</v>
      </c>
      <c r="B241" s="2" t="s">
        <v>517</v>
      </c>
      <c r="C241" s="2" t="s">
        <v>15</v>
      </c>
    </row>
    <row r="242">
      <c r="A242" s="4" t="s">
        <v>518</v>
      </c>
      <c r="B242" s="2" t="s">
        <v>519</v>
      </c>
      <c r="C242" s="2" t="s">
        <v>56</v>
      </c>
    </row>
    <row r="243">
      <c r="A243" s="4" t="s">
        <v>520</v>
      </c>
      <c r="B243" s="2" t="s">
        <v>521</v>
      </c>
      <c r="C243" s="2" t="s">
        <v>122</v>
      </c>
    </row>
    <row r="244">
      <c r="A244" s="4" t="s">
        <v>522</v>
      </c>
      <c r="B244" s="2" t="s">
        <v>523</v>
      </c>
      <c r="C244" s="2" t="s">
        <v>33</v>
      </c>
    </row>
    <row r="245">
      <c r="A245" s="4" t="s">
        <v>524</v>
      </c>
      <c r="B245" s="2" t="s">
        <v>525</v>
      </c>
      <c r="C245" s="2" t="s">
        <v>122</v>
      </c>
    </row>
    <row r="246">
      <c r="A246" s="4" t="s">
        <v>526</v>
      </c>
      <c r="B246" s="2" t="s">
        <v>527</v>
      </c>
      <c r="C246" s="2" t="s">
        <v>9</v>
      </c>
    </row>
    <row r="247">
      <c r="A247" s="4" t="s">
        <v>528</v>
      </c>
      <c r="B247" s="2" t="s">
        <v>529</v>
      </c>
      <c r="C247" s="2" t="s">
        <v>12</v>
      </c>
    </row>
    <row r="248">
      <c r="A248" s="4" t="s">
        <v>530</v>
      </c>
      <c r="B248" s="2" t="s">
        <v>531</v>
      </c>
      <c r="C248" s="2" t="s">
        <v>44</v>
      </c>
    </row>
    <row r="249">
      <c r="A249" s="4" t="s">
        <v>532</v>
      </c>
      <c r="B249" s="2" t="s">
        <v>533</v>
      </c>
      <c r="C249" s="2" t="s">
        <v>44</v>
      </c>
    </row>
    <row r="250">
      <c r="A250" s="4" t="s">
        <v>534</v>
      </c>
      <c r="B250" s="2" t="s">
        <v>535</v>
      </c>
      <c r="C250" s="2" t="s">
        <v>210</v>
      </c>
    </row>
    <row r="251">
      <c r="A251" s="4" t="s">
        <v>536</v>
      </c>
      <c r="B251" s="2" t="s">
        <v>537</v>
      </c>
      <c r="C251" s="2" t="s">
        <v>210</v>
      </c>
    </row>
    <row r="252">
      <c r="A252" s="4" t="s">
        <v>538</v>
      </c>
      <c r="B252" s="2" t="s">
        <v>539</v>
      </c>
      <c r="C252" s="2" t="s">
        <v>109</v>
      </c>
    </row>
    <row r="253">
      <c r="A253" s="4" t="s">
        <v>540</v>
      </c>
      <c r="B253" s="2" t="s">
        <v>541</v>
      </c>
      <c r="C253" s="2" t="s">
        <v>122</v>
      </c>
    </row>
    <row r="254">
      <c r="A254" s="4" t="s">
        <v>542</v>
      </c>
      <c r="B254" s="2" t="s">
        <v>543</v>
      </c>
      <c r="C254" s="2" t="s">
        <v>210</v>
      </c>
    </row>
    <row r="255">
      <c r="A255" s="4" t="s">
        <v>544</v>
      </c>
      <c r="B255" s="2" t="s">
        <v>545</v>
      </c>
      <c r="C255" s="2" t="s">
        <v>21</v>
      </c>
    </row>
    <row r="256">
      <c r="A256" s="4" t="s">
        <v>546</v>
      </c>
      <c r="B256" s="2" t="s">
        <v>547</v>
      </c>
      <c r="C256" s="2" t="s">
        <v>53</v>
      </c>
    </row>
    <row r="257">
      <c r="A257" s="4" t="s">
        <v>548</v>
      </c>
      <c r="B257" s="2" t="s">
        <v>549</v>
      </c>
      <c r="C257" s="2" t="s">
        <v>181</v>
      </c>
    </row>
    <row r="258">
      <c r="A258" s="4" t="s">
        <v>550</v>
      </c>
      <c r="B258" s="2" t="s">
        <v>551</v>
      </c>
      <c r="C258" s="2" t="s">
        <v>181</v>
      </c>
    </row>
    <row r="259">
      <c r="A259" s="4" t="s">
        <v>552</v>
      </c>
      <c r="B259" s="2" t="s">
        <v>553</v>
      </c>
      <c r="C259" s="2" t="s">
        <v>6</v>
      </c>
    </row>
    <row r="260">
      <c r="A260" s="4" t="s">
        <v>554</v>
      </c>
      <c r="B260" s="2" t="s">
        <v>555</v>
      </c>
      <c r="C260" s="2" t="s">
        <v>24</v>
      </c>
    </row>
    <row r="261">
      <c r="A261" s="4" t="s">
        <v>556</v>
      </c>
      <c r="B261" s="2" t="s">
        <v>557</v>
      </c>
      <c r="C261" s="2" t="s">
        <v>119</v>
      </c>
    </row>
    <row r="262">
      <c r="A262" s="4" t="s">
        <v>558</v>
      </c>
      <c r="B262" s="2" t="s">
        <v>559</v>
      </c>
      <c r="C262" s="2" t="s">
        <v>53</v>
      </c>
    </row>
    <row r="263">
      <c r="A263" s="4" t="s">
        <v>560</v>
      </c>
      <c r="B263" s="2" t="s">
        <v>561</v>
      </c>
      <c r="C263" s="2" t="s">
        <v>277</v>
      </c>
    </row>
    <row r="264">
      <c r="A264" s="4" t="s">
        <v>562</v>
      </c>
      <c r="B264" s="2" t="s">
        <v>563</v>
      </c>
      <c r="C264" s="2" t="s">
        <v>313</v>
      </c>
    </row>
    <row r="265">
      <c r="A265" s="4" t="s">
        <v>564</v>
      </c>
      <c r="B265" s="2" t="s">
        <v>565</v>
      </c>
      <c r="C265" s="2" t="s">
        <v>104</v>
      </c>
    </row>
    <row r="266">
      <c r="A266" s="4" t="s">
        <v>566</v>
      </c>
      <c r="B266" s="2" t="s">
        <v>567</v>
      </c>
      <c r="C266" s="2" t="s">
        <v>109</v>
      </c>
    </row>
    <row r="267">
      <c r="A267" s="4" t="s">
        <v>568</v>
      </c>
      <c r="B267" s="2" t="s">
        <v>569</v>
      </c>
      <c r="C267" s="2" t="s">
        <v>12</v>
      </c>
    </row>
    <row r="268">
      <c r="A268" s="4" t="s">
        <v>570</v>
      </c>
      <c r="B268" s="2" t="s">
        <v>571</v>
      </c>
      <c r="C268" s="2" t="s">
        <v>162</v>
      </c>
    </row>
    <row r="269">
      <c r="A269" s="4" t="s">
        <v>572</v>
      </c>
      <c r="B269" s="2" t="s">
        <v>573</v>
      </c>
      <c r="C269" s="2" t="s">
        <v>210</v>
      </c>
    </row>
    <row r="270">
      <c r="A270" s="4" t="s">
        <v>574</v>
      </c>
      <c r="B270" s="2" t="s">
        <v>575</v>
      </c>
      <c r="C270" s="2" t="s">
        <v>33</v>
      </c>
    </row>
    <row r="271">
      <c r="A271" s="4" t="s">
        <v>576</v>
      </c>
      <c r="B271" s="2" t="s">
        <v>577</v>
      </c>
      <c r="C271" s="2" t="s">
        <v>109</v>
      </c>
    </row>
    <row r="272">
      <c r="A272" s="4" t="s">
        <v>578</v>
      </c>
      <c r="B272" s="2" t="s">
        <v>579</v>
      </c>
      <c r="C272" s="2" t="s">
        <v>33</v>
      </c>
    </row>
    <row r="273">
      <c r="A273" s="4" t="s">
        <v>580</v>
      </c>
      <c r="B273" s="2" t="s">
        <v>581</v>
      </c>
      <c r="C273" s="2" t="s">
        <v>24</v>
      </c>
    </row>
    <row r="274">
      <c r="A274" s="4" t="s">
        <v>582</v>
      </c>
      <c r="B274" s="2" t="s">
        <v>583</v>
      </c>
      <c r="C274" s="2" t="s">
        <v>136</v>
      </c>
    </row>
    <row r="275">
      <c r="A275" s="4" t="s">
        <v>584</v>
      </c>
      <c r="B275" s="2" t="s">
        <v>585</v>
      </c>
      <c r="C275" s="2" t="s">
        <v>162</v>
      </c>
    </row>
    <row r="276">
      <c r="A276" s="4" t="s">
        <v>586</v>
      </c>
      <c r="B276" s="2" t="s">
        <v>587</v>
      </c>
      <c r="C276" s="2" t="s">
        <v>97</v>
      </c>
    </row>
    <row r="277">
      <c r="A277" s="4" t="s">
        <v>588</v>
      </c>
      <c r="B277" s="2" t="s">
        <v>589</v>
      </c>
      <c r="C277" s="2" t="s">
        <v>122</v>
      </c>
    </row>
    <row r="278">
      <c r="A278" s="4" t="s">
        <v>590</v>
      </c>
      <c r="B278" s="2" t="s">
        <v>591</v>
      </c>
      <c r="C278" s="2" t="s">
        <v>18</v>
      </c>
    </row>
    <row r="279">
      <c r="A279" s="4" t="s">
        <v>592</v>
      </c>
      <c r="B279" s="2" t="s">
        <v>593</v>
      </c>
      <c r="C279" s="2" t="s">
        <v>12</v>
      </c>
    </row>
    <row r="280">
      <c r="A280" s="4" t="s">
        <v>594</v>
      </c>
      <c r="B280" s="2" t="s">
        <v>595</v>
      </c>
      <c r="C280" s="2" t="s">
        <v>136</v>
      </c>
    </row>
    <row r="281">
      <c r="A281" s="4" t="s">
        <v>596</v>
      </c>
      <c r="B281" s="2" t="s">
        <v>597</v>
      </c>
      <c r="C281" s="2" t="s">
        <v>44</v>
      </c>
    </row>
    <row r="282">
      <c r="A282" s="4" t="s">
        <v>598</v>
      </c>
      <c r="B282" s="2" t="s">
        <v>599</v>
      </c>
      <c r="C282" s="2" t="s">
        <v>277</v>
      </c>
    </row>
    <row r="283">
      <c r="A283" s="4" t="s">
        <v>600</v>
      </c>
      <c r="B283" s="2" t="s">
        <v>601</v>
      </c>
      <c r="C283" s="2" t="s">
        <v>33</v>
      </c>
    </row>
    <row r="284">
      <c r="A284" s="4" t="s">
        <v>602</v>
      </c>
      <c r="B284" s="2" t="s">
        <v>603</v>
      </c>
      <c r="C284" s="2" t="s">
        <v>125</v>
      </c>
    </row>
    <row r="285">
      <c r="A285" s="4" t="s">
        <v>604</v>
      </c>
      <c r="B285" s="2" t="s">
        <v>605</v>
      </c>
      <c r="C285" s="2" t="s">
        <v>53</v>
      </c>
    </row>
    <row r="286">
      <c r="A286" s="4" t="s">
        <v>606</v>
      </c>
      <c r="B286" s="2" t="s">
        <v>607</v>
      </c>
      <c r="C286" s="2" t="s">
        <v>119</v>
      </c>
    </row>
    <row r="287">
      <c r="A287" s="4" t="s">
        <v>608</v>
      </c>
      <c r="B287" s="2" t="s">
        <v>609</v>
      </c>
      <c r="C287" s="2" t="s">
        <v>18</v>
      </c>
    </row>
    <row r="288">
      <c r="A288" s="4" t="s">
        <v>610</v>
      </c>
      <c r="B288" s="2" t="s">
        <v>611</v>
      </c>
      <c r="C288" s="2" t="s">
        <v>210</v>
      </c>
    </row>
    <row r="289">
      <c r="A289" s="4" t="s">
        <v>612</v>
      </c>
      <c r="B289" s="2" t="s">
        <v>613</v>
      </c>
      <c r="C289" s="2" t="s">
        <v>27</v>
      </c>
    </row>
    <row r="290">
      <c r="A290" s="4" t="s">
        <v>614</v>
      </c>
      <c r="B290" s="2" t="s">
        <v>615</v>
      </c>
      <c r="C290" s="2" t="s">
        <v>277</v>
      </c>
    </row>
    <row r="291">
      <c r="A291" s="4" t="s">
        <v>616</v>
      </c>
      <c r="B291" s="2" t="s">
        <v>617</v>
      </c>
      <c r="C291" s="2" t="s">
        <v>30</v>
      </c>
    </row>
    <row r="292">
      <c r="A292" s="4" t="s">
        <v>618</v>
      </c>
      <c r="B292" s="2" t="s">
        <v>619</v>
      </c>
      <c r="C292" s="2" t="s">
        <v>21</v>
      </c>
    </row>
    <row r="293">
      <c r="A293" s="4" t="s">
        <v>620</v>
      </c>
      <c r="B293" s="2" t="s">
        <v>621</v>
      </c>
      <c r="C293" s="2" t="s">
        <v>63</v>
      </c>
    </row>
    <row r="294">
      <c r="A294" s="4" t="s">
        <v>622</v>
      </c>
      <c r="B294" s="2" t="s">
        <v>623</v>
      </c>
      <c r="C294" s="2" t="s">
        <v>90</v>
      </c>
    </row>
    <row r="295">
      <c r="A295" s="4" t="s">
        <v>624</v>
      </c>
      <c r="B295" s="2" t="s">
        <v>625</v>
      </c>
      <c r="C295" s="2" t="s">
        <v>6</v>
      </c>
    </row>
    <row r="296">
      <c r="A296" s="4" t="s">
        <v>626</v>
      </c>
      <c r="B296" s="2" t="s">
        <v>627</v>
      </c>
      <c r="C296" s="2" t="s">
        <v>36</v>
      </c>
    </row>
    <row r="297">
      <c r="A297" s="4" t="s">
        <v>628</v>
      </c>
      <c r="B297" s="2" t="s">
        <v>629</v>
      </c>
      <c r="C297" s="2" t="s">
        <v>53</v>
      </c>
    </row>
    <row r="298">
      <c r="A298" s="4" t="s">
        <v>630</v>
      </c>
      <c r="B298" s="2" t="s">
        <v>631</v>
      </c>
      <c r="C298" s="2" t="s">
        <v>97</v>
      </c>
    </row>
    <row r="299">
      <c r="A299" s="4" t="s">
        <v>632</v>
      </c>
      <c r="B299" s="2" t="s">
        <v>633</v>
      </c>
      <c r="C299" s="2" t="s">
        <v>122</v>
      </c>
    </row>
    <row r="300">
      <c r="A300" s="4" t="s">
        <v>634</v>
      </c>
      <c r="B300" s="2" t="s">
        <v>635</v>
      </c>
      <c r="C300" s="2" t="s">
        <v>112</v>
      </c>
    </row>
    <row r="301">
      <c r="A301" s="4" t="s">
        <v>636</v>
      </c>
      <c r="B301" s="2" t="s">
        <v>637</v>
      </c>
      <c r="C301" s="2" t="s">
        <v>112</v>
      </c>
    </row>
    <row r="302">
      <c r="A302" s="4" t="s">
        <v>638</v>
      </c>
      <c r="B302" s="2" t="s">
        <v>639</v>
      </c>
      <c r="C302" s="2" t="s">
        <v>210</v>
      </c>
    </row>
    <row r="303">
      <c r="A303" s="4" t="s">
        <v>640</v>
      </c>
      <c r="B303" s="2" t="s">
        <v>641</v>
      </c>
      <c r="C303" s="2" t="s">
        <v>9</v>
      </c>
    </row>
    <row r="304">
      <c r="A304" s="4" t="s">
        <v>642</v>
      </c>
      <c r="B304" s="2" t="s">
        <v>643</v>
      </c>
      <c r="C304" s="2" t="s">
        <v>122</v>
      </c>
    </row>
    <row r="305">
      <c r="A305" s="4" t="s">
        <v>644</v>
      </c>
      <c r="B305" s="2" t="s">
        <v>645</v>
      </c>
      <c r="C305" s="2" t="s">
        <v>12</v>
      </c>
    </row>
    <row r="306">
      <c r="A306" s="4" t="s">
        <v>646</v>
      </c>
      <c r="B306" s="2" t="s">
        <v>647</v>
      </c>
      <c r="C306" s="2" t="s">
        <v>277</v>
      </c>
    </row>
    <row r="307">
      <c r="A307" s="4" t="s">
        <v>648</v>
      </c>
      <c r="B307" s="2" t="s">
        <v>649</v>
      </c>
      <c r="C307" s="2" t="s">
        <v>56</v>
      </c>
    </row>
    <row r="308">
      <c r="A308" s="4" t="s">
        <v>650</v>
      </c>
      <c r="B308" s="2" t="s">
        <v>651</v>
      </c>
      <c r="C308" s="2" t="s">
        <v>210</v>
      </c>
    </row>
    <row r="309">
      <c r="A309" s="4" t="s">
        <v>652</v>
      </c>
      <c r="B309" s="2" t="s">
        <v>653</v>
      </c>
      <c r="C309" s="2" t="s">
        <v>21</v>
      </c>
    </row>
    <row r="310">
      <c r="A310" s="4" t="s">
        <v>654</v>
      </c>
      <c r="B310" s="2" t="s">
        <v>655</v>
      </c>
      <c r="C310" s="2" t="s">
        <v>136</v>
      </c>
    </row>
    <row r="311">
      <c r="A311" s="4" t="s">
        <v>656</v>
      </c>
      <c r="B311" s="2" t="s">
        <v>657</v>
      </c>
      <c r="C311" s="2" t="s">
        <v>9</v>
      </c>
    </row>
    <row r="312">
      <c r="A312" s="4" t="s">
        <v>658</v>
      </c>
      <c r="B312" s="2" t="s">
        <v>659</v>
      </c>
      <c r="C312" s="2" t="s">
        <v>53</v>
      </c>
    </row>
    <row r="313">
      <c r="A313" s="4" t="s">
        <v>660</v>
      </c>
      <c r="B313" s="2" t="s">
        <v>661</v>
      </c>
      <c r="C313" s="2" t="s">
        <v>90</v>
      </c>
    </row>
    <row r="314">
      <c r="A314" s="4" t="s">
        <v>662</v>
      </c>
      <c r="B314" s="2" t="s">
        <v>663</v>
      </c>
      <c r="C314" s="2" t="s">
        <v>21</v>
      </c>
    </row>
    <row r="315">
      <c r="A315" s="4" t="s">
        <v>664</v>
      </c>
      <c r="B315" s="2" t="s">
        <v>665</v>
      </c>
      <c r="C315" s="2" t="s">
        <v>277</v>
      </c>
    </row>
    <row r="316">
      <c r="A316" s="4" t="s">
        <v>666</v>
      </c>
      <c r="B316" s="2" t="s">
        <v>667</v>
      </c>
      <c r="C316" s="2" t="s">
        <v>27</v>
      </c>
    </row>
    <row r="317">
      <c r="A317" s="4" t="s">
        <v>668</v>
      </c>
      <c r="B317" s="2" t="s">
        <v>669</v>
      </c>
      <c r="C317" s="2" t="s">
        <v>210</v>
      </c>
    </row>
    <row r="318">
      <c r="A318" s="4" t="s">
        <v>670</v>
      </c>
      <c r="B318" s="2" t="s">
        <v>671</v>
      </c>
      <c r="C318" s="2" t="s">
        <v>197</v>
      </c>
    </row>
    <row r="319">
      <c r="A319" s="4" t="s">
        <v>672</v>
      </c>
      <c r="B319" s="2" t="s">
        <v>673</v>
      </c>
      <c r="C319" s="2" t="s">
        <v>109</v>
      </c>
    </row>
    <row r="320">
      <c r="A320" s="4" t="s">
        <v>674</v>
      </c>
      <c r="B320" s="2" t="s">
        <v>675</v>
      </c>
      <c r="C320" s="2" t="s">
        <v>181</v>
      </c>
    </row>
    <row r="321">
      <c r="A321" s="4" t="s">
        <v>676</v>
      </c>
      <c r="B321" s="2" t="s">
        <v>677</v>
      </c>
      <c r="C321" s="2" t="s">
        <v>24</v>
      </c>
    </row>
    <row r="322">
      <c r="A322" s="4" t="s">
        <v>678</v>
      </c>
      <c r="B322" s="2" t="s">
        <v>679</v>
      </c>
      <c r="C322" s="2" t="s">
        <v>9</v>
      </c>
    </row>
    <row r="323">
      <c r="A323" s="4" t="s">
        <v>680</v>
      </c>
      <c r="B323" s="2" t="s">
        <v>681</v>
      </c>
      <c r="C323" s="2" t="s">
        <v>210</v>
      </c>
    </row>
    <row r="324">
      <c r="A324" s="4" t="s">
        <v>682</v>
      </c>
      <c r="B324" s="2" t="s">
        <v>683</v>
      </c>
      <c r="C324" s="2" t="s">
        <v>39</v>
      </c>
    </row>
    <row r="325">
      <c r="A325" s="4" t="s">
        <v>684</v>
      </c>
      <c r="B325" s="2" t="s">
        <v>685</v>
      </c>
      <c r="C325" s="2" t="s">
        <v>119</v>
      </c>
    </row>
    <row r="326">
      <c r="A326" s="4" t="s">
        <v>686</v>
      </c>
      <c r="B326" s="2" t="s">
        <v>687</v>
      </c>
      <c r="C326" s="2" t="s">
        <v>33</v>
      </c>
    </row>
    <row r="327">
      <c r="A327" s="4" t="s">
        <v>688</v>
      </c>
      <c r="B327" s="2" t="s">
        <v>689</v>
      </c>
      <c r="C327" s="2" t="s">
        <v>122</v>
      </c>
    </row>
    <row r="328">
      <c r="A328" s="4" t="s">
        <v>690</v>
      </c>
      <c r="B328" s="2" t="s">
        <v>691</v>
      </c>
      <c r="C328" s="2" t="s">
        <v>104</v>
      </c>
    </row>
    <row r="329">
      <c r="A329" s="4" t="s">
        <v>692</v>
      </c>
      <c r="B329" s="2" t="s">
        <v>693</v>
      </c>
      <c r="C329" s="2" t="s">
        <v>39</v>
      </c>
    </row>
    <row r="330">
      <c r="A330" s="4" t="s">
        <v>694</v>
      </c>
      <c r="B330" s="2" t="s">
        <v>695</v>
      </c>
      <c r="C330" s="2" t="s">
        <v>143</v>
      </c>
    </row>
    <row r="331">
      <c r="A331" s="4" t="s">
        <v>696</v>
      </c>
      <c r="B331" s="2" t="s">
        <v>697</v>
      </c>
      <c r="C331" s="2" t="s">
        <v>136</v>
      </c>
    </row>
    <row r="332">
      <c r="A332" s="4" t="s">
        <v>698</v>
      </c>
      <c r="B332" s="2" t="s">
        <v>699</v>
      </c>
      <c r="C332" s="2" t="s">
        <v>197</v>
      </c>
    </row>
    <row r="333">
      <c r="A333" s="4" t="s">
        <v>700</v>
      </c>
      <c r="B333" s="2" t="s">
        <v>701</v>
      </c>
      <c r="C333" s="2" t="s">
        <v>162</v>
      </c>
    </row>
    <row r="334">
      <c r="A334" s="4" t="s">
        <v>702</v>
      </c>
      <c r="B334" s="2" t="s">
        <v>703</v>
      </c>
      <c r="C334" s="2" t="s">
        <v>122</v>
      </c>
    </row>
    <row r="335">
      <c r="A335" s="4" t="s">
        <v>704</v>
      </c>
      <c r="B335" s="2" t="s">
        <v>705</v>
      </c>
      <c r="C335" s="2" t="s">
        <v>15</v>
      </c>
    </row>
    <row r="336">
      <c r="A336" s="4" t="s">
        <v>706</v>
      </c>
      <c r="B336" s="2" t="s">
        <v>707</v>
      </c>
      <c r="C336" s="2" t="s">
        <v>30</v>
      </c>
    </row>
    <row r="337">
      <c r="A337" s="4" t="s">
        <v>708</v>
      </c>
      <c r="B337" s="2" t="s">
        <v>709</v>
      </c>
      <c r="C337" s="2" t="s">
        <v>24</v>
      </c>
    </row>
    <row r="338">
      <c r="A338" s="4" t="s">
        <v>710</v>
      </c>
      <c r="B338" s="2" t="s">
        <v>711</v>
      </c>
      <c r="C338" s="2" t="s">
        <v>12</v>
      </c>
    </row>
    <row r="339">
      <c r="A339" s="4" t="s">
        <v>712</v>
      </c>
      <c r="B339" s="2" t="s">
        <v>713</v>
      </c>
      <c r="C339" s="2" t="s">
        <v>18</v>
      </c>
    </row>
    <row r="340">
      <c r="A340" s="4" t="s">
        <v>714</v>
      </c>
      <c r="B340" s="2" t="s">
        <v>715</v>
      </c>
      <c r="C340" s="2" t="s">
        <v>162</v>
      </c>
    </row>
    <row r="341">
      <c r="A341" s="4" t="s">
        <v>716</v>
      </c>
      <c r="B341" s="2" t="s">
        <v>717</v>
      </c>
      <c r="C341" s="2" t="s">
        <v>136</v>
      </c>
    </row>
    <row r="342">
      <c r="A342" s="4" t="s">
        <v>718</v>
      </c>
      <c r="B342" s="2" t="s">
        <v>719</v>
      </c>
      <c r="C342" s="2" t="s">
        <v>197</v>
      </c>
    </row>
    <row r="343">
      <c r="A343" s="4" t="s">
        <v>720</v>
      </c>
      <c r="B343" s="2" t="s">
        <v>721</v>
      </c>
      <c r="C343" s="2" t="s">
        <v>104</v>
      </c>
    </row>
    <row r="344">
      <c r="A344" s="4" t="s">
        <v>722</v>
      </c>
      <c r="B344" s="2" t="s">
        <v>723</v>
      </c>
      <c r="C344" s="2" t="s">
        <v>33</v>
      </c>
    </row>
    <row r="345">
      <c r="A345" s="4" t="s">
        <v>724</v>
      </c>
      <c r="B345" s="2" t="s">
        <v>725</v>
      </c>
      <c r="C345" s="2" t="s">
        <v>119</v>
      </c>
    </row>
    <row r="346">
      <c r="A346" s="4" t="s">
        <v>726</v>
      </c>
      <c r="B346" s="2" t="s">
        <v>727</v>
      </c>
      <c r="C346" s="2" t="s">
        <v>63</v>
      </c>
    </row>
    <row r="347">
      <c r="A347" s="4" t="s">
        <v>728</v>
      </c>
      <c r="B347" s="2" t="s">
        <v>729</v>
      </c>
      <c r="C347" s="2" t="s">
        <v>36</v>
      </c>
    </row>
    <row r="348">
      <c r="A348" s="4" t="s">
        <v>730</v>
      </c>
      <c r="B348" s="2" t="s">
        <v>731</v>
      </c>
      <c r="C348" s="2" t="s">
        <v>24</v>
      </c>
    </row>
    <row r="349">
      <c r="A349" s="4" t="s">
        <v>732</v>
      </c>
      <c r="B349" s="2" t="s">
        <v>733</v>
      </c>
      <c r="C349" s="2" t="s">
        <v>104</v>
      </c>
    </row>
    <row r="350">
      <c r="A350" s="4" t="s">
        <v>734</v>
      </c>
      <c r="B350" s="2" t="s">
        <v>735</v>
      </c>
      <c r="C350" s="2" t="s">
        <v>181</v>
      </c>
    </row>
    <row r="351">
      <c r="A351" s="4" t="s">
        <v>736</v>
      </c>
      <c r="B351" s="2" t="s">
        <v>737</v>
      </c>
      <c r="C351" s="2" t="s">
        <v>39</v>
      </c>
    </row>
    <row r="352">
      <c r="A352" s="4" t="s">
        <v>738</v>
      </c>
      <c r="B352" s="2" t="s">
        <v>739</v>
      </c>
      <c r="C352" s="2" t="s">
        <v>33</v>
      </c>
    </row>
    <row r="353">
      <c r="A353" s="4" t="s">
        <v>740</v>
      </c>
      <c r="B353" s="2" t="s">
        <v>741</v>
      </c>
      <c r="C353" s="2" t="s">
        <v>104</v>
      </c>
    </row>
    <row r="354">
      <c r="A354" s="4" t="s">
        <v>742</v>
      </c>
      <c r="B354" s="2" t="s">
        <v>743</v>
      </c>
      <c r="C354" s="2" t="s">
        <v>122</v>
      </c>
    </row>
    <row r="355">
      <c r="A355" s="4" t="s">
        <v>744</v>
      </c>
      <c r="B355" s="2" t="s">
        <v>745</v>
      </c>
      <c r="C355" s="2" t="s">
        <v>18</v>
      </c>
    </row>
    <row r="356">
      <c r="A356" s="4" t="s">
        <v>746</v>
      </c>
      <c r="B356" s="2" t="s">
        <v>747</v>
      </c>
      <c r="C356" s="2" t="s">
        <v>162</v>
      </c>
    </row>
    <row r="357">
      <c r="A357" s="4" t="s">
        <v>748</v>
      </c>
      <c r="B357" s="2" t="s">
        <v>749</v>
      </c>
      <c r="C357" s="2" t="s">
        <v>181</v>
      </c>
    </row>
    <row r="358">
      <c r="A358" s="4" t="s">
        <v>750</v>
      </c>
      <c r="B358" s="2" t="s">
        <v>751</v>
      </c>
      <c r="C358" s="2" t="s">
        <v>33</v>
      </c>
    </row>
    <row r="359">
      <c r="A359" s="4" t="s">
        <v>752</v>
      </c>
      <c r="B359" s="2" t="s">
        <v>753</v>
      </c>
      <c r="C359" s="2" t="s">
        <v>53</v>
      </c>
    </row>
    <row r="360">
      <c r="A360" s="4" t="s">
        <v>754</v>
      </c>
      <c r="B360" s="2" t="s">
        <v>755</v>
      </c>
      <c r="C360" s="2" t="s">
        <v>21</v>
      </c>
    </row>
    <row r="361">
      <c r="A361" s="4" t="s">
        <v>756</v>
      </c>
      <c r="B361" s="2" t="s">
        <v>757</v>
      </c>
      <c r="C361" s="2" t="s">
        <v>56</v>
      </c>
    </row>
    <row r="362">
      <c r="A362" s="4" t="s">
        <v>758</v>
      </c>
      <c r="B362" s="2" t="s">
        <v>759</v>
      </c>
      <c r="C362" s="2" t="s">
        <v>9</v>
      </c>
    </row>
    <row r="363">
      <c r="A363" s="4" t="s">
        <v>760</v>
      </c>
      <c r="B363" s="2" t="s">
        <v>761</v>
      </c>
      <c r="C363" s="2" t="s">
        <v>109</v>
      </c>
    </row>
    <row r="364">
      <c r="A364" s="4" t="s">
        <v>762</v>
      </c>
      <c r="B364" s="2" t="s">
        <v>763</v>
      </c>
      <c r="C364" s="2" t="s">
        <v>109</v>
      </c>
    </row>
    <row r="365">
      <c r="A365" s="4" t="s">
        <v>764</v>
      </c>
      <c r="B365" s="2" t="s">
        <v>765</v>
      </c>
      <c r="C365" s="2" t="s">
        <v>6</v>
      </c>
    </row>
    <row r="366">
      <c r="A366" s="4" t="s">
        <v>766</v>
      </c>
      <c r="B366" s="2" t="s">
        <v>767</v>
      </c>
      <c r="C366" s="2" t="s">
        <v>277</v>
      </c>
    </row>
    <row r="367">
      <c r="A367" s="4" t="s">
        <v>768</v>
      </c>
      <c r="B367" s="2" t="s">
        <v>769</v>
      </c>
      <c r="C367" s="2" t="s">
        <v>112</v>
      </c>
    </row>
    <row r="368">
      <c r="A368" s="4" t="s">
        <v>770</v>
      </c>
      <c r="B368" s="2" t="s">
        <v>771</v>
      </c>
      <c r="C368" s="2" t="s">
        <v>284</v>
      </c>
    </row>
    <row r="369">
      <c r="A369" s="4" t="s">
        <v>772</v>
      </c>
      <c r="B369" s="2" t="s">
        <v>773</v>
      </c>
      <c r="C369" s="2" t="s">
        <v>33</v>
      </c>
    </row>
    <row r="370">
      <c r="A370" s="4" t="s">
        <v>774</v>
      </c>
      <c r="B370" s="2" t="s">
        <v>775</v>
      </c>
      <c r="C370" s="2" t="s">
        <v>15</v>
      </c>
    </row>
    <row r="371">
      <c r="A371" s="4" t="s">
        <v>776</v>
      </c>
      <c r="B371" s="2" t="s">
        <v>777</v>
      </c>
      <c r="C371" s="2" t="s">
        <v>27</v>
      </c>
    </row>
    <row r="372">
      <c r="A372" s="4" t="s">
        <v>778</v>
      </c>
      <c r="B372" s="2" t="s">
        <v>779</v>
      </c>
      <c r="C372" s="2" t="s">
        <v>277</v>
      </c>
    </row>
    <row r="373">
      <c r="A373" s="4" t="s">
        <v>780</v>
      </c>
      <c r="B373" s="2" t="s">
        <v>781</v>
      </c>
      <c r="C373" s="2" t="s">
        <v>277</v>
      </c>
    </row>
    <row r="374">
      <c r="A374" s="4" t="s">
        <v>782</v>
      </c>
      <c r="B374" s="2" t="s">
        <v>783</v>
      </c>
      <c r="C374" s="2" t="s">
        <v>122</v>
      </c>
    </row>
    <row r="375">
      <c r="A375" s="4" t="s">
        <v>784</v>
      </c>
      <c r="B375" s="2" t="s">
        <v>785</v>
      </c>
      <c r="C375" s="2" t="s">
        <v>119</v>
      </c>
    </row>
    <row r="376">
      <c r="A376" s="4" t="s">
        <v>786</v>
      </c>
      <c r="B376" s="2" t="s">
        <v>787</v>
      </c>
      <c r="C376" s="2" t="s">
        <v>15</v>
      </c>
    </row>
    <row r="377">
      <c r="A377" s="4" t="s">
        <v>788</v>
      </c>
      <c r="B377" s="2" t="s">
        <v>789</v>
      </c>
      <c r="C377" s="2" t="s">
        <v>197</v>
      </c>
    </row>
    <row r="378">
      <c r="A378" s="4" t="s">
        <v>790</v>
      </c>
      <c r="B378" s="2" t="s">
        <v>791</v>
      </c>
      <c r="C378" s="2" t="s">
        <v>15</v>
      </c>
    </row>
    <row r="379">
      <c r="A379" s="4" t="s">
        <v>792</v>
      </c>
      <c r="B379" s="2" t="s">
        <v>793</v>
      </c>
      <c r="C379" s="2" t="s">
        <v>9</v>
      </c>
    </row>
    <row r="380">
      <c r="A380" s="4" t="s">
        <v>794</v>
      </c>
      <c r="B380" s="2" t="s">
        <v>795</v>
      </c>
      <c r="C380" s="2" t="s">
        <v>181</v>
      </c>
    </row>
    <row r="381">
      <c r="A381" s="4" t="s">
        <v>796</v>
      </c>
      <c r="B381" s="2" t="s">
        <v>797</v>
      </c>
      <c r="C381" s="2" t="s">
        <v>6</v>
      </c>
    </row>
    <row r="382">
      <c r="A382" s="4" t="s">
        <v>798</v>
      </c>
      <c r="B382" s="2" t="s">
        <v>799</v>
      </c>
      <c r="C382" s="2" t="s">
        <v>6</v>
      </c>
    </row>
    <row r="383">
      <c r="A383" s="4" t="s">
        <v>800</v>
      </c>
      <c r="B383" s="2" t="s">
        <v>801</v>
      </c>
      <c r="C383" s="2" t="s">
        <v>9</v>
      </c>
    </row>
    <row r="384">
      <c r="A384" s="4" t="s">
        <v>802</v>
      </c>
      <c r="B384" s="2" t="s">
        <v>803</v>
      </c>
      <c r="C384" s="2" t="s">
        <v>109</v>
      </c>
    </row>
    <row r="385">
      <c r="A385" s="4" t="s">
        <v>804</v>
      </c>
      <c r="B385" s="2" t="s">
        <v>805</v>
      </c>
      <c r="C385" s="2" t="s">
        <v>181</v>
      </c>
    </row>
    <row r="386">
      <c r="A386" s="4" t="s">
        <v>806</v>
      </c>
      <c r="B386" s="2" t="s">
        <v>807</v>
      </c>
      <c r="C386" s="2" t="s">
        <v>122</v>
      </c>
    </row>
    <row r="387">
      <c r="A387" s="4" t="s">
        <v>808</v>
      </c>
      <c r="B387" s="2" t="s">
        <v>809</v>
      </c>
      <c r="C387" s="2" t="s">
        <v>192</v>
      </c>
    </row>
    <row r="388">
      <c r="A388" s="4" t="s">
        <v>810</v>
      </c>
      <c r="B388" s="2" t="s">
        <v>811</v>
      </c>
      <c r="C388" s="2" t="s">
        <v>284</v>
      </c>
    </row>
    <row r="389">
      <c r="A389" s="4" t="s">
        <v>812</v>
      </c>
      <c r="B389" s="2" t="s">
        <v>813</v>
      </c>
      <c r="C389" s="2" t="s">
        <v>12</v>
      </c>
    </row>
    <row r="390">
      <c r="A390" s="4" t="s">
        <v>814</v>
      </c>
      <c r="B390" s="2" t="s">
        <v>815</v>
      </c>
      <c r="C390" s="2" t="s">
        <v>122</v>
      </c>
    </row>
    <row r="391">
      <c r="A391" s="4" t="s">
        <v>816</v>
      </c>
      <c r="B391" s="2" t="s">
        <v>817</v>
      </c>
      <c r="C391" s="2" t="s">
        <v>210</v>
      </c>
    </row>
    <row r="392">
      <c r="A392" s="4" t="s">
        <v>818</v>
      </c>
      <c r="B392" s="2" t="s">
        <v>819</v>
      </c>
      <c r="C392" s="2" t="s">
        <v>143</v>
      </c>
    </row>
    <row r="393">
      <c r="A393" s="4" t="s">
        <v>820</v>
      </c>
      <c r="B393" s="2" t="s">
        <v>821</v>
      </c>
      <c r="C393" s="2" t="s">
        <v>56</v>
      </c>
    </row>
    <row r="394">
      <c r="A394" s="4" t="s">
        <v>822</v>
      </c>
      <c r="B394" s="2" t="s">
        <v>823</v>
      </c>
      <c r="C394" s="2" t="s">
        <v>197</v>
      </c>
    </row>
    <row r="395">
      <c r="A395" s="4" t="s">
        <v>824</v>
      </c>
      <c r="B395" s="2" t="s">
        <v>825</v>
      </c>
      <c r="C395" s="2" t="s">
        <v>21</v>
      </c>
    </row>
    <row r="396">
      <c r="A396" s="4" t="s">
        <v>826</v>
      </c>
      <c r="B396" s="2" t="s">
        <v>827</v>
      </c>
      <c r="C396" s="2" t="s">
        <v>277</v>
      </c>
    </row>
    <row r="397">
      <c r="A397" s="4" t="s">
        <v>828</v>
      </c>
      <c r="B397" s="2" t="s">
        <v>829</v>
      </c>
      <c r="C397" s="2" t="s">
        <v>30</v>
      </c>
    </row>
    <row r="398">
      <c r="A398" s="4" t="s">
        <v>830</v>
      </c>
      <c r="B398" s="2" t="s">
        <v>831</v>
      </c>
      <c r="C398" s="2" t="s">
        <v>122</v>
      </c>
    </row>
    <row r="399">
      <c r="A399" s="4" t="s">
        <v>832</v>
      </c>
      <c r="B399" s="2" t="s">
        <v>833</v>
      </c>
      <c r="C399" s="2" t="s">
        <v>112</v>
      </c>
    </row>
    <row r="400">
      <c r="A400" s="4" t="s">
        <v>834</v>
      </c>
      <c r="B400" s="2" t="s">
        <v>835</v>
      </c>
      <c r="C400" s="2" t="s">
        <v>27</v>
      </c>
    </row>
    <row r="401">
      <c r="A401" s="4" t="s">
        <v>836</v>
      </c>
      <c r="B401" s="2" t="s">
        <v>837</v>
      </c>
      <c r="C401" s="2" t="s">
        <v>53</v>
      </c>
    </row>
    <row r="402">
      <c r="A402" s="4" t="s">
        <v>838</v>
      </c>
      <c r="B402" s="2" t="s">
        <v>839</v>
      </c>
      <c r="C402" s="2" t="s">
        <v>15</v>
      </c>
    </row>
    <row r="403">
      <c r="A403" s="4" t="s">
        <v>840</v>
      </c>
      <c r="B403" s="2" t="s">
        <v>841</v>
      </c>
      <c r="C403" s="2" t="s">
        <v>56</v>
      </c>
    </row>
    <row r="404">
      <c r="A404" s="4" t="s">
        <v>842</v>
      </c>
      <c r="B404" s="2" t="s">
        <v>843</v>
      </c>
      <c r="C404" s="2" t="s">
        <v>136</v>
      </c>
    </row>
    <row r="405">
      <c r="A405" s="4" t="s">
        <v>844</v>
      </c>
      <c r="B405" s="2" t="s">
        <v>845</v>
      </c>
      <c r="C405" s="2" t="s">
        <v>181</v>
      </c>
    </row>
    <row r="406">
      <c r="A406" s="4" t="s">
        <v>846</v>
      </c>
      <c r="B406" s="2" t="s">
        <v>847</v>
      </c>
      <c r="C406" s="2" t="s">
        <v>197</v>
      </c>
    </row>
    <row r="407">
      <c r="A407" s="4" t="s">
        <v>848</v>
      </c>
      <c r="B407" s="2" t="s">
        <v>849</v>
      </c>
      <c r="C407" s="2" t="s">
        <v>109</v>
      </c>
    </row>
    <row r="408">
      <c r="A408" s="4" t="s">
        <v>850</v>
      </c>
      <c r="B408" s="2" t="s">
        <v>851</v>
      </c>
      <c r="C408" s="2" t="s">
        <v>24</v>
      </c>
    </row>
    <row r="409">
      <c r="A409" s="4" t="s">
        <v>852</v>
      </c>
      <c r="B409" s="2" t="s">
        <v>853</v>
      </c>
      <c r="C409" s="2" t="s">
        <v>15</v>
      </c>
    </row>
    <row r="410">
      <c r="A410" s="4" t="s">
        <v>854</v>
      </c>
      <c r="B410" s="2" t="s">
        <v>855</v>
      </c>
      <c r="C410" s="2" t="s">
        <v>27</v>
      </c>
    </row>
    <row r="411">
      <c r="A411" s="4" t="s">
        <v>856</v>
      </c>
      <c r="B411" s="2" t="s">
        <v>857</v>
      </c>
      <c r="C411" s="2" t="s">
        <v>119</v>
      </c>
    </row>
    <row r="412">
      <c r="A412" s="4" t="s">
        <v>858</v>
      </c>
      <c r="B412" s="2" t="s">
        <v>859</v>
      </c>
      <c r="C412" s="2" t="s">
        <v>104</v>
      </c>
    </row>
    <row r="413">
      <c r="A413" s="4" t="s">
        <v>860</v>
      </c>
      <c r="B413" s="2" t="s">
        <v>861</v>
      </c>
      <c r="C413" s="2" t="s">
        <v>197</v>
      </c>
    </row>
    <row r="414">
      <c r="A414" s="4" t="s">
        <v>862</v>
      </c>
      <c r="B414" s="2" t="s">
        <v>863</v>
      </c>
      <c r="C414" s="2" t="s">
        <v>53</v>
      </c>
    </row>
    <row r="415">
      <c r="A415" s="4" t="s">
        <v>864</v>
      </c>
      <c r="B415" s="2" t="s">
        <v>865</v>
      </c>
      <c r="C415" s="2" t="s">
        <v>192</v>
      </c>
    </row>
    <row r="416">
      <c r="A416" s="4" t="s">
        <v>866</v>
      </c>
      <c r="B416" s="2" t="s">
        <v>867</v>
      </c>
      <c r="C416" s="2" t="s">
        <v>104</v>
      </c>
    </row>
    <row r="417">
      <c r="A417" s="4" t="s">
        <v>868</v>
      </c>
      <c r="B417" s="2" t="s">
        <v>869</v>
      </c>
      <c r="C417" s="2" t="s">
        <v>27</v>
      </c>
    </row>
    <row r="418">
      <c r="A418" s="4" t="s">
        <v>870</v>
      </c>
      <c r="B418" s="2" t="s">
        <v>871</v>
      </c>
      <c r="C418" s="2" t="s">
        <v>44</v>
      </c>
    </row>
    <row r="419">
      <c r="A419" s="4" t="s">
        <v>872</v>
      </c>
      <c r="B419" s="2" t="s">
        <v>873</v>
      </c>
      <c r="C419" s="2" t="s">
        <v>24</v>
      </c>
    </row>
    <row r="420">
      <c r="A420" s="4" t="s">
        <v>874</v>
      </c>
      <c r="B420" s="2" t="s">
        <v>875</v>
      </c>
      <c r="C420" s="2" t="s">
        <v>18</v>
      </c>
    </row>
    <row r="421">
      <c r="A421" s="4" t="s">
        <v>876</v>
      </c>
      <c r="B421" s="2" t="s">
        <v>877</v>
      </c>
      <c r="C421" s="2" t="s">
        <v>136</v>
      </c>
    </row>
    <row r="422">
      <c r="A422" s="4" t="s">
        <v>878</v>
      </c>
      <c r="B422" s="2" t="s">
        <v>879</v>
      </c>
      <c r="C422" s="2" t="s">
        <v>122</v>
      </c>
    </row>
    <row r="423">
      <c r="A423" s="4" t="s">
        <v>880</v>
      </c>
      <c r="B423" s="2" t="s">
        <v>881</v>
      </c>
      <c r="C423" s="2" t="s">
        <v>122</v>
      </c>
    </row>
    <row r="424">
      <c r="A424" s="4" t="s">
        <v>882</v>
      </c>
      <c r="B424" s="2" t="s">
        <v>883</v>
      </c>
      <c r="C424" s="2" t="s">
        <v>33</v>
      </c>
    </row>
    <row r="425">
      <c r="A425" s="4" t="s">
        <v>884</v>
      </c>
      <c r="B425" s="2" t="s">
        <v>885</v>
      </c>
      <c r="C425" s="2" t="s">
        <v>313</v>
      </c>
    </row>
    <row r="426">
      <c r="A426" s="4" t="s">
        <v>886</v>
      </c>
      <c r="B426" s="2" t="s">
        <v>887</v>
      </c>
      <c r="C426" s="2" t="s">
        <v>21</v>
      </c>
    </row>
    <row r="427">
      <c r="A427" s="4" t="s">
        <v>888</v>
      </c>
      <c r="B427" s="2" t="s">
        <v>889</v>
      </c>
      <c r="C427" s="2" t="s">
        <v>12</v>
      </c>
    </row>
    <row r="428">
      <c r="A428" s="4" t="s">
        <v>890</v>
      </c>
      <c r="B428" s="2" t="s">
        <v>891</v>
      </c>
      <c r="C428" s="2" t="s">
        <v>197</v>
      </c>
    </row>
    <row r="429">
      <c r="A429" s="4" t="s">
        <v>892</v>
      </c>
      <c r="B429" s="2" t="s">
        <v>893</v>
      </c>
      <c r="C429" s="2" t="s">
        <v>30</v>
      </c>
    </row>
    <row r="430">
      <c r="A430" s="4" t="s">
        <v>894</v>
      </c>
      <c r="B430" s="2" t="s">
        <v>895</v>
      </c>
      <c r="C430" s="2" t="s">
        <v>197</v>
      </c>
    </row>
    <row r="431">
      <c r="A431" s="4" t="s">
        <v>896</v>
      </c>
      <c r="B431" s="2" t="s">
        <v>897</v>
      </c>
      <c r="C431" s="2" t="s">
        <v>181</v>
      </c>
    </row>
    <row r="432">
      <c r="A432" s="4" t="s">
        <v>898</v>
      </c>
      <c r="B432" s="2" t="s">
        <v>899</v>
      </c>
      <c r="C432" s="2" t="s">
        <v>18</v>
      </c>
    </row>
    <row r="433">
      <c r="A433" s="4" t="s">
        <v>900</v>
      </c>
      <c r="B433" s="2" t="s">
        <v>901</v>
      </c>
      <c r="C433" s="2" t="s">
        <v>12</v>
      </c>
    </row>
    <row r="434">
      <c r="A434" s="4" t="s">
        <v>902</v>
      </c>
      <c r="B434" s="2" t="s">
        <v>903</v>
      </c>
      <c r="C434" s="2" t="s">
        <v>197</v>
      </c>
    </row>
    <row r="435">
      <c r="A435" s="4" t="s">
        <v>904</v>
      </c>
      <c r="B435" s="2" t="s">
        <v>905</v>
      </c>
      <c r="C435" s="2" t="s">
        <v>119</v>
      </c>
    </row>
    <row r="436">
      <c r="A436" s="4" t="s">
        <v>906</v>
      </c>
      <c r="B436" s="2" t="s">
        <v>907</v>
      </c>
      <c r="C436" s="2" t="s">
        <v>9</v>
      </c>
    </row>
    <row r="437">
      <c r="A437" s="4" t="s">
        <v>908</v>
      </c>
      <c r="B437" s="2" t="s">
        <v>909</v>
      </c>
      <c r="C437" s="2" t="s">
        <v>6</v>
      </c>
    </row>
    <row r="438">
      <c r="A438" s="4" t="s">
        <v>910</v>
      </c>
      <c r="B438" s="2" t="s">
        <v>911</v>
      </c>
      <c r="C438" s="2" t="s">
        <v>39</v>
      </c>
    </row>
    <row r="439">
      <c r="A439" s="4" t="s">
        <v>912</v>
      </c>
      <c r="B439" s="2" t="s">
        <v>913</v>
      </c>
      <c r="C439" s="2" t="s">
        <v>125</v>
      </c>
    </row>
    <row r="440">
      <c r="A440" s="4" t="s">
        <v>914</v>
      </c>
      <c r="B440" s="2" t="s">
        <v>915</v>
      </c>
      <c r="C440" s="2" t="s">
        <v>27</v>
      </c>
    </row>
    <row r="441">
      <c r="A441" s="4" t="s">
        <v>916</v>
      </c>
      <c r="B441" s="2" t="s">
        <v>917</v>
      </c>
      <c r="C441" s="2" t="s">
        <v>15</v>
      </c>
    </row>
    <row r="442">
      <c r="A442" s="4" t="s">
        <v>918</v>
      </c>
      <c r="B442" s="2" t="s">
        <v>919</v>
      </c>
      <c r="C442" s="2" t="s">
        <v>197</v>
      </c>
    </row>
    <row r="443">
      <c r="A443" s="4" t="s">
        <v>920</v>
      </c>
      <c r="B443" s="2" t="s">
        <v>921</v>
      </c>
      <c r="C443" s="2" t="s">
        <v>12</v>
      </c>
    </row>
    <row r="444">
      <c r="A444" s="4" t="s">
        <v>922</v>
      </c>
      <c r="B444" s="2" t="s">
        <v>923</v>
      </c>
      <c r="C444" s="2" t="s">
        <v>277</v>
      </c>
    </row>
    <row r="445">
      <c r="A445" s="4" t="s">
        <v>924</v>
      </c>
      <c r="B445" s="2" t="s">
        <v>925</v>
      </c>
      <c r="C445" s="2" t="s">
        <v>181</v>
      </c>
    </row>
    <row r="446">
      <c r="A446" s="4" t="s">
        <v>926</v>
      </c>
      <c r="B446" s="2" t="s">
        <v>927</v>
      </c>
      <c r="C446" s="2" t="s">
        <v>33</v>
      </c>
    </row>
    <row r="447">
      <c r="A447" s="4" t="s">
        <v>928</v>
      </c>
      <c r="B447" s="2" t="s">
        <v>929</v>
      </c>
      <c r="C447" s="2" t="s">
        <v>122</v>
      </c>
    </row>
    <row r="448">
      <c r="A448" s="4" t="s">
        <v>930</v>
      </c>
      <c r="B448" s="2" t="s">
        <v>931</v>
      </c>
      <c r="C448" s="2" t="s">
        <v>119</v>
      </c>
    </row>
    <row r="449">
      <c r="A449" s="4" t="s">
        <v>932</v>
      </c>
      <c r="B449" s="2" t="s">
        <v>933</v>
      </c>
      <c r="C449" s="2" t="s">
        <v>15</v>
      </c>
    </row>
    <row r="450">
      <c r="A450" s="4" t="s">
        <v>934</v>
      </c>
      <c r="B450" s="2" t="s">
        <v>935</v>
      </c>
      <c r="C450" s="2" t="s">
        <v>104</v>
      </c>
    </row>
    <row r="451">
      <c r="A451" s="4" t="s">
        <v>936</v>
      </c>
      <c r="B451" s="2" t="s">
        <v>937</v>
      </c>
      <c r="C451" s="2" t="s">
        <v>15</v>
      </c>
    </row>
    <row r="452">
      <c r="A452" s="4" t="s">
        <v>938</v>
      </c>
      <c r="B452" s="2" t="s">
        <v>939</v>
      </c>
      <c r="C452" s="2" t="s">
        <v>6</v>
      </c>
    </row>
    <row r="453">
      <c r="A453" s="4" t="s">
        <v>940</v>
      </c>
      <c r="B453" s="2" t="s">
        <v>941</v>
      </c>
      <c r="C453" s="2" t="s">
        <v>112</v>
      </c>
    </row>
    <row r="454">
      <c r="A454" s="4" t="s">
        <v>942</v>
      </c>
      <c r="B454" s="2" t="s">
        <v>943</v>
      </c>
      <c r="C454" s="2" t="s">
        <v>119</v>
      </c>
    </row>
    <row r="455">
      <c r="A455" s="4" t="s">
        <v>944</v>
      </c>
      <c r="B455" s="2" t="s">
        <v>945</v>
      </c>
      <c r="C455" s="2" t="s">
        <v>112</v>
      </c>
    </row>
    <row r="456">
      <c r="A456" s="4" t="s">
        <v>946</v>
      </c>
      <c r="B456" s="2" t="s">
        <v>947</v>
      </c>
      <c r="C456" s="2" t="s">
        <v>109</v>
      </c>
    </row>
    <row r="457">
      <c r="A457" s="4" t="s">
        <v>948</v>
      </c>
      <c r="B457" s="2" t="s">
        <v>949</v>
      </c>
      <c r="C457" s="2" t="s">
        <v>136</v>
      </c>
    </row>
    <row r="458">
      <c r="A458" s="4" t="s">
        <v>950</v>
      </c>
      <c r="B458" s="2" t="s">
        <v>951</v>
      </c>
      <c r="C458" s="2" t="s">
        <v>181</v>
      </c>
    </row>
    <row r="459">
      <c r="A459" s="4" t="s">
        <v>952</v>
      </c>
      <c r="B459" s="2" t="s">
        <v>953</v>
      </c>
      <c r="C459" s="2" t="s">
        <v>30</v>
      </c>
    </row>
    <row r="460">
      <c r="A460" s="4" t="s">
        <v>954</v>
      </c>
      <c r="B460" s="2" t="s">
        <v>955</v>
      </c>
      <c r="C460" s="2" t="s">
        <v>162</v>
      </c>
    </row>
    <row r="461">
      <c r="A461" s="4" t="s">
        <v>956</v>
      </c>
      <c r="B461" s="2" t="s">
        <v>957</v>
      </c>
      <c r="C461" s="2" t="s">
        <v>122</v>
      </c>
    </row>
    <row r="462">
      <c r="A462" s="4" t="s">
        <v>958</v>
      </c>
      <c r="B462" s="2" t="s">
        <v>959</v>
      </c>
      <c r="C462" s="2" t="s">
        <v>109</v>
      </c>
    </row>
    <row r="463">
      <c r="A463" s="4" t="s">
        <v>960</v>
      </c>
      <c r="B463" s="2" t="s">
        <v>961</v>
      </c>
      <c r="C463" s="2" t="s">
        <v>39</v>
      </c>
    </row>
    <row r="464">
      <c r="A464" s="4" t="s">
        <v>962</v>
      </c>
      <c r="B464" s="2" t="s">
        <v>963</v>
      </c>
      <c r="C464" s="2" t="s">
        <v>18</v>
      </c>
    </row>
    <row r="465">
      <c r="A465" s="4" t="s">
        <v>964</v>
      </c>
      <c r="B465" s="2" t="s">
        <v>965</v>
      </c>
      <c r="C465" s="2" t="s">
        <v>27</v>
      </c>
    </row>
    <row r="466">
      <c r="A466" s="4" t="s">
        <v>966</v>
      </c>
      <c r="B466" s="2" t="s">
        <v>967</v>
      </c>
      <c r="C466" s="2" t="s">
        <v>277</v>
      </c>
    </row>
    <row r="467">
      <c r="A467" s="4" t="s">
        <v>968</v>
      </c>
      <c r="B467" s="2" t="s">
        <v>969</v>
      </c>
      <c r="C467" s="2" t="s">
        <v>12</v>
      </c>
    </row>
    <row r="468">
      <c r="A468" s="4" t="s">
        <v>970</v>
      </c>
      <c r="B468" s="2" t="s">
        <v>971</v>
      </c>
      <c r="C468" s="2" t="s">
        <v>6</v>
      </c>
    </row>
    <row r="469">
      <c r="A469" s="4" t="s">
        <v>972</v>
      </c>
      <c r="B469" s="2" t="s">
        <v>973</v>
      </c>
      <c r="C469" s="2" t="s">
        <v>122</v>
      </c>
    </row>
    <row r="470">
      <c r="A470" s="4" t="s">
        <v>974</v>
      </c>
      <c r="B470" s="2" t="s">
        <v>975</v>
      </c>
      <c r="C470" s="2" t="s">
        <v>9</v>
      </c>
    </row>
    <row r="471">
      <c r="A471" s="4" t="s">
        <v>976</v>
      </c>
      <c r="B471" s="2" t="s">
        <v>977</v>
      </c>
      <c r="C471" s="2" t="s">
        <v>56</v>
      </c>
    </row>
    <row r="472">
      <c r="A472" s="4" t="s">
        <v>978</v>
      </c>
      <c r="B472" s="2" t="s">
        <v>979</v>
      </c>
      <c r="C472" s="2" t="s">
        <v>21</v>
      </c>
    </row>
    <row r="473">
      <c r="A473" s="4" t="s">
        <v>980</v>
      </c>
      <c r="B473" s="2" t="s">
        <v>981</v>
      </c>
      <c r="C473" s="2" t="s">
        <v>33</v>
      </c>
    </row>
    <row r="474">
      <c r="A474" s="4" t="s">
        <v>982</v>
      </c>
      <c r="B474" s="2" t="s">
        <v>983</v>
      </c>
      <c r="C474" s="2" t="s">
        <v>53</v>
      </c>
    </row>
    <row r="475">
      <c r="A475" s="4" t="s">
        <v>984</v>
      </c>
      <c r="B475" s="2" t="s">
        <v>985</v>
      </c>
      <c r="C475" s="2" t="s">
        <v>24</v>
      </c>
    </row>
    <row r="476">
      <c r="A476" s="4" t="s">
        <v>986</v>
      </c>
      <c r="B476" s="2" t="s">
        <v>987</v>
      </c>
      <c r="C476" s="2" t="s">
        <v>119</v>
      </c>
    </row>
    <row r="477">
      <c r="A477" s="4" t="s">
        <v>988</v>
      </c>
      <c r="B477" s="2" t="s">
        <v>989</v>
      </c>
      <c r="C477" s="2" t="s">
        <v>18</v>
      </c>
    </row>
    <row r="478">
      <c r="A478" s="4" t="s">
        <v>990</v>
      </c>
      <c r="B478" s="2" t="s">
        <v>991</v>
      </c>
      <c r="C478" s="2" t="s">
        <v>33</v>
      </c>
    </row>
    <row r="479">
      <c r="A479" s="4" t="s">
        <v>992</v>
      </c>
      <c r="B479" s="2" t="s">
        <v>993</v>
      </c>
      <c r="C479" s="2" t="s">
        <v>136</v>
      </c>
    </row>
    <row r="480">
      <c r="A480" s="4" t="s">
        <v>994</v>
      </c>
      <c r="B480" s="2" t="s">
        <v>995</v>
      </c>
      <c r="C480" s="2" t="s">
        <v>39</v>
      </c>
    </row>
    <row r="481">
      <c r="A481" s="4" t="s">
        <v>996</v>
      </c>
      <c r="B481" s="2" t="s">
        <v>997</v>
      </c>
      <c r="C481" s="2" t="s">
        <v>109</v>
      </c>
    </row>
    <row r="482">
      <c r="A482" s="4" t="s">
        <v>998</v>
      </c>
      <c r="B482" s="2" t="s">
        <v>999</v>
      </c>
      <c r="C482" s="2" t="s">
        <v>30</v>
      </c>
    </row>
    <row r="483">
      <c r="A483" s="4" t="s">
        <v>1000</v>
      </c>
      <c r="B483" s="2" t="s">
        <v>1001</v>
      </c>
      <c r="C483" s="2" t="s">
        <v>122</v>
      </c>
    </row>
    <row r="484">
      <c r="A484" s="4" t="s">
        <v>1002</v>
      </c>
      <c r="B484" s="2" t="s">
        <v>1003</v>
      </c>
      <c r="C484" s="2" t="s">
        <v>30</v>
      </c>
    </row>
    <row r="485">
      <c r="A485" s="4" t="s">
        <v>1004</v>
      </c>
      <c r="B485" s="2" t="s">
        <v>1005</v>
      </c>
      <c r="C485" s="2" t="s">
        <v>12</v>
      </c>
    </row>
    <row r="486">
      <c r="A486" s="4" t="s">
        <v>1006</v>
      </c>
      <c r="B486" s="2" t="s">
        <v>1007</v>
      </c>
      <c r="C486" s="2" t="s">
        <v>162</v>
      </c>
    </row>
    <row r="487">
      <c r="A487" s="4" t="s">
        <v>1008</v>
      </c>
      <c r="B487" s="2" t="s">
        <v>1009</v>
      </c>
      <c r="C487" s="2" t="s">
        <v>39</v>
      </c>
    </row>
    <row r="488">
      <c r="A488" s="4" t="s">
        <v>1010</v>
      </c>
      <c r="B488" s="2" t="s">
        <v>1011</v>
      </c>
      <c r="C488" s="2" t="s">
        <v>9</v>
      </c>
    </row>
    <row r="489">
      <c r="A489" s="4" t="s">
        <v>1012</v>
      </c>
      <c r="B489" s="2" t="s">
        <v>1013</v>
      </c>
      <c r="C489" s="2" t="s">
        <v>109</v>
      </c>
    </row>
    <row r="490">
      <c r="A490" s="4" t="s">
        <v>1014</v>
      </c>
      <c r="B490" s="2" t="s">
        <v>1015</v>
      </c>
      <c r="C490" s="2" t="s">
        <v>33</v>
      </c>
    </row>
    <row r="491">
      <c r="A491" s="4" t="s">
        <v>1016</v>
      </c>
      <c r="B491" s="2" t="s">
        <v>1017</v>
      </c>
      <c r="C491" s="2" t="s">
        <v>27</v>
      </c>
    </row>
    <row r="492">
      <c r="A492" s="4" t="s">
        <v>1018</v>
      </c>
      <c r="B492" s="2" t="s">
        <v>1019</v>
      </c>
      <c r="C492" s="2" t="s">
        <v>18</v>
      </c>
    </row>
    <row r="493">
      <c r="A493" s="4" t="s">
        <v>1020</v>
      </c>
      <c r="B493" s="2" t="s">
        <v>1021</v>
      </c>
      <c r="C493" s="2" t="s">
        <v>109</v>
      </c>
    </row>
    <row r="494">
      <c r="A494" s="4" t="s">
        <v>1022</v>
      </c>
      <c r="B494" s="2" t="s">
        <v>1023</v>
      </c>
      <c r="C494" s="2" t="s">
        <v>6</v>
      </c>
    </row>
    <row r="495">
      <c r="A495" s="4" t="s">
        <v>1024</v>
      </c>
      <c r="B495" s="2" t="s">
        <v>1025</v>
      </c>
      <c r="C495" s="2" t="s">
        <v>210</v>
      </c>
    </row>
    <row r="496">
      <c r="A496" s="4" t="s">
        <v>1026</v>
      </c>
      <c r="B496" s="2" t="s">
        <v>1027</v>
      </c>
      <c r="C496" s="2" t="s">
        <v>313</v>
      </c>
    </row>
    <row r="497">
      <c r="A497" s="4" t="s">
        <v>1028</v>
      </c>
      <c r="B497" s="2" t="s">
        <v>1029</v>
      </c>
      <c r="C497" s="2" t="s">
        <v>56</v>
      </c>
    </row>
    <row r="498">
      <c r="A498" s="4" t="s">
        <v>1030</v>
      </c>
      <c r="B498" s="2" t="s">
        <v>1031</v>
      </c>
      <c r="C498" s="2" t="s">
        <v>284</v>
      </c>
    </row>
    <row r="499">
      <c r="A499" s="4" t="s">
        <v>1032</v>
      </c>
      <c r="B499" s="2" t="s">
        <v>1033</v>
      </c>
      <c r="C499" s="2" t="s">
        <v>313</v>
      </c>
    </row>
    <row r="500">
      <c r="A500" s="4" t="s">
        <v>1034</v>
      </c>
      <c r="B500" s="2" t="s">
        <v>1035</v>
      </c>
      <c r="C500" s="2" t="s">
        <v>30</v>
      </c>
    </row>
    <row r="501">
      <c r="A501" s="4" t="s">
        <v>1036</v>
      </c>
      <c r="B501" s="2" t="s">
        <v>1037</v>
      </c>
      <c r="C501" s="2" t="s">
        <v>12</v>
      </c>
    </row>
    <row r="502">
      <c r="A502" s="4" t="s">
        <v>1038</v>
      </c>
      <c r="B502" s="2" t="s">
        <v>1039</v>
      </c>
      <c r="C502" s="2" t="s">
        <v>44</v>
      </c>
    </row>
    <row r="503">
      <c r="A503" s="4" t="s">
        <v>1040</v>
      </c>
      <c r="B503" s="2" t="s">
        <v>1041</v>
      </c>
      <c r="C503" s="2" t="s">
        <v>30</v>
      </c>
    </row>
    <row r="504">
      <c r="A504" s="4" t="s">
        <v>1042</v>
      </c>
      <c r="B504" s="2" t="s">
        <v>1043</v>
      </c>
      <c r="C504" s="2" t="s">
        <v>197</v>
      </c>
    </row>
    <row r="505">
      <c r="A505" s="4" t="s">
        <v>1044</v>
      </c>
      <c r="B505" s="2" t="s">
        <v>1045</v>
      </c>
      <c r="C505" s="2" t="s">
        <v>162</v>
      </c>
    </row>
    <row r="506">
      <c r="A506" s="4" t="s">
        <v>1046</v>
      </c>
      <c r="B506" s="2" t="s">
        <v>1047</v>
      </c>
      <c r="C506" s="2" t="s">
        <v>27</v>
      </c>
    </row>
    <row r="507">
      <c r="A507" s="4" t="s">
        <v>1048</v>
      </c>
      <c r="B507" s="2" t="s">
        <v>1049</v>
      </c>
      <c r="C507" s="2" t="s">
        <v>90</v>
      </c>
    </row>
    <row r="508">
      <c r="A508" s="4" t="s">
        <v>1050</v>
      </c>
      <c r="B508" s="2" t="s">
        <v>1051</v>
      </c>
      <c r="C508" s="2" t="s">
        <v>12</v>
      </c>
    </row>
    <row r="509">
      <c r="A509" s="4" t="s">
        <v>1052</v>
      </c>
      <c r="B509" s="2" t="s">
        <v>1053</v>
      </c>
      <c r="C509" s="2" t="s">
        <v>277</v>
      </c>
    </row>
    <row r="510">
      <c r="A510" s="4" t="s">
        <v>1054</v>
      </c>
      <c r="B510" s="2" t="s">
        <v>1055</v>
      </c>
      <c r="C510" s="2" t="s">
        <v>39</v>
      </c>
    </row>
    <row r="511">
      <c r="A511" s="4" t="s">
        <v>1056</v>
      </c>
      <c r="B511" s="2" t="s">
        <v>1057</v>
      </c>
      <c r="C511" s="2" t="s">
        <v>119</v>
      </c>
    </row>
    <row r="512">
      <c r="A512" s="4" t="s">
        <v>1058</v>
      </c>
      <c r="B512" s="2" t="s">
        <v>1059</v>
      </c>
      <c r="C512" s="2" t="s">
        <v>162</v>
      </c>
    </row>
    <row r="513">
      <c r="A513" s="4" t="s">
        <v>1060</v>
      </c>
      <c r="B513" s="2" t="s">
        <v>1061</v>
      </c>
      <c r="C513" s="2" t="s">
        <v>90</v>
      </c>
    </row>
    <row r="514">
      <c r="A514" s="4" t="s">
        <v>1062</v>
      </c>
      <c r="B514" s="2" t="s">
        <v>1063</v>
      </c>
      <c r="C514" s="2" t="s">
        <v>18</v>
      </c>
    </row>
    <row r="515">
      <c r="A515" s="4" t="s">
        <v>1064</v>
      </c>
      <c r="B515" s="2" t="s">
        <v>1065</v>
      </c>
      <c r="C515" s="2" t="s">
        <v>162</v>
      </c>
    </row>
    <row r="516">
      <c r="A516" s="4" t="s">
        <v>1066</v>
      </c>
      <c r="B516" s="2" t="s">
        <v>1067</v>
      </c>
      <c r="C516" s="2" t="s">
        <v>136</v>
      </c>
    </row>
    <row r="517">
      <c r="A517" s="4" t="s">
        <v>1068</v>
      </c>
      <c r="B517" s="2" t="s">
        <v>1069</v>
      </c>
      <c r="C517" s="2" t="s">
        <v>143</v>
      </c>
    </row>
    <row r="518">
      <c r="A518" s="4" t="s">
        <v>1070</v>
      </c>
      <c r="B518" s="2" t="s">
        <v>1071</v>
      </c>
      <c r="C518" s="2" t="s">
        <v>104</v>
      </c>
    </row>
    <row r="519">
      <c r="A519" s="4" t="s">
        <v>1072</v>
      </c>
      <c r="B519" s="2" t="s">
        <v>1073</v>
      </c>
      <c r="C519" s="2" t="s">
        <v>90</v>
      </c>
    </row>
    <row r="520">
      <c r="A520" s="4" t="s">
        <v>1074</v>
      </c>
      <c r="B520" s="2" t="s">
        <v>1075</v>
      </c>
      <c r="C520" s="2" t="s">
        <v>56</v>
      </c>
    </row>
    <row r="521">
      <c r="A521" s="4" t="s">
        <v>1076</v>
      </c>
      <c r="B521" s="2" t="s">
        <v>1077</v>
      </c>
      <c r="C521" s="2" t="s">
        <v>39</v>
      </c>
    </row>
    <row r="522">
      <c r="A522" s="4" t="s">
        <v>1078</v>
      </c>
      <c r="B522" s="2" t="s">
        <v>1079</v>
      </c>
      <c r="C522" s="2" t="s">
        <v>197</v>
      </c>
    </row>
    <row r="523">
      <c r="A523" s="4" t="s">
        <v>1080</v>
      </c>
      <c r="B523" s="2" t="s">
        <v>1081</v>
      </c>
      <c r="C523" s="2" t="s">
        <v>119</v>
      </c>
    </row>
    <row r="524">
      <c r="A524" s="4" t="s">
        <v>1082</v>
      </c>
      <c r="B524" s="2" t="s">
        <v>1083</v>
      </c>
      <c r="C524" s="2" t="s">
        <v>122</v>
      </c>
    </row>
    <row r="525">
      <c r="A525" s="4" t="s">
        <v>1084</v>
      </c>
      <c r="B525" s="2" t="s">
        <v>1085</v>
      </c>
      <c r="C525" s="2" t="s">
        <v>112</v>
      </c>
    </row>
    <row r="526">
      <c r="A526" s="4" t="s">
        <v>1086</v>
      </c>
      <c r="B526" s="2" t="s">
        <v>1087</v>
      </c>
      <c r="C526" s="2" t="s">
        <v>162</v>
      </c>
    </row>
    <row r="527">
      <c r="A527" s="4" t="s">
        <v>1088</v>
      </c>
      <c r="B527" s="2" t="s">
        <v>1089</v>
      </c>
      <c r="C527" s="2" t="s">
        <v>30</v>
      </c>
    </row>
    <row r="528">
      <c r="A528" s="4" t="s">
        <v>1090</v>
      </c>
      <c r="B528" s="2" t="s">
        <v>1091</v>
      </c>
      <c r="C528" s="2" t="s">
        <v>24</v>
      </c>
    </row>
    <row r="529">
      <c r="A529" s="4" t="s">
        <v>1092</v>
      </c>
      <c r="B529" s="2" t="s">
        <v>1093</v>
      </c>
      <c r="C529" s="2" t="s">
        <v>39</v>
      </c>
    </row>
    <row r="530">
      <c r="A530" s="4" t="s">
        <v>1094</v>
      </c>
      <c r="B530" s="2" t="s">
        <v>1095</v>
      </c>
      <c r="C530" s="2" t="s">
        <v>104</v>
      </c>
    </row>
    <row r="531">
      <c r="A531" s="4" t="s">
        <v>1096</v>
      </c>
      <c r="B531" s="2" t="s">
        <v>1097</v>
      </c>
      <c r="C531" s="2" t="s">
        <v>104</v>
      </c>
    </row>
    <row r="532">
      <c r="A532" s="4" t="s">
        <v>1098</v>
      </c>
      <c r="B532" s="2" t="s">
        <v>1099</v>
      </c>
      <c r="C532" s="2" t="s">
        <v>284</v>
      </c>
    </row>
    <row r="533">
      <c r="A533" s="4" t="s">
        <v>1100</v>
      </c>
      <c r="B533" s="2" t="s">
        <v>1101</v>
      </c>
      <c r="C533" s="2" t="s">
        <v>210</v>
      </c>
    </row>
    <row r="534">
      <c r="A534" s="4" t="s">
        <v>1102</v>
      </c>
      <c r="B534" s="2" t="s">
        <v>1103</v>
      </c>
      <c r="C534" s="2" t="s">
        <v>12</v>
      </c>
    </row>
    <row r="535">
      <c r="A535" s="4" t="s">
        <v>1104</v>
      </c>
      <c r="B535" s="2" t="s">
        <v>1105</v>
      </c>
      <c r="C535" s="2" t="s">
        <v>27</v>
      </c>
    </row>
    <row r="536">
      <c r="A536" s="4" t="s">
        <v>1106</v>
      </c>
      <c r="B536" s="2" t="s">
        <v>1107</v>
      </c>
      <c r="C536" s="2" t="s">
        <v>33</v>
      </c>
    </row>
    <row r="537">
      <c r="A537" s="4" t="s">
        <v>1108</v>
      </c>
      <c r="B537" s="2" t="s">
        <v>1109</v>
      </c>
      <c r="C537" s="2" t="s">
        <v>39</v>
      </c>
    </row>
    <row r="538">
      <c r="A538" s="4" t="s">
        <v>1110</v>
      </c>
      <c r="B538" s="2" t="s">
        <v>1111</v>
      </c>
      <c r="C538" s="2" t="s">
        <v>39</v>
      </c>
    </row>
    <row r="539">
      <c r="A539" s="4" t="s">
        <v>1112</v>
      </c>
      <c r="B539" s="2" t="s">
        <v>1113</v>
      </c>
      <c r="C539" s="2" t="s">
        <v>15</v>
      </c>
    </row>
    <row r="540">
      <c r="A540" s="4" t="s">
        <v>1114</v>
      </c>
      <c r="B540" s="2" t="s">
        <v>1115</v>
      </c>
      <c r="C540" s="2" t="s">
        <v>277</v>
      </c>
    </row>
    <row r="541">
      <c r="A541" s="4" t="s">
        <v>1116</v>
      </c>
      <c r="B541" s="2" t="s">
        <v>1117</v>
      </c>
      <c r="C541" s="2" t="s">
        <v>6</v>
      </c>
    </row>
    <row r="542">
      <c r="A542" s="4" t="s">
        <v>1118</v>
      </c>
      <c r="B542" s="2" t="s">
        <v>1119</v>
      </c>
      <c r="C542" s="2" t="s">
        <v>12</v>
      </c>
    </row>
    <row r="543">
      <c r="A543" s="4" t="s">
        <v>1120</v>
      </c>
      <c r="B543" s="2" t="s">
        <v>1121</v>
      </c>
      <c r="C543" s="2" t="s">
        <v>9</v>
      </c>
    </row>
    <row r="544">
      <c r="A544" s="4" t="s">
        <v>1122</v>
      </c>
      <c r="B544" s="2" t="s">
        <v>1123</v>
      </c>
      <c r="C544" s="2" t="s">
        <v>44</v>
      </c>
    </row>
    <row r="545">
      <c r="A545" s="4" t="s">
        <v>1124</v>
      </c>
      <c r="B545" s="2" t="s">
        <v>1125</v>
      </c>
      <c r="C545" s="2" t="s">
        <v>56</v>
      </c>
    </row>
    <row r="546">
      <c r="A546" s="4" t="s">
        <v>1126</v>
      </c>
      <c r="B546" s="2" t="s">
        <v>1127</v>
      </c>
      <c r="C546" s="2" t="s">
        <v>21</v>
      </c>
    </row>
    <row r="547">
      <c r="A547" s="4" t="s">
        <v>1128</v>
      </c>
      <c r="B547" s="2" t="s">
        <v>1129</v>
      </c>
      <c r="C547" s="2" t="s">
        <v>192</v>
      </c>
    </row>
    <row r="548">
      <c r="A548" s="4" t="s">
        <v>1130</v>
      </c>
      <c r="B548" s="2" t="s">
        <v>1131</v>
      </c>
      <c r="C548" s="2" t="s">
        <v>12</v>
      </c>
    </row>
    <row r="549">
      <c r="A549" s="4" t="s">
        <v>1132</v>
      </c>
      <c r="B549" s="2" t="s">
        <v>1133</v>
      </c>
      <c r="C549" s="2" t="s">
        <v>125</v>
      </c>
    </row>
    <row r="550">
      <c r="A550" s="4" t="s">
        <v>1134</v>
      </c>
      <c r="B550" s="2" t="s">
        <v>1135</v>
      </c>
      <c r="C550" s="2" t="s">
        <v>136</v>
      </c>
    </row>
    <row r="551">
      <c r="A551" s="4" t="s">
        <v>1136</v>
      </c>
      <c r="B551" s="2" t="s">
        <v>1137</v>
      </c>
      <c r="C551" s="2" t="s">
        <v>39</v>
      </c>
    </row>
    <row r="552">
      <c r="A552" s="4" t="s">
        <v>1138</v>
      </c>
      <c r="B552" s="2" t="s">
        <v>1139</v>
      </c>
      <c r="C552" s="2" t="s">
        <v>112</v>
      </c>
    </row>
    <row r="553">
      <c r="A553" s="4" t="s">
        <v>1140</v>
      </c>
      <c r="B553" s="2" t="s">
        <v>1141</v>
      </c>
      <c r="C553" s="2" t="s">
        <v>53</v>
      </c>
    </row>
    <row r="554">
      <c r="A554" s="4" t="s">
        <v>1142</v>
      </c>
      <c r="B554" s="2" t="s">
        <v>1143</v>
      </c>
      <c r="C554" s="2" t="s">
        <v>112</v>
      </c>
    </row>
    <row r="555">
      <c r="A555" s="4" t="s">
        <v>1144</v>
      </c>
      <c r="B555" s="2" t="s">
        <v>1145</v>
      </c>
      <c r="C555" s="2" t="s">
        <v>181</v>
      </c>
    </row>
    <row r="556">
      <c r="A556" s="4" t="s">
        <v>1146</v>
      </c>
      <c r="B556" s="2" t="s">
        <v>1147</v>
      </c>
      <c r="C556" s="2" t="s">
        <v>39</v>
      </c>
    </row>
    <row r="557">
      <c r="A557" s="4" t="s">
        <v>1148</v>
      </c>
      <c r="B557" s="2" t="s">
        <v>1149</v>
      </c>
      <c r="C557" s="2" t="s">
        <v>33</v>
      </c>
    </row>
  </sheetData>
  <autoFilter ref="$A$1:$Z$557">
    <sortState ref="A1:Z557">
      <sortCondition ref="B1:B557"/>
      <sortCondition ref="C1:C557"/>
      <sortCondition ref="A1:A557"/>
    </sortState>
  </autoFil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7.5"/>
    <col customWidth="1" min="2" max="2" width="33.25"/>
    <col customWidth="1" min="3" max="3" width="7.38"/>
    <col customWidth="1" min="4" max="7" width="3.63"/>
    <col customWidth="1" min="8" max="8" width="4.88"/>
    <col customWidth="1" min="9" max="12" width="3.0"/>
    <col customWidth="1" min="13" max="13" width="2.5"/>
    <col customWidth="1" min="14" max="16" width="3.0"/>
    <col customWidth="1" min="17" max="17" width="9.0"/>
    <col customWidth="1" min="18" max="18" width="7.25"/>
    <col customWidth="1" min="19" max="19" width="10.25"/>
    <col customWidth="1" min="20" max="20" width="9.0"/>
    <col customWidth="1" min="21" max="21" width="7.75"/>
    <col customWidth="1" min="22" max="22" width="7.63"/>
    <col customWidth="1" min="23" max="23" width="10.0"/>
    <col customWidth="1" min="24" max="24" width="7.88"/>
    <col customWidth="1" min="25" max="25" width="6.63"/>
    <col customWidth="1" min="26" max="26" width="12.75"/>
    <col customWidth="1" min="27" max="27" width="9.5"/>
    <col customWidth="1" min="28" max="28" width="5.0"/>
    <col customWidth="1" min="29" max="30" width="6.25"/>
    <col customWidth="1" min="31" max="31" width="6.13"/>
  </cols>
  <sheetData>
    <row r="1">
      <c r="A1" s="5"/>
      <c r="B1" s="153" t="s">
        <v>1230</v>
      </c>
      <c r="D1" s="154" t="s">
        <v>1151</v>
      </c>
      <c r="H1" s="155" t="s">
        <v>1174</v>
      </c>
      <c r="I1" s="156" t="s">
        <v>1175</v>
      </c>
      <c r="Q1" s="157" t="s">
        <v>1153</v>
      </c>
      <c r="S1" s="10"/>
      <c r="T1" s="157" t="s">
        <v>1154</v>
      </c>
      <c r="V1" s="10"/>
      <c r="W1" s="157" t="s">
        <v>1155</v>
      </c>
      <c r="Y1" s="10"/>
      <c r="Z1" s="156" t="s">
        <v>1156</v>
      </c>
      <c r="AB1" s="10"/>
      <c r="AC1" s="158" t="s">
        <v>1157</v>
      </c>
      <c r="AD1" s="159" t="s">
        <v>1158</v>
      </c>
      <c r="AE1" s="160" t="s">
        <v>1159</v>
      </c>
    </row>
    <row r="2">
      <c r="A2" s="5" t="s">
        <v>0</v>
      </c>
      <c r="B2" s="161" t="s">
        <v>1</v>
      </c>
      <c r="C2" s="161" t="s">
        <v>2</v>
      </c>
      <c r="D2" s="14"/>
      <c r="H2" s="15"/>
      <c r="I2" s="222">
        <v>45544.0</v>
      </c>
      <c r="J2" s="163">
        <f t="shared" ref="J2:P2" si="1">I2+14</f>
        <v>45558</v>
      </c>
      <c r="K2" s="163">
        <f t="shared" si="1"/>
        <v>45572</v>
      </c>
      <c r="L2" s="163">
        <f t="shared" si="1"/>
        <v>45586</v>
      </c>
      <c r="M2" s="163">
        <f t="shared" si="1"/>
        <v>45600</v>
      </c>
      <c r="N2" s="163">
        <f t="shared" si="1"/>
        <v>45614</v>
      </c>
      <c r="O2" s="163">
        <f t="shared" si="1"/>
        <v>45628</v>
      </c>
      <c r="P2" s="163">
        <f t="shared" si="1"/>
        <v>45642</v>
      </c>
      <c r="Q2" s="165" t="s">
        <v>1160</v>
      </c>
      <c r="R2" s="166" t="s">
        <v>1161</v>
      </c>
      <c r="S2" s="223" t="s">
        <v>1162</v>
      </c>
      <c r="T2" s="165" t="s">
        <v>1160</v>
      </c>
      <c r="U2" s="166" t="s">
        <v>1161</v>
      </c>
      <c r="V2" s="224" t="s">
        <v>1162</v>
      </c>
      <c r="W2" s="165" t="s">
        <v>1160</v>
      </c>
      <c r="X2" s="166" t="s">
        <v>1161</v>
      </c>
      <c r="Y2" s="224" t="s">
        <v>1162</v>
      </c>
      <c r="Z2" s="168" t="s">
        <v>1160</v>
      </c>
      <c r="AA2" s="166" t="s">
        <v>1161</v>
      </c>
      <c r="AB2" s="224" t="s">
        <v>1162</v>
      </c>
      <c r="AC2" s="169" t="s">
        <v>1163</v>
      </c>
      <c r="AD2" s="169" t="s">
        <v>1163</v>
      </c>
      <c r="AE2" s="170" t="s">
        <v>1164</v>
      </c>
    </row>
    <row r="3" ht="39.75" customHeight="1">
      <c r="D3" s="171" t="s">
        <v>1153</v>
      </c>
      <c r="E3" s="166" t="s">
        <v>1154</v>
      </c>
      <c r="F3" s="166" t="s">
        <v>1163</v>
      </c>
      <c r="G3" s="172" t="s">
        <v>1159</v>
      </c>
      <c r="H3" s="15"/>
      <c r="Q3" s="14"/>
      <c r="R3" s="166" t="s">
        <v>1164</v>
      </c>
      <c r="S3" s="10"/>
      <c r="T3" s="14"/>
      <c r="U3" s="166" t="s">
        <v>1164</v>
      </c>
      <c r="V3" s="10"/>
      <c r="W3" s="14"/>
      <c r="X3" s="166" t="s">
        <v>1164</v>
      </c>
      <c r="Y3" s="10"/>
      <c r="Z3" s="14"/>
      <c r="AA3" s="166" t="s">
        <v>1164</v>
      </c>
      <c r="AB3" s="10"/>
      <c r="AC3" s="173" t="s">
        <v>1164</v>
      </c>
      <c r="AD3" s="173" t="s">
        <v>1164</v>
      </c>
      <c r="AE3" s="15"/>
    </row>
    <row r="4">
      <c r="A4" s="225">
        <v>471628.0</v>
      </c>
      <c r="B4" s="226" t="s">
        <v>8</v>
      </c>
      <c r="C4" s="227" t="s">
        <v>9</v>
      </c>
      <c r="D4" s="228">
        <f>AVERAGE(R4,U4)/100*20</f>
        <v>15.5</v>
      </c>
      <c r="E4" s="229">
        <f>AVERAGE(X4,AA4)/100*40</f>
        <v>6</v>
      </c>
      <c r="F4" s="229">
        <f>AVERAGE(AD4,AD4)/100*20</f>
        <v>12</v>
      </c>
      <c r="G4" s="230">
        <f>AE4/100*20</f>
        <v>0</v>
      </c>
      <c r="H4" s="231">
        <f>SUM(D4:G4)</f>
        <v>33.5</v>
      </c>
      <c r="I4" s="232" t="s">
        <v>1169</v>
      </c>
      <c r="J4" s="233" t="s">
        <v>1224</v>
      </c>
      <c r="K4" s="233" t="s">
        <v>1169</v>
      </c>
      <c r="L4" s="233" t="s">
        <v>1169</v>
      </c>
      <c r="M4" s="234" t="s">
        <v>1231</v>
      </c>
      <c r="N4" s="233" t="s">
        <v>1169</v>
      </c>
      <c r="O4" s="233" t="s">
        <v>1224</v>
      </c>
      <c r="P4" s="233" t="s">
        <v>1169</v>
      </c>
      <c r="Q4" s="235">
        <f>abs(A4-460000)+24000</f>
        <v>35628</v>
      </c>
      <c r="R4" s="234">
        <v>90.0</v>
      </c>
      <c r="S4" s="236">
        <v>45572.0</v>
      </c>
      <c r="T4" s="234">
        <v>8799.0</v>
      </c>
      <c r="U4" s="234">
        <v>65.0</v>
      </c>
      <c r="V4" s="237">
        <v>45589.0</v>
      </c>
      <c r="W4" s="234">
        <v>65432.0</v>
      </c>
      <c r="X4" s="234">
        <v>30.0</v>
      </c>
      <c r="Y4" s="237">
        <v>45642.0</v>
      </c>
      <c r="Z4" s="238"/>
      <c r="AA4" s="234">
        <v>0.0</v>
      </c>
      <c r="AB4" s="237"/>
      <c r="AC4" s="234">
        <v>60.0</v>
      </c>
      <c r="AD4" s="239">
        <f>IF(AC4&gt;=60,AC4,0)</f>
        <v>60</v>
      </c>
      <c r="AE4" s="240">
        <f>IF(H4&gt;=60,100,0)</f>
        <v>0</v>
      </c>
      <c r="AF4" s="241"/>
      <c r="AG4" s="241"/>
      <c r="AH4" s="241"/>
      <c r="AI4" s="241"/>
      <c r="AJ4" s="241"/>
    </row>
    <row r="5">
      <c r="A5" s="242"/>
      <c r="B5" s="243"/>
      <c r="C5" s="1"/>
      <c r="D5" s="244"/>
      <c r="E5" s="245"/>
      <c r="F5" s="229"/>
      <c r="G5" s="246"/>
      <c r="H5" s="178"/>
      <c r="I5" s="33"/>
      <c r="J5" s="179"/>
      <c r="K5" s="179"/>
      <c r="L5" s="179"/>
      <c r="N5" s="179"/>
      <c r="O5" s="179"/>
      <c r="P5" s="179"/>
      <c r="Q5" s="208"/>
      <c r="R5" s="180"/>
      <c r="S5" s="223"/>
      <c r="T5" s="180"/>
      <c r="U5" s="180"/>
      <c r="V5" s="224"/>
      <c r="W5" s="180"/>
      <c r="X5" s="180"/>
      <c r="Y5" s="224"/>
      <c r="Z5" s="180"/>
      <c r="AA5" s="180"/>
      <c r="AB5" s="224"/>
      <c r="AC5" s="247"/>
      <c r="AD5" s="41"/>
      <c r="AE5" s="42"/>
    </row>
    <row r="6">
      <c r="A6" s="242"/>
      <c r="B6" s="243"/>
      <c r="C6" s="1"/>
      <c r="D6" s="244"/>
      <c r="E6" s="245"/>
      <c r="F6" s="229"/>
      <c r="G6" s="246"/>
      <c r="H6" s="178"/>
      <c r="I6" s="33"/>
      <c r="J6" s="179"/>
      <c r="K6" s="179"/>
      <c r="L6" s="179"/>
      <c r="N6" s="179"/>
      <c r="O6" s="179"/>
      <c r="P6" s="179"/>
      <c r="Q6" s="208"/>
      <c r="R6" s="180"/>
      <c r="S6" s="223"/>
      <c r="T6" s="180"/>
      <c r="U6" s="180"/>
      <c r="V6" s="224"/>
      <c r="W6" s="180"/>
      <c r="X6" s="180"/>
      <c r="Y6" s="224"/>
      <c r="Z6" s="180"/>
      <c r="AA6" s="180"/>
      <c r="AB6" s="224"/>
      <c r="AC6" s="247"/>
      <c r="AD6" s="41"/>
      <c r="AE6" s="42"/>
    </row>
    <row r="7">
      <c r="A7" s="242"/>
      <c r="B7" s="243"/>
      <c r="C7" s="1"/>
      <c r="D7" s="244"/>
      <c r="E7" s="245"/>
      <c r="F7" s="229"/>
      <c r="G7" s="246"/>
      <c r="H7" s="178"/>
      <c r="I7" s="33"/>
      <c r="J7" s="179"/>
      <c r="K7" s="179"/>
      <c r="L7" s="179"/>
      <c r="N7" s="179"/>
      <c r="O7" s="179"/>
      <c r="P7" s="179"/>
      <c r="Q7" s="208"/>
      <c r="R7" s="180"/>
      <c r="S7" s="223"/>
      <c r="T7" s="180"/>
      <c r="U7" s="180"/>
      <c r="V7" s="224"/>
      <c r="W7" s="180"/>
      <c r="X7" s="180"/>
      <c r="Y7" s="224"/>
      <c r="Z7" s="180"/>
      <c r="AA7" s="180"/>
      <c r="AB7" s="224"/>
      <c r="AC7" s="247"/>
      <c r="AD7" s="41"/>
      <c r="AE7" s="42"/>
    </row>
    <row r="8">
      <c r="A8" s="242"/>
      <c r="B8" s="243"/>
      <c r="C8" s="1"/>
      <c r="D8" s="244"/>
      <c r="E8" s="245"/>
      <c r="F8" s="229"/>
      <c r="G8" s="246"/>
      <c r="H8" s="178"/>
      <c r="I8" s="33"/>
      <c r="J8" s="179"/>
      <c r="K8" s="179"/>
      <c r="L8" s="179"/>
      <c r="N8" s="179"/>
      <c r="O8" s="179"/>
      <c r="P8" s="179"/>
      <c r="Q8" s="208"/>
      <c r="R8" s="180"/>
      <c r="S8" s="223"/>
      <c r="T8" s="180"/>
      <c r="U8" s="180"/>
      <c r="V8" s="224"/>
      <c r="W8" s="180"/>
      <c r="X8" s="180"/>
      <c r="Y8" s="224"/>
      <c r="Z8" s="180"/>
      <c r="AA8" s="180"/>
      <c r="AB8" s="224"/>
      <c r="AC8" s="247"/>
      <c r="AD8" s="41"/>
      <c r="AE8" s="42"/>
    </row>
    <row r="9">
      <c r="A9" s="242">
        <v>471800.0</v>
      </c>
      <c r="B9" s="243" t="s">
        <v>159</v>
      </c>
      <c r="C9" s="1" t="s">
        <v>9</v>
      </c>
      <c r="D9" s="244">
        <f t="shared" ref="D9:D26" si="2">AVERAGE(R9,U9)/100*20</f>
        <v>16.3</v>
      </c>
      <c r="E9" s="245">
        <f t="shared" ref="E9:E26" si="3">AVERAGE(X9,AA9)/100*40</f>
        <v>32</v>
      </c>
      <c r="F9" s="229">
        <f t="shared" ref="F9:F26" si="4">AVERAGE(AD9,AD9)/100*20</f>
        <v>12</v>
      </c>
      <c r="G9" s="246">
        <f t="shared" ref="G9:G26" si="5">AE9/100*20</f>
        <v>20</v>
      </c>
      <c r="H9" s="178">
        <f t="shared" ref="H9:H26" si="6">SUM(D9:G9)</f>
        <v>80.3</v>
      </c>
      <c r="I9" s="33" t="s">
        <v>1169</v>
      </c>
      <c r="J9" s="179" t="s">
        <v>1169</v>
      </c>
      <c r="K9" s="179" t="s">
        <v>1169</v>
      </c>
      <c r="L9" s="179" t="s">
        <v>1224</v>
      </c>
      <c r="N9" s="179" t="s">
        <v>1169</v>
      </c>
      <c r="O9" s="179" t="s">
        <v>1169</v>
      </c>
      <c r="P9" s="179" t="s">
        <v>1169</v>
      </c>
      <c r="Q9" s="208">
        <f t="shared" ref="Q9:Q26" si="7">abs(A9-460000)+24000</f>
        <v>35800</v>
      </c>
      <c r="R9" s="180">
        <v>95.0</v>
      </c>
      <c r="S9" s="223">
        <v>45565.0</v>
      </c>
      <c r="T9" s="180">
        <v>7518.0</v>
      </c>
      <c r="U9" s="180">
        <v>68.0</v>
      </c>
      <c r="V9" s="224">
        <v>45614.0</v>
      </c>
      <c r="W9" s="180">
        <v>23211.0</v>
      </c>
      <c r="X9" s="180">
        <v>80.0</v>
      </c>
      <c r="Y9" s="224">
        <v>45628.0</v>
      </c>
      <c r="Z9" s="180"/>
      <c r="AA9" s="180">
        <f t="shared" ref="AA9:AA26" si="8">X9</f>
        <v>80</v>
      </c>
      <c r="AB9" s="224"/>
      <c r="AC9" s="142">
        <v>60.0</v>
      </c>
      <c r="AD9" s="41">
        <f t="shared" ref="AD9:AD26" si="9">IF(AC9&gt;=60,AC9,0)</f>
        <v>60</v>
      </c>
      <c r="AE9" s="42">
        <f t="shared" ref="AE9:AE20" si="10">IF(H9&gt;=60,100,0)</f>
        <v>100</v>
      </c>
    </row>
    <row r="10">
      <c r="A10" s="242">
        <v>465826.0</v>
      </c>
      <c r="B10" s="243" t="s">
        <v>298</v>
      </c>
      <c r="C10" s="1" t="s">
        <v>9</v>
      </c>
      <c r="D10" s="244">
        <f t="shared" si="2"/>
        <v>19.5</v>
      </c>
      <c r="E10" s="245">
        <f t="shared" si="3"/>
        <v>40</v>
      </c>
      <c r="F10" s="229">
        <f t="shared" si="4"/>
        <v>13.334</v>
      </c>
      <c r="G10" s="246">
        <f t="shared" si="5"/>
        <v>20</v>
      </c>
      <c r="H10" s="178">
        <f t="shared" si="6"/>
        <v>92.834</v>
      </c>
      <c r="I10" s="33" t="s">
        <v>1169</v>
      </c>
      <c r="J10" s="179" t="s">
        <v>1232</v>
      </c>
      <c r="K10" s="179" t="s">
        <v>1169</v>
      </c>
      <c r="L10" s="179" t="s">
        <v>1169</v>
      </c>
      <c r="N10" s="179" t="s">
        <v>1224</v>
      </c>
      <c r="O10" s="179" t="s">
        <v>1169</v>
      </c>
      <c r="P10" s="179" t="s">
        <v>1169</v>
      </c>
      <c r="Q10" s="208">
        <f t="shared" si="7"/>
        <v>29826</v>
      </c>
      <c r="R10" s="180">
        <v>95.0</v>
      </c>
      <c r="S10" s="223">
        <v>45572.0</v>
      </c>
      <c r="T10" s="180">
        <v>751843.0</v>
      </c>
      <c r="U10" s="180">
        <v>100.0</v>
      </c>
      <c r="V10" s="224">
        <v>45589.0</v>
      </c>
      <c r="W10" s="180">
        <v>23445.0</v>
      </c>
      <c r="X10" s="180">
        <v>100.0</v>
      </c>
      <c r="Y10" s="224">
        <v>45628.0</v>
      </c>
      <c r="Z10" s="180"/>
      <c r="AA10" s="180">
        <f t="shared" si="8"/>
        <v>100</v>
      </c>
      <c r="AB10" s="248"/>
      <c r="AC10" s="142">
        <v>66.67</v>
      </c>
      <c r="AD10" s="41">
        <f t="shared" si="9"/>
        <v>66.67</v>
      </c>
      <c r="AE10" s="42">
        <f t="shared" si="10"/>
        <v>100</v>
      </c>
    </row>
    <row r="11">
      <c r="A11" s="242">
        <v>466049.0</v>
      </c>
      <c r="B11" s="243" t="s">
        <v>377</v>
      </c>
      <c r="C11" s="1" t="s">
        <v>9</v>
      </c>
      <c r="D11" s="244">
        <f t="shared" si="2"/>
        <v>19</v>
      </c>
      <c r="E11" s="245">
        <f t="shared" si="3"/>
        <v>30</v>
      </c>
      <c r="F11" s="229">
        <f t="shared" si="4"/>
        <v>14</v>
      </c>
      <c r="G11" s="246">
        <f t="shared" si="5"/>
        <v>20</v>
      </c>
      <c r="H11" s="178">
        <f t="shared" si="6"/>
        <v>83</v>
      </c>
      <c r="I11" s="33" t="s">
        <v>1169</v>
      </c>
      <c r="J11" s="179" t="s">
        <v>1169</v>
      </c>
      <c r="K11" s="179" t="s">
        <v>1169</v>
      </c>
      <c r="L11" s="179" t="s">
        <v>1224</v>
      </c>
      <c r="N11" s="179" t="s">
        <v>1169</v>
      </c>
      <c r="O11" s="179" t="s">
        <v>1224</v>
      </c>
      <c r="P11" s="179" t="s">
        <v>1169</v>
      </c>
      <c r="Q11" s="208">
        <f t="shared" si="7"/>
        <v>30049</v>
      </c>
      <c r="R11" s="180">
        <v>100.0</v>
      </c>
      <c r="S11" s="249">
        <v>45565.0</v>
      </c>
      <c r="T11" s="168">
        <v>467989.0</v>
      </c>
      <c r="U11" s="180">
        <v>90.0</v>
      </c>
      <c r="V11" s="224">
        <v>45614.0</v>
      </c>
      <c r="W11" s="180">
        <v>27876.0</v>
      </c>
      <c r="X11" s="180">
        <v>75.0</v>
      </c>
      <c r="Y11" s="224">
        <v>45642.0</v>
      </c>
      <c r="Z11" s="180"/>
      <c r="AA11" s="180">
        <f t="shared" si="8"/>
        <v>75</v>
      </c>
      <c r="AB11" s="224"/>
      <c r="AC11" s="142">
        <v>70.0</v>
      </c>
      <c r="AD11" s="41">
        <f t="shared" si="9"/>
        <v>70</v>
      </c>
      <c r="AE11" s="42">
        <f t="shared" si="10"/>
        <v>100</v>
      </c>
    </row>
    <row r="12">
      <c r="A12" s="242">
        <v>466084.0</v>
      </c>
      <c r="B12" s="250" t="s">
        <v>391</v>
      </c>
      <c r="C12" s="1" t="s">
        <v>9</v>
      </c>
      <c r="D12" s="244">
        <f t="shared" si="2"/>
        <v>19</v>
      </c>
      <c r="E12" s="245">
        <f t="shared" si="3"/>
        <v>32</v>
      </c>
      <c r="F12" s="229">
        <f t="shared" si="4"/>
        <v>14</v>
      </c>
      <c r="G12" s="246">
        <f t="shared" si="5"/>
        <v>20</v>
      </c>
      <c r="H12" s="178">
        <f t="shared" si="6"/>
        <v>85</v>
      </c>
      <c r="I12" s="33" t="s">
        <v>1169</v>
      </c>
      <c r="J12" s="179" t="s">
        <v>1169</v>
      </c>
      <c r="K12" s="179" t="s">
        <v>1169</v>
      </c>
      <c r="L12" s="179" t="s">
        <v>1224</v>
      </c>
      <c r="N12" s="179" t="s">
        <v>1224</v>
      </c>
      <c r="O12" s="179" t="s">
        <v>1169</v>
      </c>
      <c r="P12" s="179" t="s">
        <v>1169</v>
      </c>
      <c r="Q12" s="208">
        <f t="shared" si="7"/>
        <v>30084</v>
      </c>
      <c r="R12" s="180">
        <v>100.0</v>
      </c>
      <c r="S12" s="251">
        <v>45558.0</v>
      </c>
      <c r="T12" s="208">
        <v>56962.0</v>
      </c>
      <c r="U12" s="180">
        <v>90.0</v>
      </c>
      <c r="V12" s="224">
        <f>J2+14</f>
        <v>45572</v>
      </c>
      <c r="W12" s="168">
        <v>69879.0</v>
      </c>
      <c r="X12" s="180">
        <v>80.0</v>
      </c>
      <c r="Y12" s="224">
        <v>45628.0</v>
      </c>
      <c r="Z12" s="191"/>
      <c r="AA12" s="180">
        <f t="shared" si="8"/>
        <v>80</v>
      </c>
      <c r="AB12" s="224"/>
      <c r="AC12" s="142">
        <v>70.0</v>
      </c>
      <c r="AD12" s="41">
        <f t="shared" si="9"/>
        <v>70</v>
      </c>
      <c r="AE12" s="42">
        <f t="shared" si="10"/>
        <v>100</v>
      </c>
    </row>
    <row r="13">
      <c r="A13" s="252">
        <v>466088.0</v>
      </c>
      <c r="B13" s="253" t="s">
        <v>393</v>
      </c>
      <c r="C13" s="1" t="s">
        <v>9</v>
      </c>
      <c r="D13" s="244">
        <f t="shared" si="2"/>
        <v>16.8</v>
      </c>
      <c r="E13" s="245">
        <f t="shared" si="3"/>
        <v>32</v>
      </c>
      <c r="F13" s="229">
        <f t="shared" si="4"/>
        <v>14.666</v>
      </c>
      <c r="G13" s="246">
        <f t="shared" si="5"/>
        <v>20</v>
      </c>
      <c r="H13" s="178">
        <f t="shared" si="6"/>
        <v>83.466</v>
      </c>
      <c r="I13" s="33" t="s">
        <v>1169</v>
      </c>
      <c r="J13" s="179" t="s">
        <v>1169</v>
      </c>
      <c r="K13" s="179" t="s">
        <v>1169</v>
      </c>
      <c r="L13" s="179" t="s">
        <v>1169</v>
      </c>
      <c r="N13" s="179" t="s">
        <v>1169</v>
      </c>
      <c r="O13" s="179" t="s">
        <v>1169</v>
      </c>
      <c r="P13" s="3" t="s">
        <v>1224</v>
      </c>
      <c r="Q13" s="208">
        <f t="shared" si="7"/>
        <v>30088</v>
      </c>
      <c r="R13" s="180">
        <v>95.0</v>
      </c>
      <c r="S13" s="223">
        <v>45565.0</v>
      </c>
      <c r="T13" s="208">
        <f>abs(A13-666)+56316</f>
        <v>521738</v>
      </c>
      <c r="U13" s="180">
        <v>73.0</v>
      </c>
      <c r="V13" s="224">
        <v>45589.0</v>
      </c>
      <c r="W13" s="180">
        <v>69888.0</v>
      </c>
      <c r="X13" s="180">
        <v>80.0</v>
      </c>
      <c r="Y13" s="224">
        <v>45614.0</v>
      </c>
      <c r="Z13" s="180"/>
      <c r="AA13" s="180">
        <f t="shared" si="8"/>
        <v>80</v>
      </c>
      <c r="AB13" s="224"/>
      <c r="AC13" s="142">
        <v>73.33</v>
      </c>
      <c r="AD13" s="41">
        <f t="shared" si="9"/>
        <v>73.33</v>
      </c>
      <c r="AE13" s="42">
        <f t="shared" si="10"/>
        <v>100</v>
      </c>
    </row>
    <row r="14">
      <c r="A14" s="242">
        <v>466369.0</v>
      </c>
      <c r="B14" s="250" t="s">
        <v>489</v>
      </c>
      <c r="C14" s="1" t="s">
        <v>9</v>
      </c>
      <c r="D14" s="244">
        <f t="shared" si="2"/>
        <v>16</v>
      </c>
      <c r="E14" s="245">
        <f t="shared" si="3"/>
        <v>32</v>
      </c>
      <c r="F14" s="229">
        <f t="shared" si="4"/>
        <v>13.334</v>
      </c>
      <c r="G14" s="246">
        <f t="shared" si="5"/>
        <v>20</v>
      </c>
      <c r="H14" s="178">
        <f t="shared" si="6"/>
        <v>81.334</v>
      </c>
      <c r="I14" s="33" t="s">
        <v>1169</v>
      </c>
      <c r="J14" s="179" t="s">
        <v>1169</v>
      </c>
      <c r="K14" s="179" t="s">
        <v>1169</v>
      </c>
      <c r="L14" s="179" t="s">
        <v>1169</v>
      </c>
      <c r="N14" s="179" t="s">
        <v>1224</v>
      </c>
      <c r="O14" s="179" t="s">
        <v>1169</v>
      </c>
      <c r="P14" s="179" t="s">
        <v>1169</v>
      </c>
      <c r="Q14" s="208">
        <f t="shared" si="7"/>
        <v>30369</v>
      </c>
      <c r="R14" s="180">
        <v>90.0</v>
      </c>
      <c r="S14" s="251">
        <v>45558.0</v>
      </c>
      <c r="T14" s="208">
        <v>75185.0</v>
      </c>
      <c r="U14" s="180">
        <v>70.0</v>
      </c>
      <c r="V14" s="224">
        <v>45589.0</v>
      </c>
      <c r="W14" s="168">
        <v>69869.0</v>
      </c>
      <c r="X14" s="180">
        <v>80.0</v>
      </c>
      <c r="Y14" s="224">
        <v>45642.0</v>
      </c>
      <c r="Z14" s="180"/>
      <c r="AA14" s="180">
        <f t="shared" si="8"/>
        <v>80</v>
      </c>
      <c r="AB14" s="224"/>
      <c r="AC14" s="142">
        <v>66.67</v>
      </c>
      <c r="AD14" s="41">
        <f t="shared" si="9"/>
        <v>66.67</v>
      </c>
      <c r="AE14" s="42">
        <f t="shared" si="10"/>
        <v>100</v>
      </c>
    </row>
    <row r="15">
      <c r="A15" s="242">
        <v>466402.0</v>
      </c>
      <c r="B15" s="250" t="s">
        <v>511</v>
      </c>
      <c r="C15" s="1" t="s">
        <v>9</v>
      </c>
      <c r="D15" s="244">
        <f t="shared" si="2"/>
        <v>20</v>
      </c>
      <c r="E15" s="245">
        <f t="shared" si="3"/>
        <v>40</v>
      </c>
      <c r="F15" s="229">
        <f t="shared" si="4"/>
        <v>13.334</v>
      </c>
      <c r="G15" s="246">
        <f t="shared" si="5"/>
        <v>20</v>
      </c>
      <c r="H15" s="178">
        <f t="shared" si="6"/>
        <v>93.334</v>
      </c>
      <c r="I15" s="33" t="s">
        <v>1169</v>
      </c>
      <c r="J15" s="179" t="s">
        <v>1169</v>
      </c>
      <c r="K15" s="179" t="s">
        <v>1169</v>
      </c>
      <c r="L15" s="179" t="s">
        <v>1224</v>
      </c>
      <c r="N15" s="179" t="s">
        <v>1169</v>
      </c>
      <c r="O15" s="179" t="s">
        <v>1224</v>
      </c>
      <c r="P15" s="179" t="s">
        <v>1169</v>
      </c>
      <c r="Q15" s="208">
        <f t="shared" si="7"/>
        <v>30402</v>
      </c>
      <c r="R15" s="180">
        <v>100.0</v>
      </c>
      <c r="S15" s="251">
        <v>45558.0</v>
      </c>
      <c r="T15" s="208">
        <f>abs(D15-666)+27266</f>
        <v>27912</v>
      </c>
      <c r="U15" s="180">
        <v>100.0</v>
      </c>
      <c r="V15" s="224">
        <f>J2+14</f>
        <v>45572</v>
      </c>
      <c r="W15" s="180">
        <v>68953.0</v>
      </c>
      <c r="X15" s="180">
        <v>100.0</v>
      </c>
      <c r="Y15" s="224">
        <v>45614.0</v>
      </c>
      <c r="Z15" s="180"/>
      <c r="AA15" s="180">
        <f t="shared" si="8"/>
        <v>100</v>
      </c>
      <c r="AB15" s="224"/>
      <c r="AC15" s="142">
        <v>66.67</v>
      </c>
      <c r="AD15" s="41">
        <f t="shared" si="9"/>
        <v>66.67</v>
      </c>
      <c r="AE15" s="42">
        <f t="shared" si="10"/>
        <v>100</v>
      </c>
    </row>
    <row r="16">
      <c r="A16" s="242">
        <v>466468.0</v>
      </c>
      <c r="B16" s="250" t="s">
        <v>527</v>
      </c>
      <c r="C16" s="1" t="s">
        <v>9</v>
      </c>
      <c r="D16" s="244">
        <f t="shared" si="2"/>
        <v>19.5</v>
      </c>
      <c r="E16" s="245">
        <f t="shared" si="3"/>
        <v>26</v>
      </c>
      <c r="F16" s="229">
        <f t="shared" si="4"/>
        <v>14.666</v>
      </c>
      <c r="G16" s="246">
        <f t="shared" si="5"/>
        <v>20</v>
      </c>
      <c r="H16" s="178">
        <f t="shared" si="6"/>
        <v>80.166</v>
      </c>
      <c r="I16" s="33" t="s">
        <v>1169</v>
      </c>
      <c r="J16" s="179" t="s">
        <v>1169</v>
      </c>
      <c r="K16" s="179" t="s">
        <v>1232</v>
      </c>
      <c r="L16" s="179" t="s">
        <v>1169</v>
      </c>
      <c r="N16" s="179" t="s">
        <v>1224</v>
      </c>
      <c r="O16" s="179" t="s">
        <v>1169</v>
      </c>
      <c r="P16" s="179" t="s">
        <v>1169</v>
      </c>
      <c r="Q16" s="208">
        <f t="shared" si="7"/>
        <v>30468</v>
      </c>
      <c r="R16" s="180">
        <v>95.0</v>
      </c>
      <c r="S16" s="251">
        <v>45558.0</v>
      </c>
      <c r="T16" s="208">
        <v>25318.0</v>
      </c>
      <c r="U16" s="180">
        <v>100.0</v>
      </c>
      <c r="V16" s="224">
        <v>45589.0</v>
      </c>
      <c r="W16" s="180">
        <v>23468.0</v>
      </c>
      <c r="X16" s="180">
        <v>65.0</v>
      </c>
      <c r="Y16" s="224">
        <v>45628.0</v>
      </c>
      <c r="Z16" s="168"/>
      <c r="AA16" s="180">
        <f t="shared" si="8"/>
        <v>65</v>
      </c>
      <c r="AB16" s="224"/>
      <c r="AC16" s="142">
        <v>73.33</v>
      </c>
      <c r="AD16" s="41">
        <f t="shared" si="9"/>
        <v>73.33</v>
      </c>
      <c r="AE16" s="42">
        <f t="shared" si="10"/>
        <v>100</v>
      </c>
    </row>
    <row r="17">
      <c r="A17" s="242">
        <v>375301.0</v>
      </c>
      <c r="B17" s="243" t="s">
        <v>641</v>
      </c>
      <c r="C17" s="1" t="s">
        <v>9</v>
      </c>
      <c r="D17" s="244">
        <f t="shared" si="2"/>
        <v>19.3</v>
      </c>
      <c r="E17" s="245">
        <f t="shared" si="3"/>
        <v>39.2</v>
      </c>
      <c r="F17" s="229">
        <f t="shared" si="4"/>
        <v>14.666</v>
      </c>
      <c r="G17" s="246">
        <f t="shared" si="5"/>
        <v>20</v>
      </c>
      <c r="H17" s="178">
        <f t="shared" si="6"/>
        <v>93.166</v>
      </c>
      <c r="I17" s="33" t="s">
        <v>1169</v>
      </c>
      <c r="J17" s="179" t="s">
        <v>1169</v>
      </c>
      <c r="K17" s="179" t="s">
        <v>1169</v>
      </c>
      <c r="L17" s="179" t="s">
        <v>1224</v>
      </c>
      <c r="N17" s="179" t="s">
        <v>1224</v>
      </c>
      <c r="O17" s="179" t="s">
        <v>1224</v>
      </c>
      <c r="P17" s="179" t="s">
        <v>1169</v>
      </c>
      <c r="Q17" s="208">
        <f t="shared" si="7"/>
        <v>108699</v>
      </c>
      <c r="R17" s="180">
        <v>98.0</v>
      </c>
      <c r="S17" s="251">
        <v>45558.0</v>
      </c>
      <c r="T17" s="168">
        <v>68118.0</v>
      </c>
      <c r="U17" s="180">
        <v>95.0</v>
      </c>
      <c r="V17" s="254">
        <f>J2+14</f>
        <v>45572</v>
      </c>
      <c r="W17" s="168">
        <v>68118.0</v>
      </c>
      <c r="X17" s="180">
        <v>98.0</v>
      </c>
      <c r="Y17" s="224">
        <v>45642.0</v>
      </c>
      <c r="Z17" s="168"/>
      <c r="AA17" s="180">
        <f t="shared" si="8"/>
        <v>98</v>
      </c>
      <c r="AB17" s="224"/>
      <c r="AC17" s="142">
        <v>73.33</v>
      </c>
      <c r="AD17" s="41">
        <f t="shared" si="9"/>
        <v>73.33</v>
      </c>
      <c r="AE17" s="42">
        <f t="shared" si="10"/>
        <v>100</v>
      </c>
    </row>
    <row r="18">
      <c r="A18" s="242">
        <v>466824.0</v>
      </c>
      <c r="B18" s="243" t="s">
        <v>657</v>
      </c>
      <c r="C18" s="1" t="s">
        <v>9</v>
      </c>
      <c r="D18" s="244">
        <f t="shared" si="2"/>
        <v>17</v>
      </c>
      <c r="E18" s="245">
        <f t="shared" si="3"/>
        <v>32</v>
      </c>
      <c r="F18" s="229">
        <f t="shared" si="4"/>
        <v>14</v>
      </c>
      <c r="G18" s="246">
        <f t="shared" si="5"/>
        <v>20</v>
      </c>
      <c r="H18" s="178">
        <f t="shared" si="6"/>
        <v>83</v>
      </c>
      <c r="I18" s="33" t="s">
        <v>1169</v>
      </c>
      <c r="J18" s="179" t="s">
        <v>1169</v>
      </c>
      <c r="K18" s="179" t="s">
        <v>1169</v>
      </c>
      <c r="L18" s="179" t="s">
        <v>1224</v>
      </c>
      <c r="N18" s="179" t="s">
        <v>1169</v>
      </c>
      <c r="O18" s="179" t="s">
        <v>1224</v>
      </c>
      <c r="P18" s="179" t="s">
        <v>1169</v>
      </c>
      <c r="Q18" s="208">
        <f t="shared" si="7"/>
        <v>30824</v>
      </c>
      <c r="R18" s="180">
        <v>90.0</v>
      </c>
      <c r="S18" s="223">
        <f>J2+14</f>
        <v>45572</v>
      </c>
      <c r="T18" s="168">
        <v>65392.0</v>
      </c>
      <c r="U18" s="180">
        <v>80.0</v>
      </c>
      <c r="V18" s="224">
        <v>45614.0</v>
      </c>
      <c r="W18" s="168">
        <v>74340.0</v>
      </c>
      <c r="X18" s="180">
        <v>80.0</v>
      </c>
      <c r="Y18" s="224">
        <v>45642.0</v>
      </c>
      <c r="Z18" s="168"/>
      <c r="AA18" s="180">
        <f t="shared" si="8"/>
        <v>80</v>
      </c>
      <c r="AB18" s="224"/>
      <c r="AC18" s="142">
        <v>70.0</v>
      </c>
      <c r="AD18" s="41">
        <f t="shared" si="9"/>
        <v>70</v>
      </c>
      <c r="AE18" s="42">
        <f t="shared" si="10"/>
        <v>100</v>
      </c>
    </row>
    <row r="19">
      <c r="A19" s="242">
        <v>472302.0</v>
      </c>
      <c r="B19" s="243" t="s">
        <v>679</v>
      </c>
      <c r="C19" s="1" t="s">
        <v>9</v>
      </c>
      <c r="D19" s="244">
        <f t="shared" si="2"/>
        <v>20</v>
      </c>
      <c r="E19" s="245">
        <f t="shared" si="3"/>
        <v>30</v>
      </c>
      <c r="F19" s="229">
        <f t="shared" si="4"/>
        <v>13.334</v>
      </c>
      <c r="G19" s="246">
        <f t="shared" si="5"/>
        <v>20</v>
      </c>
      <c r="H19" s="178">
        <f t="shared" si="6"/>
        <v>83.334</v>
      </c>
      <c r="I19" s="33" t="s">
        <v>1169</v>
      </c>
      <c r="J19" s="179" t="s">
        <v>1169</v>
      </c>
      <c r="K19" s="179" t="s">
        <v>1232</v>
      </c>
      <c r="L19" s="179" t="s">
        <v>1169</v>
      </c>
      <c r="N19" s="179" t="s">
        <v>1224</v>
      </c>
      <c r="O19" s="179" t="s">
        <v>1169</v>
      </c>
      <c r="P19" s="179" t="s">
        <v>1169</v>
      </c>
      <c r="Q19" s="208">
        <f t="shared" si="7"/>
        <v>36302</v>
      </c>
      <c r="R19" s="180">
        <v>100.0</v>
      </c>
      <c r="S19" s="251">
        <v>45558.0</v>
      </c>
      <c r="T19" s="208">
        <f>abs(D19-666)+56311</f>
        <v>56957</v>
      </c>
      <c r="U19" s="180">
        <v>100.0</v>
      </c>
      <c r="V19" s="224">
        <v>45589.0</v>
      </c>
      <c r="W19" s="180">
        <v>68102.0</v>
      </c>
      <c r="X19" s="180">
        <v>75.0</v>
      </c>
      <c r="Y19" s="224">
        <v>45628.0</v>
      </c>
      <c r="Z19" s="180"/>
      <c r="AA19" s="180">
        <f t="shared" si="8"/>
        <v>75</v>
      </c>
      <c r="AB19" s="224"/>
      <c r="AC19" s="142">
        <v>66.67</v>
      </c>
      <c r="AD19" s="41">
        <f t="shared" si="9"/>
        <v>66.67</v>
      </c>
      <c r="AE19" s="42">
        <f t="shared" si="10"/>
        <v>100</v>
      </c>
    </row>
    <row r="20">
      <c r="A20" s="242">
        <v>467141.0</v>
      </c>
      <c r="B20" s="250" t="s">
        <v>759</v>
      </c>
      <c r="C20" s="1" t="s">
        <v>9</v>
      </c>
      <c r="D20" s="244">
        <f t="shared" si="2"/>
        <v>18.5</v>
      </c>
      <c r="E20" s="245">
        <f t="shared" si="3"/>
        <v>38</v>
      </c>
      <c r="F20" s="229">
        <f t="shared" si="4"/>
        <v>14</v>
      </c>
      <c r="G20" s="246">
        <f t="shared" si="5"/>
        <v>20</v>
      </c>
      <c r="H20" s="178">
        <f t="shared" si="6"/>
        <v>90.5</v>
      </c>
      <c r="I20" s="33" t="s">
        <v>1169</v>
      </c>
      <c r="J20" s="179" t="s">
        <v>1169</v>
      </c>
      <c r="K20" s="179" t="s">
        <v>1169</v>
      </c>
      <c r="L20" s="179" t="s">
        <v>1224</v>
      </c>
      <c r="N20" s="179" t="s">
        <v>1224</v>
      </c>
      <c r="O20" s="179" t="s">
        <v>1169</v>
      </c>
      <c r="P20" s="3" t="s">
        <v>1224</v>
      </c>
      <c r="Q20" s="208">
        <f t="shared" si="7"/>
        <v>31141</v>
      </c>
      <c r="R20" s="180">
        <v>95.0</v>
      </c>
      <c r="S20" s="255">
        <v>45558.0</v>
      </c>
      <c r="T20" s="180">
        <v>27869.0</v>
      </c>
      <c r="U20" s="180">
        <v>90.0</v>
      </c>
      <c r="V20" s="254">
        <f>J2+14</f>
        <v>45572</v>
      </c>
      <c r="W20" s="168">
        <v>68116.0</v>
      </c>
      <c r="X20" s="180">
        <v>95.0</v>
      </c>
      <c r="Y20" s="224">
        <v>45628.0</v>
      </c>
      <c r="Z20" s="180"/>
      <c r="AA20" s="180">
        <f t="shared" si="8"/>
        <v>95</v>
      </c>
      <c r="AB20" s="224"/>
      <c r="AC20" s="142">
        <v>70.0</v>
      </c>
      <c r="AD20" s="41">
        <f t="shared" si="9"/>
        <v>70</v>
      </c>
      <c r="AE20" s="42">
        <f t="shared" si="10"/>
        <v>100</v>
      </c>
    </row>
    <row r="21">
      <c r="A21" s="242">
        <v>414249.0</v>
      </c>
      <c r="B21" s="250" t="s">
        <v>793</v>
      </c>
      <c r="C21" s="1" t="s">
        <v>9</v>
      </c>
      <c r="D21" s="244">
        <f t="shared" si="2"/>
        <v>16</v>
      </c>
      <c r="E21" s="245">
        <f t="shared" si="3"/>
        <v>30</v>
      </c>
      <c r="F21" s="229">
        <f t="shared" si="4"/>
        <v>14</v>
      </c>
      <c r="G21" s="246">
        <f t="shared" si="5"/>
        <v>20</v>
      </c>
      <c r="H21" s="178">
        <f t="shared" si="6"/>
        <v>80</v>
      </c>
      <c r="I21" s="33" t="s">
        <v>1169</v>
      </c>
      <c r="J21" s="179" t="s">
        <v>1169</v>
      </c>
      <c r="K21" s="179" t="s">
        <v>1169</v>
      </c>
      <c r="L21" s="179" t="s">
        <v>1224</v>
      </c>
      <c r="N21" s="179" t="s">
        <v>1224</v>
      </c>
      <c r="O21" s="179" t="s">
        <v>1224</v>
      </c>
      <c r="P21" s="179" t="s">
        <v>1169</v>
      </c>
      <c r="Q21" s="208">
        <f t="shared" si="7"/>
        <v>69751</v>
      </c>
      <c r="R21" s="180">
        <v>90.0</v>
      </c>
      <c r="S21" s="223">
        <f>J2+14</f>
        <v>45572</v>
      </c>
      <c r="T21" s="180">
        <v>27870.0</v>
      </c>
      <c r="U21" s="180">
        <v>70.0</v>
      </c>
      <c r="V21" s="224">
        <v>45642.0</v>
      </c>
      <c r="W21" s="180">
        <v>69754.0</v>
      </c>
      <c r="X21" s="180">
        <v>75.0</v>
      </c>
      <c r="Y21" s="224">
        <v>45649.0</v>
      </c>
      <c r="Z21" s="186"/>
      <c r="AA21" s="180">
        <f t="shared" si="8"/>
        <v>75</v>
      </c>
      <c r="AB21" s="224"/>
      <c r="AC21" s="142">
        <v>70.0</v>
      </c>
      <c r="AD21" s="210">
        <f t="shared" si="9"/>
        <v>70</v>
      </c>
      <c r="AE21" s="42">
        <f>IF(H21&gt;=60,100,0)</f>
        <v>100</v>
      </c>
    </row>
    <row r="22">
      <c r="A22" s="242">
        <v>467237.0</v>
      </c>
      <c r="B22" s="243" t="s">
        <v>801</v>
      </c>
      <c r="C22" s="1" t="s">
        <v>9</v>
      </c>
      <c r="D22" s="244">
        <f t="shared" si="2"/>
        <v>17.8</v>
      </c>
      <c r="E22" s="245">
        <f t="shared" si="3"/>
        <v>28.4</v>
      </c>
      <c r="F22" s="229">
        <f t="shared" si="4"/>
        <v>14</v>
      </c>
      <c r="G22" s="246">
        <f t="shared" si="5"/>
        <v>20</v>
      </c>
      <c r="H22" s="178">
        <f t="shared" si="6"/>
        <v>80.2</v>
      </c>
      <c r="I22" s="33" t="s">
        <v>1169</v>
      </c>
      <c r="J22" s="179" t="s">
        <v>1169</v>
      </c>
      <c r="K22" s="179" t="s">
        <v>1169</v>
      </c>
      <c r="L22" s="179" t="s">
        <v>1169</v>
      </c>
      <c r="N22" s="179" t="s">
        <v>1224</v>
      </c>
      <c r="O22" s="179" t="s">
        <v>1169</v>
      </c>
      <c r="P22" s="3" t="s">
        <v>1224</v>
      </c>
      <c r="Q22" s="208">
        <f t="shared" si="7"/>
        <v>31237</v>
      </c>
      <c r="R22" s="180">
        <v>98.0</v>
      </c>
      <c r="S22" s="249">
        <v>45565.0</v>
      </c>
      <c r="T22" s="168">
        <v>521734.0</v>
      </c>
      <c r="U22" s="180">
        <v>80.0</v>
      </c>
      <c r="V22" s="224">
        <v>45589.0</v>
      </c>
      <c r="W22" s="168">
        <v>68137.0</v>
      </c>
      <c r="X22" s="180">
        <v>71.0</v>
      </c>
      <c r="Y22" s="224">
        <v>45628.0</v>
      </c>
      <c r="Z22" s="168"/>
      <c r="AA22" s="180">
        <f t="shared" si="8"/>
        <v>71</v>
      </c>
      <c r="AB22" s="224"/>
      <c r="AC22" s="142">
        <v>70.0</v>
      </c>
      <c r="AD22" s="41">
        <f t="shared" si="9"/>
        <v>70</v>
      </c>
      <c r="AE22" s="42">
        <f t="shared" ref="AE22:AE26" si="11">IF(H22&gt;=60,100,0)</f>
        <v>100</v>
      </c>
    </row>
    <row r="23">
      <c r="A23" s="242">
        <v>467530.0</v>
      </c>
      <c r="B23" s="250" t="s">
        <v>907</v>
      </c>
      <c r="C23" s="1" t="s">
        <v>9</v>
      </c>
      <c r="D23" s="244">
        <f t="shared" si="2"/>
        <v>20</v>
      </c>
      <c r="E23" s="245">
        <f t="shared" si="3"/>
        <v>39.2</v>
      </c>
      <c r="F23" s="229">
        <f t="shared" si="4"/>
        <v>17.334</v>
      </c>
      <c r="G23" s="246">
        <f t="shared" si="5"/>
        <v>20</v>
      </c>
      <c r="H23" s="178">
        <f t="shared" si="6"/>
        <v>96.534</v>
      </c>
      <c r="I23" s="33" t="s">
        <v>1169</v>
      </c>
      <c r="J23" s="179" t="s">
        <v>1169</v>
      </c>
      <c r="K23" s="179" t="s">
        <v>1232</v>
      </c>
      <c r="L23" s="179" t="s">
        <v>1224</v>
      </c>
      <c r="N23" s="179" t="s">
        <v>1169</v>
      </c>
      <c r="O23" s="179" t="s">
        <v>1233</v>
      </c>
      <c r="P23" s="3" t="s">
        <v>1224</v>
      </c>
      <c r="Q23" s="208">
        <f t="shared" si="7"/>
        <v>31530</v>
      </c>
      <c r="R23" s="180">
        <v>100.0</v>
      </c>
      <c r="S23" s="251">
        <v>45558.0</v>
      </c>
      <c r="T23" s="208">
        <f>abs(A11-666)+74328</f>
        <v>539711</v>
      </c>
      <c r="U23" s="180">
        <v>100.0</v>
      </c>
      <c r="V23" s="256">
        <f>J2+14</f>
        <v>45572</v>
      </c>
      <c r="W23" s="168">
        <v>68121.0</v>
      </c>
      <c r="X23" s="180">
        <v>98.0</v>
      </c>
      <c r="Y23" s="224">
        <v>45614.0</v>
      </c>
      <c r="Z23" s="188"/>
      <c r="AA23" s="180">
        <f t="shared" si="8"/>
        <v>98</v>
      </c>
      <c r="AB23" s="224"/>
      <c r="AC23" s="142">
        <v>86.67</v>
      </c>
      <c r="AD23" s="41">
        <f t="shared" si="9"/>
        <v>86.67</v>
      </c>
      <c r="AE23" s="42">
        <f t="shared" si="11"/>
        <v>100</v>
      </c>
    </row>
    <row r="24" ht="16.5" customHeight="1">
      <c r="A24" s="242">
        <v>467696.0</v>
      </c>
      <c r="B24" s="250" t="s">
        <v>975</v>
      </c>
      <c r="C24" s="1" t="s">
        <v>9</v>
      </c>
      <c r="D24" s="244">
        <f t="shared" si="2"/>
        <v>20</v>
      </c>
      <c r="E24" s="245">
        <f t="shared" si="3"/>
        <v>40</v>
      </c>
      <c r="F24" s="229">
        <f t="shared" si="4"/>
        <v>13.334</v>
      </c>
      <c r="G24" s="246">
        <f t="shared" si="5"/>
        <v>20</v>
      </c>
      <c r="H24" s="178">
        <f t="shared" si="6"/>
        <v>93.334</v>
      </c>
      <c r="I24" s="33" t="s">
        <v>1169</v>
      </c>
      <c r="J24" s="179" t="s">
        <v>1169</v>
      </c>
      <c r="K24" s="179" t="s">
        <v>1232</v>
      </c>
      <c r="L24" s="179" t="s">
        <v>1169</v>
      </c>
      <c r="N24" s="179" t="s">
        <v>1224</v>
      </c>
      <c r="O24" s="179" t="s">
        <v>1169</v>
      </c>
      <c r="P24" s="3" t="s">
        <v>1224</v>
      </c>
      <c r="Q24" s="208">
        <f t="shared" si="7"/>
        <v>31696</v>
      </c>
      <c r="R24" s="180">
        <v>100.0</v>
      </c>
      <c r="S24" s="223">
        <v>45565.0</v>
      </c>
      <c r="T24" s="208">
        <v>712.0</v>
      </c>
      <c r="U24" s="180">
        <v>100.0</v>
      </c>
      <c r="V24" s="224">
        <v>45589.0</v>
      </c>
      <c r="W24" s="168">
        <v>68196.0</v>
      </c>
      <c r="X24" s="180">
        <v>100.0</v>
      </c>
      <c r="Y24" s="224">
        <v>45628.0</v>
      </c>
      <c r="Z24" s="168"/>
      <c r="AA24" s="180">
        <f t="shared" si="8"/>
        <v>100</v>
      </c>
      <c r="AB24" s="224"/>
      <c r="AC24" s="142">
        <v>66.67</v>
      </c>
      <c r="AD24" s="41">
        <f t="shared" si="9"/>
        <v>66.67</v>
      </c>
      <c r="AE24" s="42">
        <f t="shared" si="11"/>
        <v>100</v>
      </c>
    </row>
    <row r="25">
      <c r="A25" s="242">
        <v>467830.0</v>
      </c>
      <c r="B25" s="250" t="s">
        <v>1011</v>
      </c>
      <c r="C25" s="1" t="s">
        <v>9</v>
      </c>
      <c r="D25" s="244">
        <f t="shared" si="2"/>
        <v>19.5</v>
      </c>
      <c r="E25" s="245">
        <f t="shared" si="3"/>
        <v>32</v>
      </c>
      <c r="F25" s="229">
        <f t="shared" si="4"/>
        <v>14.666</v>
      </c>
      <c r="G25" s="246">
        <f t="shared" si="5"/>
        <v>20</v>
      </c>
      <c r="H25" s="178">
        <f t="shared" si="6"/>
        <v>86.166</v>
      </c>
      <c r="I25" s="33" t="s">
        <v>1169</v>
      </c>
      <c r="J25" s="179" t="s">
        <v>1169</v>
      </c>
      <c r="K25" s="179" t="s">
        <v>1169</v>
      </c>
      <c r="L25" s="179" t="s">
        <v>1224</v>
      </c>
      <c r="N25" s="179" t="s">
        <v>1224</v>
      </c>
      <c r="O25" s="179" t="s">
        <v>1169</v>
      </c>
      <c r="P25" s="3" t="s">
        <v>1169</v>
      </c>
      <c r="Q25" s="208">
        <f t="shared" si="7"/>
        <v>31830</v>
      </c>
      <c r="R25" s="180">
        <v>95.0</v>
      </c>
      <c r="S25" s="251">
        <v>45558.0</v>
      </c>
      <c r="T25" s="208">
        <f t="shared" ref="T25:T26" si="12">abs(A13-786)+74328</f>
        <v>539630</v>
      </c>
      <c r="U25" s="180">
        <v>100.0</v>
      </c>
      <c r="V25" s="257">
        <v>45572.0</v>
      </c>
      <c r="W25" s="168">
        <v>681210.0</v>
      </c>
      <c r="X25" s="180">
        <v>80.0</v>
      </c>
      <c r="Y25" s="224">
        <v>45628.0</v>
      </c>
      <c r="Z25" s="168"/>
      <c r="AA25" s="180">
        <f t="shared" si="8"/>
        <v>80</v>
      </c>
      <c r="AB25" s="224"/>
      <c r="AC25" s="142">
        <v>73.33</v>
      </c>
      <c r="AD25" s="41">
        <f t="shared" si="9"/>
        <v>73.33</v>
      </c>
      <c r="AE25" s="42">
        <f t="shared" si="11"/>
        <v>100</v>
      </c>
    </row>
    <row r="26">
      <c r="A26" s="242">
        <v>468125.0</v>
      </c>
      <c r="B26" s="250" t="s">
        <v>1121</v>
      </c>
      <c r="C26" s="1" t="s">
        <v>9</v>
      </c>
      <c r="D26" s="244">
        <f t="shared" si="2"/>
        <v>20</v>
      </c>
      <c r="E26" s="245">
        <f t="shared" si="3"/>
        <v>34</v>
      </c>
      <c r="F26" s="229">
        <f t="shared" si="4"/>
        <v>12.666</v>
      </c>
      <c r="G26" s="246">
        <f t="shared" si="5"/>
        <v>20</v>
      </c>
      <c r="H26" s="178">
        <f t="shared" si="6"/>
        <v>86.666</v>
      </c>
      <c r="I26" s="33" t="s">
        <v>1169</v>
      </c>
      <c r="J26" s="179" t="s">
        <v>1169</v>
      </c>
      <c r="K26" s="179" t="s">
        <v>1232</v>
      </c>
      <c r="L26" s="179" t="s">
        <v>1169</v>
      </c>
      <c r="N26" s="179" t="s">
        <v>1224</v>
      </c>
      <c r="O26" s="179" t="s">
        <v>1169</v>
      </c>
      <c r="P26" s="3" t="s">
        <v>1224</v>
      </c>
      <c r="Q26" s="208">
        <f t="shared" si="7"/>
        <v>32125</v>
      </c>
      <c r="R26" s="180">
        <v>100.0</v>
      </c>
      <c r="S26" s="251">
        <v>45558.0</v>
      </c>
      <c r="T26" s="208">
        <f t="shared" si="12"/>
        <v>539911</v>
      </c>
      <c r="U26" s="180">
        <v>100.0</v>
      </c>
      <c r="V26" s="224">
        <v>45589.0</v>
      </c>
      <c r="W26" s="168">
        <v>68126.0</v>
      </c>
      <c r="X26" s="180">
        <v>85.0</v>
      </c>
      <c r="Y26" s="224">
        <v>45628.0</v>
      </c>
      <c r="Z26" s="168"/>
      <c r="AA26" s="180">
        <f t="shared" si="8"/>
        <v>85</v>
      </c>
      <c r="AB26" s="224"/>
      <c r="AC26" s="142">
        <v>63.33</v>
      </c>
      <c r="AD26" s="41">
        <f t="shared" si="9"/>
        <v>63.33</v>
      </c>
      <c r="AE26" s="42">
        <f t="shared" si="11"/>
        <v>100</v>
      </c>
    </row>
    <row r="27">
      <c r="A27" s="258"/>
      <c r="B27" s="192"/>
      <c r="C27" s="193"/>
      <c r="D27" s="259"/>
      <c r="E27" s="194"/>
      <c r="F27" s="194"/>
      <c r="G27" s="260"/>
      <c r="H27" s="178"/>
      <c r="I27" s="179"/>
      <c r="J27" s="179"/>
      <c r="K27" s="179"/>
      <c r="L27" s="179"/>
      <c r="M27" s="179"/>
      <c r="N27" s="179"/>
      <c r="O27" s="179"/>
      <c r="Q27" s="261"/>
      <c r="R27" s="180"/>
      <c r="S27" s="223"/>
      <c r="T27" s="168"/>
      <c r="U27" s="180"/>
      <c r="V27" s="224"/>
      <c r="W27" s="168"/>
      <c r="X27" s="180"/>
      <c r="Y27" s="224"/>
      <c r="Z27" s="168"/>
      <c r="AA27" s="180"/>
      <c r="AB27" s="224"/>
      <c r="AC27" s="198"/>
      <c r="AD27" s="180"/>
      <c r="AE27" s="170"/>
    </row>
    <row r="28">
      <c r="A28" s="258"/>
      <c r="B28" s="192"/>
      <c r="C28" s="193"/>
      <c r="D28" s="194"/>
      <c r="E28" s="194"/>
      <c r="F28" s="194"/>
      <c r="G28" s="194"/>
      <c r="H28" s="195"/>
      <c r="I28" s="179"/>
      <c r="J28" s="179"/>
      <c r="K28" s="179"/>
      <c r="L28" s="179"/>
      <c r="M28" s="179"/>
      <c r="N28" s="179"/>
      <c r="O28" s="179"/>
      <c r="Q28" s="196"/>
      <c r="R28" s="180"/>
      <c r="S28" s="249"/>
      <c r="T28" s="180"/>
      <c r="U28" s="180"/>
      <c r="V28" s="256"/>
      <c r="W28" s="180"/>
      <c r="X28" s="180"/>
      <c r="Y28" s="256"/>
      <c r="Z28" s="180"/>
      <c r="AA28" s="180"/>
      <c r="AB28" s="256"/>
      <c r="AC28" s="198"/>
      <c r="AD28" s="180"/>
      <c r="AE28" s="180"/>
    </row>
    <row r="29">
      <c r="A29" s="258"/>
      <c r="B29" s="192"/>
      <c r="C29" s="193"/>
      <c r="D29" s="194"/>
      <c r="E29" s="194"/>
      <c r="F29" s="194"/>
      <c r="G29" s="194"/>
      <c r="H29" s="195"/>
      <c r="I29" s="179"/>
      <c r="J29" s="179"/>
      <c r="K29" s="179"/>
      <c r="L29" s="179"/>
      <c r="M29" s="179"/>
      <c r="N29" s="179"/>
      <c r="O29" s="179"/>
      <c r="Q29" s="196"/>
      <c r="R29" s="180"/>
      <c r="S29" s="249"/>
      <c r="T29" s="180"/>
      <c r="U29" s="180"/>
      <c r="V29" s="256"/>
      <c r="W29" s="180"/>
      <c r="X29" s="180"/>
      <c r="Y29" s="256"/>
      <c r="Z29" s="180"/>
      <c r="AA29" s="180"/>
      <c r="AB29" s="256"/>
      <c r="AC29" s="198"/>
      <c r="AD29" s="180"/>
      <c r="AE29" s="180"/>
    </row>
    <row r="30">
      <c r="A30" s="114"/>
      <c r="B30" s="192"/>
      <c r="C30" s="193"/>
      <c r="D30" s="194"/>
      <c r="E30" s="194"/>
      <c r="F30" s="194"/>
      <c r="G30" s="194"/>
      <c r="H30" s="195"/>
      <c r="I30" s="179"/>
      <c r="J30" s="179"/>
      <c r="K30" s="179"/>
      <c r="L30" s="179"/>
      <c r="M30" s="179"/>
      <c r="N30" s="179"/>
      <c r="O30" s="179"/>
      <c r="Q30" s="196"/>
      <c r="R30" s="180"/>
      <c r="S30" s="249"/>
      <c r="T30" s="180"/>
      <c r="U30" s="180"/>
      <c r="V30" s="256"/>
      <c r="W30" s="180"/>
      <c r="X30" s="180"/>
      <c r="Y30" s="256"/>
      <c r="Z30" s="180"/>
      <c r="AA30" s="180"/>
      <c r="AB30" s="256"/>
      <c r="AC30" s="198"/>
      <c r="AD30" s="180"/>
      <c r="AE30" s="180"/>
    </row>
  </sheetData>
  <mergeCells count="29">
    <mergeCell ref="W2:W3"/>
    <mergeCell ref="Y2:Y3"/>
    <mergeCell ref="Z2:Z3"/>
    <mergeCell ref="AB2:AB3"/>
    <mergeCell ref="AE2:AE3"/>
    <mergeCell ref="D1:G2"/>
    <mergeCell ref="H1:H3"/>
    <mergeCell ref="I1:P1"/>
    <mergeCell ref="Q1:S1"/>
    <mergeCell ref="T1:V1"/>
    <mergeCell ref="W1:Y1"/>
    <mergeCell ref="Z1:AB1"/>
    <mergeCell ref="B1:C1"/>
    <mergeCell ref="A2:A3"/>
    <mergeCell ref="B2:B3"/>
    <mergeCell ref="C2:C3"/>
    <mergeCell ref="I2:I3"/>
    <mergeCell ref="J2:J3"/>
    <mergeCell ref="K2:K3"/>
    <mergeCell ref="L2:L3"/>
    <mergeCell ref="M2:M3"/>
    <mergeCell ref="N2:N3"/>
    <mergeCell ref="M4:M26"/>
    <mergeCell ref="O2:O3"/>
    <mergeCell ref="P2:P3"/>
    <mergeCell ref="Q2:Q3"/>
    <mergeCell ref="S2:S3"/>
    <mergeCell ref="T2:T3"/>
    <mergeCell ref="V2:V3"/>
  </mergeCells>
  <conditionalFormatting sqref="I4:I26">
    <cfRule type="containsText" dxfId="3" priority="1" operator="containsText" text="N">
      <formula>NOT(ISERROR(SEARCH(("N"),(I4))))</formula>
    </cfRule>
  </conditionalFormatting>
  <conditionalFormatting sqref="D4:G30">
    <cfRule type="cellIs" dxfId="0" priority="2" operator="greaterThanOrEqual">
      <formula>0.1</formula>
    </cfRule>
  </conditionalFormatting>
  <conditionalFormatting sqref="D4:G30">
    <cfRule type="cellIs" dxfId="1" priority="3" operator="lessThan">
      <formula>0.1</formula>
    </cfRule>
  </conditionalFormatting>
  <conditionalFormatting sqref="H1:H30">
    <cfRule type="cellIs" dxfId="2" priority="4" operator="between">
      <formula>60</formula>
      <formula>68</formula>
    </cfRule>
  </conditionalFormatting>
  <conditionalFormatting sqref="I4:L26 N4:P26">
    <cfRule type="containsText" dxfId="3" priority="5" operator="containsText" text="н">
      <formula>NOT(ISERROR(SEARCH(("н"),(I4))))</formula>
    </cfRule>
  </conditionalFormatting>
  <conditionalFormatting sqref="H1:H30">
    <cfRule type="cellIs" dxfId="4" priority="6" operator="between">
      <formula>68</formula>
      <formula>74</formula>
    </cfRule>
  </conditionalFormatting>
  <conditionalFormatting sqref="H1:H30">
    <cfRule type="cellIs" dxfId="5" priority="7" operator="between">
      <formula>74</formula>
      <formula>81</formula>
    </cfRule>
  </conditionalFormatting>
  <conditionalFormatting sqref="H1:H30">
    <cfRule type="cellIs" dxfId="6" priority="8" operator="between">
      <formula>81</formula>
      <formula>90</formula>
    </cfRule>
  </conditionalFormatting>
  <conditionalFormatting sqref="H1:H30">
    <cfRule type="cellIs" dxfId="7" priority="9" operator="greaterThan">
      <formula>90</formula>
    </cfRule>
  </conditionalFormatting>
  <conditionalFormatting sqref="I4:L26 N4:P26">
    <cfRule type="containsText" dxfId="3" priority="10" operator="containsText" text="n">
      <formula>NOT(ISERROR(SEARCH(("n"),(I4))))</formula>
    </cfRule>
  </conditionalFormatting>
  <conditionalFormatting sqref="R1:R30 X2:X3 U4:U30 X5:X30 AA5:AA26">
    <cfRule type="cellIs" dxfId="9" priority="11" operator="equal">
      <formula>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7.5"/>
    <col customWidth="1" min="2" max="2" width="33.25"/>
    <col customWidth="1" min="3" max="3" width="7.38"/>
    <col customWidth="1" min="4" max="7" width="3.63"/>
    <col customWidth="1" min="8" max="8" width="4.88"/>
    <col customWidth="1" min="9" max="16" width="3.0"/>
    <col customWidth="1" min="17" max="17" width="9.0"/>
    <col customWidth="1" min="18" max="18" width="7.25"/>
    <col customWidth="1" min="19" max="19" width="7.38"/>
    <col customWidth="1" min="20" max="20" width="9.0"/>
    <col customWidth="1" min="21" max="21" width="7.75"/>
    <col customWidth="1" min="22" max="22" width="6.63"/>
    <col customWidth="1" min="23" max="23" width="10.0"/>
    <col customWidth="1" min="24" max="24" width="7.88"/>
    <col customWidth="1" min="25" max="25" width="6.63"/>
    <col customWidth="1" min="26" max="26" width="12.75"/>
    <col customWidth="1" min="27" max="27" width="9.5"/>
    <col customWidth="1" min="28" max="28" width="5.0"/>
    <col customWidth="1" min="29" max="30" width="6.25"/>
    <col customWidth="1" min="31" max="31" width="6.13"/>
  </cols>
  <sheetData>
    <row r="1">
      <c r="A1" s="5"/>
      <c r="B1" s="153" t="s">
        <v>1230</v>
      </c>
      <c r="D1" s="154" t="s">
        <v>1151</v>
      </c>
      <c r="H1" s="155" t="s">
        <v>1174</v>
      </c>
      <c r="I1" s="156" t="s">
        <v>1175</v>
      </c>
      <c r="Q1" s="157" t="s">
        <v>1153</v>
      </c>
      <c r="S1" s="10"/>
      <c r="T1" s="157" t="s">
        <v>1154</v>
      </c>
      <c r="V1" s="10"/>
      <c r="W1" s="157" t="s">
        <v>1155</v>
      </c>
      <c r="Y1" s="10"/>
      <c r="Z1" s="156" t="s">
        <v>1156</v>
      </c>
      <c r="AB1" s="10"/>
      <c r="AC1" s="158" t="s">
        <v>1157</v>
      </c>
      <c r="AD1" s="159" t="s">
        <v>1158</v>
      </c>
      <c r="AE1" s="160" t="s">
        <v>1159</v>
      </c>
    </row>
    <row r="2">
      <c r="A2" s="5" t="s">
        <v>0</v>
      </c>
      <c r="B2" s="161" t="s">
        <v>1</v>
      </c>
      <c r="C2" s="161" t="s">
        <v>2</v>
      </c>
      <c r="D2" s="14"/>
      <c r="H2" s="15"/>
      <c r="I2" s="162">
        <v>45551.0</v>
      </c>
      <c r="J2" s="163">
        <f t="shared" ref="J2:P2" si="1">I2+14</f>
        <v>45565</v>
      </c>
      <c r="K2" s="163">
        <f t="shared" si="1"/>
        <v>45579</v>
      </c>
      <c r="L2" s="163">
        <f t="shared" si="1"/>
        <v>45593</v>
      </c>
      <c r="M2" s="163">
        <f t="shared" si="1"/>
        <v>45607</v>
      </c>
      <c r="N2" s="163">
        <f t="shared" si="1"/>
        <v>45621</v>
      </c>
      <c r="O2" s="163">
        <f t="shared" si="1"/>
        <v>45635</v>
      </c>
      <c r="P2" s="262">
        <f t="shared" si="1"/>
        <v>45649</v>
      </c>
      <c r="Q2" s="165" t="s">
        <v>1160</v>
      </c>
      <c r="R2" s="166" t="s">
        <v>1161</v>
      </c>
      <c r="S2" s="224" t="s">
        <v>1162</v>
      </c>
      <c r="T2" s="165" t="s">
        <v>1160</v>
      </c>
      <c r="U2" s="166" t="s">
        <v>1161</v>
      </c>
      <c r="V2" s="224" t="s">
        <v>1162</v>
      </c>
      <c r="W2" s="165" t="s">
        <v>1160</v>
      </c>
      <c r="X2" s="166" t="s">
        <v>1161</v>
      </c>
      <c r="Y2" s="224" t="s">
        <v>1162</v>
      </c>
      <c r="Z2" s="168" t="s">
        <v>1160</v>
      </c>
      <c r="AA2" s="166" t="s">
        <v>1161</v>
      </c>
      <c r="AB2" s="224" t="s">
        <v>1162</v>
      </c>
      <c r="AC2" s="169" t="s">
        <v>1163</v>
      </c>
      <c r="AD2" s="169" t="s">
        <v>1163</v>
      </c>
      <c r="AE2" s="170" t="s">
        <v>1164</v>
      </c>
    </row>
    <row r="3" ht="18.0" customHeight="1">
      <c r="D3" s="171" t="s">
        <v>1153</v>
      </c>
      <c r="E3" s="166" t="s">
        <v>1154</v>
      </c>
      <c r="F3" s="166" t="s">
        <v>1163</v>
      </c>
      <c r="G3" s="172" t="s">
        <v>1159</v>
      </c>
      <c r="H3" s="15"/>
      <c r="P3" s="10"/>
      <c r="Q3" s="14"/>
      <c r="R3" s="166" t="s">
        <v>1164</v>
      </c>
      <c r="S3" s="10"/>
      <c r="T3" s="14"/>
      <c r="U3" s="166" t="s">
        <v>1164</v>
      </c>
      <c r="V3" s="10"/>
      <c r="W3" s="14"/>
      <c r="X3" s="166" t="s">
        <v>1164</v>
      </c>
      <c r="Y3" s="10"/>
      <c r="Z3" s="14"/>
      <c r="AA3" s="166" t="s">
        <v>1164</v>
      </c>
      <c r="AB3" s="10"/>
      <c r="AC3" s="173" t="s">
        <v>1164</v>
      </c>
      <c r="AD3" s="173" t="s">
        <v>1164</v>
      </c>
      <c r="AE3" s="15"/>
    </row>
    <row r="6" ht="16.5" customHeight="1">
      <c r="A6" s="2"/>
      <c r="B6" s="2"/>
      <c r="C6" s="2"/>
      <c r="D6" s="244"/>
      <c r="E6" s="245"/>
      <c r="F6" s="245"/>
      <c r="G6" s="246"/>
      <c r="H6" s="178"/>
      <c r="I6" s="33"/>
      <c r="J6" s="33"/>
      <c r="K6" s="179"/>
      <c r="L6" s="179"/>
      <c r="M6" s="179"/>
      <c r="N6" s="179"/>
      <c r="O6" s="179"/>
      <c r="P6" s="184"/>
      <c r="Q6" s="200"/>
      <c r="R6" s="180"/>
      <c r="S6" s="224"/>
      <c r="T6" s="263"/>
      <c r="U6" s="180"/>
      <c r="V6" s="257"/>
      <c r="W6" s="168"/>
      <c r="X6" s="180"/>
      <c r="Y6" s="224"/>
      <c r="Z6" s="180"/>
      <c r="AA6" s="180"/>
      <c r="AB6" s="224"/>
      <c r="AC6" s="142"/>
      <c r="AD6" s="210"/>
      <c r="AE6" s="42"/>
    </row>
    <row r="7">
      <c r="A7" s="264" t="s">
        <v>976</v>
      </c>
      <c r="B7" s="265" t="s">
        <v>977</v>
      </c>
      <c r="C7" s="265" t="s">
        <v>56</v>
      </c>
      <c r="D7" s="266">
        <f>AVERAGE(R7,U7)/100*20</f>
        <v>10</v>
      </c>
      <c r="E7" s="245">
        <f>AVERAGE(X7,AA7)/100*40-0.1</f>
        <v>-0.1</v>
      </c>
      <c r="F7" s="245">
        <f>if(AC7&gt;60,AC7,if(AD7&lt;60,0,60))/100*20</f>
        <v>0</v>
      </c>
      <c r="G7" s="267">
        <f>AE7/100*20</f>
        <v>0</v>
      </c>
      <c r="H7" s="268">
        <f>SUM(D7:G7)</f>
        <v>9.9</v>
      </c>
      <c r="I7" s="269" t="s">
        <v>1169</v>
      </c>
      <c r="J7" s="269" t="s">
        <v>1169</v>
      </c>
      <c r="K7" s="270" t="s">
        <v>1224</v>
      </c>
      <c r="L7" s="270" t="s">
        <v>1224</v>
      </c>
      <c r="M7" s="270" t="s">
        <v>1224</v>
      </c>
      <c r="N7" s="270" t="s">
        <v>1224</v>
      </c>
      <c r="O7" s="179" t="s">
        <v>1224</v>
      </c>
      <c r="P7" s="271" t="s">
        <v>1224</v>
      </c>
      <c r="Q7" s="272">
        <f>abs(A7-460000)+24000</f>
        <v>31704</v>
      </c>
      <c r="R7" s="273">
        <v>100.0</v>
      </c>
      <c r="S7" s="274">
        <v>45565.0</v>
      </c>
      <c r="T7" s="275">
        <f>abs(A7-460)+2400</f>
        <v>469644</v>
      </c>
      <c r="U7" s="273">
        <v>0.0</v>
      </c>
      <c r="V7" s="276"/>
      <c r="W7" s="277"/>
      <c r="X7" s="273">
        <v>0.0</v>
      </c>
      <c r="Y7" s="274"/>
      <c r="Z7" s="278"/>
      <c r="AA7" s="180">
        <f>X7</f>
        <v>0</v>
      </c>
      <c r="AB7" s="274"/>
      <c r="AC7" s="141"/>
      <c r="AD7" s="41">
        <f>IF(AC7&gt;=60,AC7,0)</f>
        <v>0</v>
      </c>
      <c r="AE7" s="42">
        <f>IF(H7&gt;=60,100,0)</f>
        <v>0</v>
      </c>
      <c r="AF7" s="279"/>
      <c r="AG7" s="279"/>
      <c r="AH7" s="279"/>
      <c r="AI7" s="279"/>
      <c r="AJ7" s="279"/>
    </row>
    <row r="8" ht="16.5" customHeight="1">
      <c r="A8" s="2"/>
      <c r="B8" s="2"/>
      <c r="C8" s="2"/>
      <c r="D8" s="244"/>
      <c r="E8" s="245"/>
      <c r="F8" s="245"/>
      <c r="G8" s="246"/>
      <c r="H8" s="178"/>
      <c r="I8" s="33"/>
      <c r="J8" s="33"/>
      <c r="K8" s="179"/>
      <c r="L8" s="179"/>
      <c r="M8" s="179"/>
      <c r="N8" s="179"/>
      <c r="O8" s="179"/>
      <c r="P8" s="184"/>
      <c r="Q8" s="200"/>
      <c r="R8" s="180"/>
      <c r="S8" s="224"/>
      <c r="T8" s="263"/>
      <c r="U8" s="180"/>
      <c r="V8" s="257"/>
      <c r="W8" s="168"/>
      <c r="X8" s="180"/>
      <c r="Y8" s="224"/>
      <c r="Z8" s="180"/>
      <c r="AA8" s="180"/>
      <c r="AB8" s="224"/>
      <c r="AC8" s="142"/>
      <c r="AD8" s="210"/>
      <c r="AE8" s="42"/>
    </row>
    <row r="9" ht="16.5" customHeight="1">
      <c r="A9" s="2"/>
      <c r="B9" s="2"/>
      <c r="C9" s="2"/>
      <c r="D9" s="244"/>
      <c r="E9" s="245"/>
      <c r="F9" s="245"/>
      <c r="G9" s="246"/>
      <c r="H9" s="178"/>
      <c r="I9" s="33"/>
      <c r="J9" s="33"/>
      <c r="K9" s="179"/>
      <c r="L9" s="179"/>
      <c r="M9" s="179"/>
      <c r="N9" s="179"/>
      <c r="O9" s="179"/>
      <c r="P9" s="184"/>
      <c r="Q9" s="200"/>
      <c r="R9" s="180"/>
      <c r="S9" s="224"/>
      <c r="T9" s="263"/>
      <c r="U9" s="180"/>
      <c r="V9" s="257"/>
      <c r="W9" s="168"/>
      <c r="X9" s="180"/>
      <c r="Y9" s="224"/>
      <c r="Z9" s="180"/>
      <c r="AA9" s="180"/>
      <c r="AB9" s="224"/>
      <c r="AC9" s="142"/>
      <c r="AD9" s="210"/>
      <c r="AE9" s="42"/>
    </row>
    <row r="10">
      <c r="A10" s="280" t="s">
        <v>202</v>
      </c>
      <c r="B10" s="281" t="s">
        <v>203</v>
      </c>
      <c r="C10" s="281" t="s">
        <v>56</v>
      </c>
      <c r="D10" s="228">
        <f t="shared" ref="D10:D13" si="2">AVERAGE(R10,U10)/100*20</f>
        <v>14</v>
      </c>
      <c r="E10" s="229">
        <f t="shared" ref="E10:E13" si="3">AVERAGE(X10,AA10)/100*40-0.1</f>
        <v>23.9</v>
      </c>
      <c r="F10" s="245">
        <f t="shared" ref="F10:F13" si="4">if(AC10&gt;60,AC10,if(AD10&lt;60,0,60))/100*20</f>
        <v>12</v>
      </c>
      <c r="G10" s="282">
        <v>12.0</v>
      </c>
      <c r="H10" s="231">
        <f t="shared" ref="H10:H13" si="5">SUM(D10:G10)</f>
        <v>61.9</v>
      </c>
      <c r="I10" s="232" t="s">
        <v>1224</v>
      </c>
      <c r="J10" s="233" t="s">
        <v>1169</v>
      </c>
      <c r="K10" s="233" t="s">
        <v>1224</v>
      </c>
      <c r="L10" s="233" t="s">
        <v>1169</v>
      </c>
      <c r="M10" s="233" t="s">
        <v>1169</v>
      </c>
      <c r="N10" s="233" t="s">
        <v>1169</v>
      </c>
      <c r="O10" s="233" t="s">
        <v>1169</v>
      </c>
      <c r="P10" s="283" t="s">
        <v>1224</v>
      </c>
      <c r="Q10" s="284">
        <f t="shared" ref="Q10:Q13" si="6">abs(A10-460000)+24000</f>
        <v>35842</v>
      </c>
      <c r="R10" s="234">
        <v>80.0</v>
      </c>
      <c r="S10" s="237">
        <v>45593.0</v>
      </c>
      <c r="T10" s="285">
        <v>20951.0</v>
      </c>
      <c r="U10" s="234">
        <v>60.0</v>
      </c>
      <c r="V10" s="237">
        <v>45635.0</v>
      </c>
      <c r="W10" s="285">
        <v>66666.0</v>
      </c>
      <c r="X10" s="234">
        <v>60.0</v>
      </c>
      <c r="Y10" s="237">
        <v>45720.0</v>
      </c>
      <c r="Z10" s="286"/>
      <c r="AA10" s="234">
        <f t="shared" ref="AA10:AA13" si="7">X10</f>
        <v>60</v>
      </c>
      <c r="AB10" s="237"/>
      <c r="AC10" s="287">
        <v>50.0</v>
      </c>
      <c r="AD10" s="288">
        <v>60.0</v>
      </c>
      <c r="AE10" s="240">
        <f t="shared" ref="AE10:AE13" si="8">IF(H10&gt;=60,100,0)</f>
        <v>100</v>
      </c>
      <c r="AF10" s="241"/>
      <c r="AG10" s="241"/>
      <c r="AH10" s="241"/>
      <c r="AI10" s="241"/>
      <c r="AJ10" s="241"/>
    </row>
    <row r="11" ht="16.5" customHeight="1">
      <c r="A11" s="4" t="s">
        <v>1028</v>
      </c>
      <c r="B11" s="2" t="s">
        <v>1029</v>
      </c>
      <c r="C11" s="2" t="s">
        <v>56</v>
      </c>
      <c r="D11" s="244">
        <f t="shared" si="2"/>
        <v>15.5</v>
      </c>
      <c r="E11" s="245">
        <f t="shared" si="3"/>
        <v>37.9</v>
      </c>
      <c r="F11" s="245">
        <f t="shared" si="4"/>
        <v>12</v>
      </c>
      <c r="G11" s="246">
        <f t="shared" ref="G11:G13" si="9">AE11/100*20</f>
        <v>20</v>
      </c>
      <c r="H11" s="178">
        <f t="shared" si="5"/>
        <v>85.4</v>
      </c>
      <c r="I11" s="33" t="s">
        <v>1169</v>
      </c>
      <c r="J11" s="33" t="s">
        <v>1169</v>
      </c>
      <c r="K11" s="179" t="s">
        <v>1224</v>
      </c>
      <c r="L11" s="179" t="s">
        <v>1224</v>
      </c>
      <c r="M11" s="179" t="s">
        <v>1169</v>
      </c>
      <c r="N11" s="179" t="s">
        <v>1169</v>
      </c>
      <c r="O11" s="179" t="s">
        <v>1224</v>
      </c>
      <c r="P11" s="184" t="s">
        <v>1224</v>
      </c>
      <c r="Q11" s="200">
        <f t="shared" si="6"/>
        <v>31889</v>
      </c>
      <c r="R11" s="180">
        <v>90.0</v>
      </c>
      <c r="S11" s="224">
        <v>45565.0</v>
      </c>
      <c r="T11" s="263">
        <f t="shared" ref="T11:T13" si="10">abs(A11-460)+2400</f>
        <v>469829</v>
      </c>
      <c r="U11" s="180">
        <v>65.0</v>
      </c>
      <c r="V11" s="257">
        <v>45607.0</v>
      </c>
      <c r="W11" s="168">
        <v>12114.0</v>
      </c>
      <c r="X11" s="180">
        <v>95.0</v>
      </c>
      <c r="Y11" s="224">
        <v>45621.0</v>
      </c>
      <c r="Z11" s="168"/>
      <c r="AA11" s="180">
        <f t="shared" si="7"/>
        <v>95</v>
      </c>
      <c r="AB11" s="224"/>
      <c r="AC11" s="142">
        <v>60.0</v>
      </c>
      <c r="AD11" s="210">
        <f t="shared" ref="AD11:AD13" si="11">IF(AC11&gt;=60,AC11,0)</f>
        <v>60</v>
      </c>
      <c r="AE11" s="42">
        <f t="shared" si="8"/>
        <v>100</v>
      </c>
    </row>
    <row r="12">
      <c r="A12" s="4" t="s">
        <v>1074</v>
      </c>
      <c r="B12" s="2" t="s">
        <v>1075</v>
      </c>
      <c r="C12" s="2" t="s">
        <v>56</v>
      </c>
      <c r="D12" s="244">
        <f t="shared" si="2"/>
        <v>18.8</v>
      </c>
      <c r="E12" s="245">
        <f t="shared" si="3"/>
        <v>39.9</v>
      </c>
      <c r="F12" s="245">
        <f t="shared" si="4"/>
        <v>12</v>
      </c>
      <c r="G12" s="246">
        <f t="shared" si="9"/>
        <v>20</v>
      </c>
      <c r="H12" s="178">
        <f t="shared" si="5"/>
        <v>90.7</v>
      </c>
      <c r="I12" s="33" t="s">
        <v>1224</v>
      </c>
      <c r="J12" s="33" t="s">
        <v>1169</v>
      </c>
      <c r="K12" s="179" t="s">
        <v>1169</v>
      </c>
      <c r="L12" s="179" t="s">
        <v>1224</v>
      </c>
      <c r="M12" s="179" t="s">
        <v>1169</v>
      </c>
      <c r="N12" s="179" t="s">
        <v>1169</v>
      </c>
      <c r="O12" s="179" t="s">
        <v>1224</v>
      </c>
      <c r="P12" s="184" t="s">
        <v>1224</v>
      </c>
      <c r="Q12" s="200">
        <f t="shared" si="6"/>
        <v>76041</v>
      </c>
      <c r="R12" s="180">
        <v>98.0</v>
      </c>
      <c r="S12" s="224">
        <v>45565.0</v>
      </c>
      <c r="T12" s="263">
        <f t="shared" si="10"/>
        <v>409899</v>
      </c>
      <c r="U12" s="180">
        <v>90.0</v>
      </c>
      <c r="V12" s="254">
        <v>45579.0</v>
      </c>
      <c r="W12" s="202">
        <v>76821.0</v>
      </c>
      <c r="X12" s="180">
        <v>100.0</v>
      </c>
      <c r="Y12" s="224">
        <v>45621.0</v>
      </c>
      <c r="Z12" s="168"/>
      <c r="AA12" s="180">
        <f t="shared" si="7"/>
        <v>100</v>
      </c>
      <c r="AB12" s="224"/>
      <c r="AC12" s="142">
        <v>60.0</v>
      </c>
      <c r="AD12" s="210">
        <f t="shared" si="11"/>
        <v>60</v>
      </c>
      <c r="AE12" s="42">
        <f t="shared" si="8"/>
        <v>100</v>
      </c>
    </row>
    <row r="13">
      <c r="A13" s="4" t="s">
        <v>1124</v>
      </c>
      <c r="B13" s="2" t="s">
        <v>1125</v>
      </c>
      <c r="C13" s="2" t="s">
        <v>56</v>
      </c>
      <c r="D13" s="244">
        <f t="shared" si="2"/>
        <v>20</v>
      </c>
      <c r="E13" s="245">
        <f t="shared" si="3"/>
        <v>39.9</v>
      </c>
      <c r="F13" s="245">
        <f t="shared" si="4"/>
        <v>17.334</v>
      </c>
      <c r="G13" s="246">
        <f t="shared" si="9"/>
        <v>20</v>
      </c>
      <c r="H13" s="178">
        <f t="shared" si="5"/>
        <v>97.234</v>
      </c>
      <c r="I13" s="33" t="s">
        <v>1169</v>
      </c>
      <c r="J13" s="33" t="s">
        <v>1169</v>
      </c>
      <c r="K13" s="179" t="s">
        <v>1224</v>
      </c>
      <c r="L13" s="179" t="s">
        <v>1224</v>
      </c>
      <c r="M13" s="179" t="s">
        <v>1169</v>
      </c>
      <c r="N13" s="179" t="s">
        <v>1169</v>
      </c>
      <c r="O13" s="179" t="s">
        <v>1224</v>
      </c>
      <c r="P13" s="184" t="s">
        <v>1224</v>
      </c>
      <c r="Q13" s="200">
        <f t="shared" si="6"/>
        <v>32127</v>
      </c>
      <c r="R13" s="180">
        <v>100.0</v>
      </c>
      <c r="S13" s="224">
        <v>45565.0</v>
      </c>
      <c r="T13" s="263">
        <f t="shared" si="10"/>
        <v>470067</v>
      </c>
      <c r="U13" s="180">
        <v>100.0</v>
      </c>
      <c r="V13" s="254">
        <v>45580.0</v>
      </c>
      <c r="W13" s="202">
        <v>76828.0</v>
      </c>
      <c r="X13" s="180">
        <v>100.0</v>
      </c>
      <c r="Y13" s="224">
        <v>45621.0</v>
      </c>
      <c r="Z13" s="168"/>
      <c r="AA13" s="180">
        <f t="shared" si="7"/>
        <v>100</v>
      </c>
      <c r="AB13" s="224"/>
      <c r="AC13" s="142">
        <v>86.67</v>
      </c>
      <c r="AD13" s="210">
        <f t="shared" si="11"/>
        <v>86.67</v>
      </c>
      <c r="AE13" s="42">
        <f t="shared" si="8"/>
        <v>100</v>
      </c>
    </row>
    <row r="14">
      <c r="A14" s="258"/>
      <c r="B14" s="192"/>
      <c r="C14" s="193"/>
      <c r="D14" s="259"/>
      <c r="E14" s="194"/>
      <c r="F14" s="194"/>
      <c r="G14" s="260"/>
      <c r="H14" s="178"/>
      <c r="I14" s="179"/>
      <c r="J14" s="179"/>
      <c r="K14" s="179"/>
      <c r="L14" s="179"/>
      <c r="M14" s="179"/>
      <c r="N14" s="179"/>
      <c r="O14" s="179"/>
      <c r="P14" s="10"/>
      <c r="Q14" s="261"/>
      <c r="R14" s="180"/>
      <c r="S14" s="224"/>
      <c r="T14" s="168"/>
      <c r="U14" s="180"/>
      <c r="V14" s="224"/>
      <c r="W14" s="168"/>
      <c r="X14" s="180"/>
      <c r="Y14" s="224"/>
      <c r="Z14" s="168"/>
      <c r="AA14" s="180"/>
      <c r="AB14" s="224"/>
      <c r="AC14" s="198"/>
      <c r="AD14" s="180"/>
      <c r="AE14" s="170"/>
    </row>
    <row r="15">
      <c r="A15" s="4" t="s">
        <v>54</v>
      </c>
      <c r="B15" s="2" t="s">
        <v>55</v>
      </c>
      <c r="C15" s="2" t="s">
        <v>56</v>
      </c>
      <c r="D15" s="244">
        <f t="shared" ref="D15:D28" si="12">AVERAGE(R15,U15)/100*20</f>
        <v>12</v>
      </c>
      <c r="E15" s="245">
        <f t="shared" ref="E15:E28" si="13">AVERAGE(X15,AA15)/100*40-0.1</f>
        <v>36.5</v>
      </c>
      <c r="F15" s="245">
        <f t="shared" ref="F15:F28" si="14">if(AC15&gt;60,AC15,if(AD15&lt;60,0,60))/100*20</f>
        <v>12</v>
      </c>
      <c r="G15" s="246">
        <f t="shared" ref="G15:G28" si="15">AE15/100*20</f>
        <v>20</v>
      </c>
      <c r="H15" s="178">
        <f t="shared" ref="H15:H28" si="16">SUM(D15:G15)</f>
        <v>80.5</v>
      </c>
      <c r="I15" s="33" t="s">
        <v>1169</v>
      </c>
      <c r="J15" s="179" t="s">
        <v>1169</v>
      </c>
      <c r="K15" s="179" t="s">
        <v>1224</v>
      </c>
      <c r="L15" s="179" t="s">
        <v>1224</v>
      </c>
      <c r="M15" s="179" t="s">
        <v>1224</v>
      </c>
      <c r="N15" s="179" t="s">
        <v>1169</v>
      </c>
      <c r="O15" s="179" t="s">
        <v>1169</v>
      </c>
      <c r="P15" s="184" t="s">
        <v>1169</v>
      </c>
      <c r="Q15" s="200">
        <f t="shared" ref="Q15:Q28" si="17">abs(A15-460000)+24000</f>
        <v>28985</v>
      </c>
      <c r="R15" s="180">
        <v>60.0</v>
      </c>
      <c r="S15" s="224">
        <v>45614.0</v>
      </c>
      <c r="T15" s="180">
        <v>45665.0</v>
      </c>
      <c r="U15" s="180">
        <v>60.0</v>
      </c>
      <c r="V15" s="224">
        <v>45628.0</v>
      </c>
      <c r="W15" s="180">
        <v>56773.0</v>
      </c>
      <c r="X15" s="180">
        <v>83.0</v>
      </c>
      <c r="Y15" s="224">
        <v>45649.0</v>
      </c>
      <c r="Z15" s="190"/>
      <c r="AA15" s="180">
        <v>100.0</v>
      </c>
      <c r="AB15" s="224"/>
      <c r="AC15" s="142">
        <v>60.0</v>
      </c>
      <c r="AD15" s="210">
        <f>IF(AC15&gt;=60,AC15,0)</f>
        <v>60</v>
      </c>
      <c r="AE15" s="42">
        <f t="shared" ref="AE15:AE16" si="18">IF(H15&gt;=60,100,0)</f>
        <v>100</v>
      </c>
    </row>
    <row r="16" ht="16.5" customHeight="1">
      <c r="A16" s="4" t="s">
        <v>72</v>
      </c>
      <c r="B16" s="2" t="s">
        <v>73</v>
      </c>
      <c r="C16" s="2" t="s">
        <v>56</v>
      </c>
      <c r="D16" s="244">
        <f t="shared" si="12"/>
        <v>20</v>
      </c>
      <c r="E16" s="245">
        <f t="shared" si="13"/>
        <v>39.9</v>
      </c>
      <c r="F16" s="245">
        <f t="shared" si="14"/>
        <v>12</v>
      </c>
      <c r="G16" s="246">
        <f t="shared" si="15"/>
        <v>20</v>
      </c>
      <c r="H16" s="178">
        <f t="shared" si="16"/>
        <v>91.9</v>
      </c>
      <c r="I16" s="33" t="s">
        <v>1169</v>
      </c>
      <c r="J16" s="179" t="s">
        <v>1169</v>
      </c>
      <c r="K16" s="179" t="s">
        <v>1224</v>
      </c>
      <c r="L16" s="179" t="s">
        <v>1169</v>
      </c>
      <c r="M16" s="179" t="s">
        <v>1169</v>
      </c>
      <c r="N16" s="179" t="s">
        <v>1169</v>
      </c>
      <c r="O16" s="179" t="s">
        <v>1224</v>
      </c>
      <c r="P16" s="184" t="s">
        <v>1169</v>
      </c>
      <c r="Q16" s="200">
        <f t="shared" si="17"/>
        <v>40150</v>
      </c>
      <c r="R16" s="180">
        <v>100.0</v>
      </c>
      <c r="S16" s="224">
        <v>45565.0</v>
      </c>
      <c r="T16" s="263">
        <f>abs(A16-460)+2400</f>
        <v>478090</v>
      </c>
      <c r="U16" s="180">
        <v>100.0</v>
      </c>
      <c r="V16" s="224">
        <v>45593.0</v>
      </c>
      <c r="W16" s="180">
        <v>76160.0</v>
      </c>
      <c r="X16" s="180">
        <v>100.0</v>
      </c>
      <c r="Y16" s="224">
        <v>45621.0</v>
      </c>
      <c r="Z16" s="180"/>
      <c r="AA16" s="180">
        <f t="shared" ref="AA16:AA17" si="19">X16</f>
        <v>100</v>
      </c>
      <c r="AB16" s="224"/>
      <c r="AC16" s="142">
        <v>53.33</v>
      </c>
      <c r="AD16" s="43">
        <v>60.0</v>
      </c>
      <c r="AE16" s="42">
        <f t="shared" si="18"/>
        <v>100</v>
      </c>
    </row>
    <row r="17">
      <c r="A17" s="280" t="s">
        <v>82</v>
      </c>
      <c r="B17" s="281" t="s">
        <v>83</v>
      </c>
      <c r="C17" s="281" t="s">
        <v>56</v>
      </c>
      <c r="D17" s="228">
        <f t="shared" si="12"/>
        <v>16</v>
      </c>
      <c r="E17" s="229">
        <f t="shared" si="13"/>
        <v>27.9</v>
      </c>
      <c r="F17" s="245">
        <f t="shared" si="14"/>
        <v>13.334</v>
      </c>
      <c r="G17" s="230">
        <f t="shared" si="15"/>
        <v>7</v>
      </c>
      <c r="H17" s="231">
        <f t="shared" si="16"/>
        <v>64.234</v>
      </c>
      <c r="I17" s="232" t="s">
        <v>1169</v>
      </c>
      <c r="J17" s="233" t="s">
        <v>1169</v>
      </c>
      <c r="K17" s="233" t="s">
        <v>1224</v>
      </c>
      <c r="L17" s="233" t="s">
        <v>1224</v>
      </c>
      <c r="M17" s="233" t="s">
        <v>1169</v>
      </c>
      <c r="N17" s="233" t="s">
        <v>1224</v>
      </c>
      <c r="O17" s="233" t="s">
        <v>1169</v>
      </c>
      <c r="P17" s="283" t="s">
        <v>1169</v>
      </c>
      <c r="Q17" s="284">
        <f t="shared" si="17"/>
        <v>29142</v>
      </c>
      <c r="R17" s="234">
        <v>90.0</v>
      </c>
      <c r="S17" s="237">
        <v>45579.0</v>
      </c>
      <c r="T17" s="289">
        <v>76806.0</v>
      </c>
      <c r="U17" s="234">
        <v>70.0</v>
      </c>
      <c r="V17" s="237">
        <v>45607.0</v>
      </c>
      <c r="W17" s="234">
        <v>13310.0</v>
      </c>
      <c r="X17" s="234">
        <v>70.0</v>
      </c>
      <c r="Y17" s="237">
        <v>45649.0</v>
      </c>
      <c r="Z17" s="234"/>
      <c r="AA17" s="234">
        <f t="shared" si="19"/>
        <v>70</v>
      </c>
      <c r="AB17" s="290"/>
      <c r="AC17" s="287">
        <v>66.67</v>
      </c>
      <c r="AD17" s="239">
        <f t="shared" ref="AD17:AD18" si="20">IF(AC17&gt;=60,AC17,0)</f>
        <v>66.67</v>
      </c>
      <c r="AE17" s="291">
        <v>35.0</v>
      </c>
      <c r="AF17" s="241"/>
      <c r="AG17" s="241"/>
      <c r="AH17" s="241"/>
      <c r="AI17" s="241"/>
      <c r="AJ17" s="241"/>
    </row>
    <row r="18">
      <c r="A18" s="4" t="s">
        <v>139</v>
      </c>
      <c r="B18" s="2" t="s">
        <v>140</v>
      </c>
      <c r="C18" s="2" t="s">
        <v>56</v>
      </c>
      <c r="D18" s="244">
        <f t="shared" si="12"/>
        <v>19</v>
      </c>
      <c r="E18" s="245">
        <f t="shared" si="13"/>
        <v>26.5</v>
      </c>
      <c r="F18" s="245">
        <f t="shared" si="14"/>
        <v>14.666</v>
      </c>
      <c r="G18" s="246">
        <f t="shared" si="15"/>
        <v>20</v>
      </c>
      <c r="H18" s="178">
        <f t="shared" si="16"/>
        <v>80.166</v>
      </c>
      <c r="I18" s="33" t="s">
        <v>1169</v>
      </c>
      <c r="J18" s="179" t="s">
        <v>1169</v>
      </c>
      <c r="K18" s="179" t="s">
        <v>1169</v>
      </c>
      <c r="L18" s="179" t="s">
        <v>1224</v>
      </c>
      <c r="M18" s="179" t="s">
        <v>1224</v>
      </c>
      <c r="N18" s="179" t="s">
        <v>1224</v>
      </c>
      <c r="O18" s="179" t="s">
        <v>1169</v>
      </c>
      <c r="P18" s="184" t="s">
        <v>1169</v>
      </c>
      <c r="Q18" s="200">
        <f t="shared" si="17"/>
        <v>29303</v>
      </c>
      <c r="R18" s="180">
        <v>100.0</v>
      </c>
      <c r="S18" s="224">
        <v>45565.0</v>
      </c>
      <c r="T18" s="263">
        <f>abs(A18-460)+2400</f>
        <v>467243</v>
      </c>
      <c r="U18" s="180">
        <v>90.0</v>
      </c>
      <c r="V18" s="224">
        <v>45579.0</v>
      </c>
      <c r="W18" s="180">
        <v>76857.0</v>
      </c>
      <c r="X18" s="180">
        <v>61.0</v>
      </c>
      <c r="Y18" s="224">
        <v>45649.0</v>
      </c>
      <c r="Z18" s="180"/>
      <c r="AA18" s="180">
        <v>72.0</v>
      </c>
      <c r="AB18" s="224"/>
      <c r="AC18" s="142">
        <v>73.33</v>
      </c>
      <c r="AD18" s="210">
        <f t="shared" si="20"/>
        <v>73.33</v>
      </c>
      <c r="AE18" s="42">
        <f t="shared" ref="AE18:AE28" si="21">IF(H18&gt;=60,100,0)</f>
        <v>100</v>
      </c>
    </row>
    <row r="19">
      <c r="A19" s="4" t="s">
        <v>215</v>
      </c>
      <c r="B19" s="292" t="s">
        <v>216</v>
      </c>
      <c r="C19" s="2" t="s">
        <v>56</v>
      </c>
      <c r="D19" s="244">
        <f t="shared" si="12"/>
        <v>17.5</v>
      </c>
      <c r="E19" s="245">
        <f t="shared" si="13"/>
        <v>30.5</v>
      </c>
      <c r="F19" s="245">
        <f t="shared" si="14"/>
        <v>12</v>
      </c>
      <c r="G19" s="246">
        <f t="shared" si="15"/>
        <v>20</v>
      </c>
      <c r="H19" s="178">
        <f t="shared" si="16"/>
        <v>80</v>
      </c>
      <c r="I19" s="33" t="s">
        <v>1169</v>
      </c>
      <c r="J19" s="179" t="s">
        <v>1169</v>
      </c>
      <c r="K19" s="179" t="s">
        <v>1224</v>
      </c>
      <c r="L19" s="179" t="s">
        <v>1169</v>
      </c>
      <c r="M19" s="179" t="s">
        <v>1169</v>
      </c>
      <c r="N19" s="179" t="s">
        <v>1169</v>
      </c>
      <c r="O19" s="179" t="s">
        <v>1169</v>
      </c>
      <c r="P19" s="184" t="s">
        <v>1169</v>
      </c>
      <c r="Q19" s="200">
        <f t="shared" si="17"/>
        <v>35848</v>
      </c>
      <c r="R19" s="180">
        <v>80.0</v>
      </c>
      <c r="S19" s="224">
        <v>45593.0</v>
      </c>
      <c r="T19" s="168">
        <v>20948.0</v>
      </c>
      <c r="U19" s="180">
        <v>95.0</v>
      </c>
      <c r="V19" s="224">
        <v>45621.0</v>
      </c>
      <c r="W19" s="180">
        <v>87642.0</v>
      </c>
      <c r="X19" s="180">
        <v>73.0</v>
      </c>
      <c r="Y19" s="224">
        <v>45635.0</v>
      </c>
      <c r="Z19" s="180"/>
      <c r="AA19" s="180">
        <v>80.0</v>
      </c>
      <c r="AB19" s="224"/>
      <c r="AC19" s="142">
        <v>43.33</v>
      </c>
      <c r="AD19" s="43">
        <v>60.0</v>
      </c>
      <c r="AE19" s="42">
        <f t="shared" si="21"/>
        <v>100</v>
      </c>
    </row>
    <row r="20">
      <c r="A20" s="4" t="s">
        <v>247</v>
      </c>
      <c r="B20" s="2" t="s">
        <v>248</v>
      </c>
      <c r="C20" s="2" t="s">
        <v>56</v>
      </c>
      <c r="D20" s="244">
        <f t="shared" si="12"/>
        <v>20</v>
      </c>
      <c r="E20" s="245">
        <f t="shared" si="13"/>
        <v>39.9</v>
      </c>
      <c r="F20" s="245">
        <f t="shared" si="14"/>
        <v>15.334</v>
      </c>
      <c r="G20" s="246">
        <f t="shared" si="15"/>
        <v>20</v>
      </c>
      <c r="H20" s="178">
        <f t="shared" si="16"/>
        <v>95.234</v>
      </c>
      <c r="I20" s="33" t="s">
        <v>1169</v>
      </c>
      <c r="J20" s="33" t="s">
        <v>1169</v>
      </c>
      <c r="K20" s="179" t="s">
        <v>1169</v>
      </c>
      <c r="L20" s="179" t="s">
        <v>1224</v>
      </c>
      <c r="M20" s="179" t="s">
        <v>1169</v>
      </c>
      <c r="N20" s="179" t="s">
        <v>1224</v>
      </c>
      <c r="O20" s="179" t="s">
        <v>1169</v>
      </c>
      <c r="P20" s="184" t="s">
        <v>1224</v>
      </c>
      <c r="Q20" s="200">
        <f t="shared" si="17"/>
        <v>29722</v>
      </c>
      <c r="R20" s="180">
        <v>100.0</v>
      </c>
      <c r="S20" s="224">
        <v>45565.0</v>
      </c>
      <c r="T20" s="263">
        <f t="shared" ref="T20:T26" si="22">abs(A20-460)+2400</f>
        <v>467662</v>
      </c>
      <c r="U20" s="180">
        <v>100.0</v>
      </c>
      <c r="V20" s="224">
        <v>45579.0</v>
      </c>
      <c r="W20" s="180">
        <v>76810.0</v>
      </c>
      <c r="X20" s="180">
        <v>100.0</v>
      </c>
      <c r="Y20" s="224">
        <v>45607.0</v>
      </c>
      <c r="Z20" s="180"/>
      <c r="AA20" s="180">
        <f t="shared" ref="AA20:AA28" si="23">X20</f>
        <v>100</v>
      </c>
      <c r="AB20" s="224"/>
      <c r="AC20" s="142">
        <v>76.67</v>
      </c>
      <c r="AD20" s="210">
        <f>IF(AC20&gt;=60,AC20,0)</f>
        <v>76.67</v>
      </c>
      <c r="AE20" s="42">
        <f t="shared" si="21"/>
        <v>100</v>
      </c>
    </row>
    <row r="21">
      <c r="A21" s="4" t="s">
        <v>309</v>
      </c>
      <c r="B21" s="2" t="s">
        <v>310</v>
      </c>
      <c r="C21" s="2" t="s">
        <v>56</v>
      </c>
      <c r="D21" s="244">
        <f t="shared" si="12"/>
        <v>19.5</v>
      </c>
      <c r="E21" s="245">
        <f t="shared" si="13"/>
        <v>31.9</v>
      </c>
      <c r="F21" s="245">
        <f t="shared" si="14"/>
        <v>12</v>
      </c>
      <c r="G21" s="246">
        <f t="shared" si="15"/>
        <v>20</v>
      </c>
      <c r="H21" s="178">
        <f t="shared" si="16"/>
        <v>83.4</v>
      </c>
      <c r="I21" s="33" t="s">
        <v>1169</v>
      </c>
      <c r="J21" s="33" t="s">
        <v>1169</v>
      </c>
      <c r="K21" s="179" t="s">
        <v>1224</v>
      </c>
      <c r="L21" s="179" t="s">
        <v>1169</v>
      </c>
      <c r="M21" s="179" t="s">
        <v>1224</v>
      </c>
      <c r="N21" s="179" t="s">
        <v>1169</v>
      </c>
      <c r="O21" s="179" t="s">
        <v>1169</v>
      </c>
      <c r="P21" s="184" t="s">
        <v>1224</v>
      </c>
      <c r="Q21" s="200">
        <f t="shared" si="17"/>
        <v>71060</v>
      </c>
      <c r="R21" s="180">
        <v>100.0</v>
      </c>
      <c r="S21" s="224">
        <v>45565.0</v>
      </c>
      <c r="T21" s="263">
        <f t="shared" si="22"/>
        <v>414880</v>
      </c>
      <c r="U21" s="180">
        <v>95.0</v>
      </c>
      <c r="V21" s="224">
        <v>45593.0</v>
      </c>
      <c r="W21" s="180">
        <v>76840.0</v>
      </c>
      <c r="X21" s="180">
        <v>80.0</v>
      </c>
      <c r="Y21" s="224">
        <v>45635.0</v>
      </c>
      <c r="Z21" s="180"/>
      <c r="AA21" s="180">
        <f t="shared" si="23"/>
        <v>80</v>
      </c>
      <c r="AB21" s="224"/>
      <c r="AC21" s="142">
        <v>43.33</v>
      </c>
      <c r="AD21" s="43">
        <v>60.0</v>
      </c>
      <c r="AE21" s="42">
        <f t="shared" si="21"/>
        <v>100</v>
      </c>
    </row>
    <row r="22">
      <c r="A22" s="4" t="s">
        <v>372</v>
      </c>
      <c r="B22" s="2" t="s">
        <v>373</v>
      </c>
      <c r="C22" s="2" t="s">
        <v>56</v>
      </c>
      <c r="D22" s="244">
        <f t="shared" si="12"/>
        <v>19.5</v>
      </c>
      <c r="E22" s="245">
        <f t="shared" si="13"/>
        <v>39.1</v>
      </c>
      <c r="F22" s="245">
        <f t="shared" si="14"/>
        <v>15.334</v>
      </c>
      <c r="G22" s="246">
        <f t="shared" si="15"/>
        <v>20</v>
      </c>
      <c r="H22" s="178">
        <f t="shared" si="16"/>
        <v>93.934</v>
      </c>
      <c r="I22" s="33" t="s">
        <v>1169</v>
      </c>
      <c r="J22" s="33" t="s">
        <v>1169</v>
      </c>
      <c r="K22" s="179" t="s">
        <v>1169</v>
      </c>
      <c r="L22" s="179" t="s">
        <v>1224</v>
      </c>
      <c r="M22" s="179" t="s">
        <v>1169</v>
      </c>
      <c r="N22" s="179" t="s">
        <v>1169</v>
      </c>
      <c r="O22" s="179" t="s">
        <v>1169</v>
      </c>
      <c r="P22" s="184" t="s">
        <v>1224</v>
      </c>
      <c r="Q22" s="200">
        <f t="shared" si="17"/>
        <v>30042</v>
      </c>
      <c r="R22" s="180">
        <v>100.0</v>
      </c>
      <c r="S22" s="224">
        <v>45565.0</v>
      </c>
      <c r="T22" s="263">
        <f t="shared" si="22"/>
        <v>467982</v>
      </c>
      <c r="U22" s="180">
        <v>95.0</v>
      </c>
      <c r="V22" s="224">
        <v>45579.0</v>
      </c>
      <c r="W22" s="202">
        <v>76812.0</v>
      </c>
      <c r="X22" s="180">
        <v>98.0</v>
      </c>
      <c r="Y22" s="224">
        <v>45621.0</v>
      </c>
      <c r="Z22" s="168"/>
      <c r="AA22" s="180">
        <f t="shared" si="23"/>
        <v>98</v>
      </c>
      <c r="AB22" s="224"/>
      <c r="AC22" s="142">
        <v>76.67</v>
      </c>
      <c r="AD22" s="210">
        <f t="shared" ref="AD22:AD26" si="24">IF(AC22&gt;=60,AC22,0)</f>
        <v>76.67</v>
      </c>
      <c r="AE22" s="42">
        <f t="shared" si="21"/>
        <v>100</v>
      </c>
    </row>
    <row r="23">
      <c r="A23" s="4" t="s">
        <v>398</v>
      </c>
      <c r="B23" s="2" t="s">
        <v>399</v>
      </c>
      <c r="C23" s="2" t="s">
        <v>56</v>
      </c>
      <c r="D23" s="244">
        <f t="shared" si="12"/>
        <v>19</v>
      </c>
      <c r="E23" s="245">
        <f t="shared" si="13"/>
        <v>39.1</v>
      </c>
      <c r="F23" s="245">
        <f t="shared" si="14"/>
        <v>12.666</v>
      </c>
      <c r="G23" s="246">
        <f t="shared" si="15"/>
        <v>20</v>
      </c>
      <c r="H23" s="178">
        <f t="shared" si="16"/>
        <v>90.766</v>
      </c>
      <c r="I23" s="33" t="s">
        <v>1169</v>
      </c>
      <c r="J23" s="179" t="s">
        <v>1169</v>
      </c>
      <c r="K23" s="179" t="s">
        <v>1224</v>
      </c>
      <c r="L23" s="179" t="s">
        <v>1169</v>
      </c>
      <c r="M23" s="179" t="s">
        <v>1224</v>
      </c>
      <c r="N23" s="179" t="s">
        <v>1224</v>
      </c>
      <c r="O23" s="179" t="s">
        <v>1169</v>
      </c>
      <c r="P23" s="184" t="s">
        <v>1224</v>
      </c>
      <c r="Q23" s="200">
        <f t="shared" si="17"/>
        <v>30113</v>
      </c>
      <c r="R23" s="180">
        <v>100.0</v>
      </c>
      <c r="S23" s="224">
        <v>45565.0</v>
      </c>
      <c r="T23" s="263">
        <f t="shared" si="22"/>
        <v>468053</v>
      </c>
      <c r="U23" s="180">
        <v>90.0</v>
      </c>
      <c r="V23" s="224">
        <v>45593.0</v>
      </c>
      <c r="W23" s="202">
        <v>76813.0</v>
      </c>
      <c r="X23" s="180">
        <v>98.0</v>
      </c>
      <c r="Y23" s="224">
        <v>45635.0</v>
      </c>
      <c r="Z23" s="168"/>
      <c r="AA23" s="180">
        <f t="shared" si="23"/>
        <v>98</v>
      </c>
      <c r="AB23" s="224"/>
      <c r="AC23" s="142">
        <v>63.33</v>
      </c>
      <c r="AD23" s="210">
        <f t="shared" si="24"/>
        <v>63.33</v>
      </c>
      <c r="AE23" s="42">
        <f t="shared" si="21"/>
        <v>100</v>
      </c>
    </row>
    <row r="24" ht="15.0" customHeight="1">
      <c r="A24" s="4" t="s">
        <v>518</v>
      </c>
      <c r="B24" s="2" t="s">
        <v>519</v>
      </c>
      <c r="C24" s="2" t="s">
        <v>56</v>
      </c>
      <c r="D24" s="244">
        <f t="shared" si="12"/>
        <v>19.3</v>
      </c>
      <c r="E24" s="245">
        <f t="shared" si="13"/>
        <v>33.9</v>
      </c>
      <c r="F24" s="245">
        <f t="shared" si="14"/>
        <v>14</v>
      </c>
      <c r="G24" s="246">
        <f t="shared" si="15"/>
        <v>20</v>
      </c>
      <c r="H24" s="178">
        <f t="shared" si="16"/>
        <v>87.2</v>
      </c>
      <c r="I24" s="33" t="s">
        <v>1169</v>
      </c>
      <c r="J24" s="179" t="s">
        <v>1169</v>
      </c>
      <c r="K24" s="179" t="s">
        <v>1169</v>
      </c>
      <c r="L24" s="179" t="s">
        <v>1224</v>
      </c>
      <c r="M24" s="179" t="s">
        <v>1224</v>
      </c>
      <c r="N24" s="179" t="s">
        <v>1169</v>
      </c>
      <c r="O24" s="179" t="s">
        <v>1224</v>
      </c>
      <c r="P24" s="184" t="s">
        <v>1224</v>
      </c>
      <c r="Q24" s="200">
        <f t="shared" si="17"/>
        <v>30441</v>
      </c>
      <c r="R24" s="180">
        <v>98.0</v>
      </c>
      <c r="S24" s="224">
        <v>45565.0</v>
      </c>
      <c r="T24" s="263">
        <f t="shared" si="22"/>
        <v>468381</v>
      </c>
      <c r="U24" s="180">
        <v>95.0</v>
      </c>
      <c r="V24" s="224">
        <v>45579.0</v>
      </c>
      <c r="W24" s="202">
        <v>76814.0</v>
      </c>
      <c r="X24" s="180">
        <v>85.0</v>
      </c>
      <c r="Y24" s="224">
        <v>45607.0</v>
      </c>
      <c r="Z24" s="168"/>
      <c r="AA24" s="180">
        <f t="shared" si="23"/>
        <v>85</v>
      </c>
      <c r="AB24" s="224"/>
      <c r="AC24" s="142">
        <v>70.0</v>
      </c>
      <c r="AD24" s="210">
        <f t="shared" si="24"/>
        <v>70</v>
      </c>
      <c r="AE24" s="42">
        <f t="shared" si="21"/>
        <v>100</v>
      </c>
    </row>
    <row r="25">
      <c r="A25" s="4" t="s">
        <v>648</v>
      </c>
      <c r="B25" s="2" t="s">
        <v>649</v>
      </c>
      <c r="C25" s="2" t="s">
        <v>56</v>
      </c>
      <c r="D25" s="244">
        <f t="shared" si="12"/>
        <v>19</v>
      </c>
      <c r="E25" s="245">
        <f t="shared" si="13"/>
        <v>33.9</v>
      </c>
      <c r="F25" s="245">
        <f t="shared" si="14"/>
        <v>12.666</v>
      </c>
      <c r="G25" s="246">
        <f t="shared" si="15"/>
        <v>20</v>
      </c>
      <c r="H25" s="178">
        <f t="shared" si="16"/>
        <v>85.566</v>
      </c>
      <c r="I25" s="33" t="s">
        <v>1169</v>
      </c>
      <c r="J25" s="33" t="s">
        <v>1169</v>
      </c>
      <c r="K25" s="179" t="s">
        <v>1169</v>
      </c>
      <c r="L25" s="179" t="s">
        <v>1169</v>
      </c>
      <c r="M25" s="179" t="s">
        <v>1224</v>
      </c>
      <c r="N25" s="179" t="s">
        <v>1224</v>
      </c>
      <c r="O25" s="179" t="s">
        <v>1169</v>
      </c>
      <c r="P25" s="184" t="s">
        <v>1169</v>
      </c>
      <c r="Q25" s="200">
        <f t="shared" si="17"/>
        <v>30815</v>
      </c>
      <c r="R25" s="180">
        <v>100.0</v>
      </c>
      <c r="S25" s="224">
        <v>45565.0</v>
      </c>
      <c r="T25" s="263">
        <f t="shared" si="22"/>
        <v>468755</v>
      </c>
      <c r="U25" s="180">
        <v>90.0</v>
      </c>
      <c r="V25" s="224">
        <v>45579.0</v>
      </c>
      <c r="W25" s="180">
        <v>76815.0</v>
      </c>
      <c r="X25" s="180">
        <v>85.0</v>
      </c>
      <c r="Y25" s="224">
        <v>45649.0</v>
      </c>
      <c r="Z25" s="180"/>
      <c r="AA25" s="180">
        <f t="shared" si="23"/>
        <v>85</v>
      </c>
      <c r="AB25" s="224"/>
      <c r="AC25" s="142">
        <v>63.33</v>
      </c>
      <c r="AD25" s="210">
        <f t="shared" si="24"/>
        <v>63.33</v>
      </c>
      <c r="AE25" s="42">
        <f t="shared" si="21"/>
        <v>100</v>
      </c>
    </row>
    <row r="26">
      <c r="A26" s="4" t="s">
        <v>756</v>
      </c>
      <c r="B26" s="2" t="s">
        <v>757</v>
      </c>
      <c r="C26" s="2" t="s">
        <v>56</v>
      </c>
      <c r="D26" s="244">
        <f t="shared" si="12"/>
        <v>19.5</v>
      </c>
      <c r="E26" s="245">
        <f t="shared" si="13"/>
        <v>31.9</v>
      </c>
      <c r="F26" s="245">
        <f t="shared" si="14"/>
        <v>14.666</v>
      </c>
      <c r="G26" s="246">
        <f t="shared" si="15"/>
        <v>20</v>
      </c>
      <c r="H26" s="178">
        <f t="shared" si="16"/>
        <v>86.066</v>
      </c>
      <c r="I26" s="33" t="s">
        <v>1169</v>
      </c>
      <c r="J26" s="33" t="s">
        <v>1169</v>
      </c>
      <c r="K26" s="179" t="s">
        <v>1169</v>
      </c>
      <c r="L26" s="179" t="s">
        <v>1224</v>
      </c>
      <c r="M26" s="179" t="s">
        <v>1169</v>
      </c>
      <c r="N26" s="179" t="s">
        <v>1169</v>
      </c>
      <c r="O26" s="179" t="s">
        <v>1224</v>
      </c>
      <c r="P26" s="184" t="s">
        <v>1169</v>
      </c>
      <c r="Q26" s="200">
        <f t="shared" si="17"/>
        <v>31139</v>
      </c>
      <c r="R26" s="180">
        <v>100.0</v>
      </c>
      <c r="S26" s="224">
        <v>45565.0</v>
      </c>
      <c r="T26" s="263">
        <f t="shared" si="22"/>
        <v>469079</v>
      </c>
      <c r="U26" s="180">
        <v>95.0</v>
      </c>
      <c r="V26" s="224">
        <v>45579.0</v>
      </c>
      <c r="W26" s="202">
        <v>76816.0</v>
      </c>
      <c r="X26" s="180">
        <v>80.0</v>
      </c>
      <c r="Y26" s="224">
        <v>45621.0</v>
      </c>
      <c r="Z26" s="180"/>
      <c r="AA26" s="180">
        <f t="shared" si="23"/>
        <v>80</v>
      </c>
      <c r="AB26" s="224"/>
      <c r="AC26" s="142">
        <v>73.33</v>
      </c>
      <c r="AD26" s="210">
        <f t="shared" si="24"/>
        <v>73.33</v>
      </c>
      <c r="AE26" s="42">
        <f t="shared" si="21"/>
        <v>100</v>
      </c>
    </row>
    <row r="27">
      <c r="A27" s="4" t="s">
        <v>820</v>
      </c>
      <c r="B27" s="1" t="s">
        <v>1234</v>
      </c>
      <c r="C27" s="2" t="s">
        <v>56</v>
      </c>
      <c r="D27" s="244">
        <f t="shared" si="12"/>
        <v>17.8</v>
      </c>
      <c r="E27" s="245">
        <f t="shared" si="13"/>
        <v>39.9</v>
      </c>
      <c r="F27" s="245">
        <f t="shared" si="14"/>
        <v>12</v>
      </c>
      <c r="G27" s="246">
        <f t="shared" si="15"/>
        <v>20</v>
      </c>
      <c r="H27" s="178">
        <f t="shared" si="16"/>
        <v>89.7</v>
      </c>
      <c r="I27" s="33" t="s">
        <v>1169</v>
      </c>
      <c r="J27" s="33" t="s">
        <v>1169</v>
      </c>
      <c r="K27" s="179" t="s">
        <v>1169</v>
      </c>
      <c r="L27" s="179" t="s">
        <v>1169</v>
      </c>
      <c r="M27" s="179" t="s">
        <v>1169</v>
      </c>
      <c r="N27" s="179" t="s">
        <v>1169</v>
      </c>
      <c r="O27" s="179" t="s">
        <v>1224</v>
      </c>
      <c r="P27" s="184" t="s">
        <v>1169</v>
      </c>
      <c r="Q27" s="200">
        <f t="shared" si="17"/>
        <v>59691</v>
      </c>
      <c r="R27" s="180">
        <v>98.0</v>
      </c>
      <c r="S27" s="224">
        <v>45565.0</v>
      </c>
      <c r="T27" s="263">
        <f t="shared" ref="T27:T28" si="25">abs(A27-460)+2</f>
        <v>423851</v>
      </c>
      <c r="U27" s="180">
        <v>80.0</v>
      </c>
      <c r="V27" s="224">
        <v>45593.0</v>
      </c>
      <c r="W27" s="202">
        <v>76909.0</v>
      </c>
      <c r="X27" s="180">
        <v>100.0</v>
      </c>
      <c r="Y27" s="224">
        <v>45621.0</v>
      </c>
      <c r="Z27" s="186"/>
      <c r="AA27" s="180">
        <f t="shared" si="23"/>
        <v>100</v>
      </c>
      <c r="AB27" s="224"/>
      <c r="AC27" s="142">
        <v>46.67</v>
      </c>
      <c r="AD27" s="43">
        <v>60.0</v>
      </c>
      <c r="AE27" s="42">
        <f t="shared" si="21"/>
        <v>100</v>
      </c>
    </row>
    <row r="28" ht="15.0" customHeight="1">
      <c r="A28" s="4" t="s">
        <v>840</v>
      </c>
      <c r="B28" s="2" t="s">
        <v>841</v>
      </c>
      <c r="C28" s="2" t="s">
        <v>56</v>
      </c>
      <c r="D28" s="244">
        <f t="shared" si="12"/>
        <v>16.6</v>
      </c>
      <c r="E28" s="245">
        <f t="shared" si="13"/>
        <v>30.7</v>
      </c>
      <c r="F28" s="245">
        <f t="shared" si="14"/>
        <v>12.666</v>
      </c>
      <c r="G28" s="246">
        <f t="shared" si="15"/>
        <v>0</v>
      </c>
      <c r="H28" s="178">
        <f t="shared" si="16"/>
        <v>59.966</v>
      </c>
      <c r="I28" s="33" t="s">
        <v>1169</v>
      </c>
      <c r="J28" s="33" t="s">
        <v>1169</v>
      </c>
      <c r="K28" s="179" t="s">
        <v>1224</v>
      </c>
      <c r="L28" s="179" t="s">
        <v>1169</v>
      </c>
      <c r="M28" s="179" t="s">
        <v>1169</v>
      </c>
      <c r="N28" s="179" t="s">
        <v>1169</v>
      </c>
      <c r="O28" s="179" t="s">
        <v>1224</v>
      </c>
      <c r="P28" s="184" t="s">
        <v>1169</v>
      </c>
      <c r="Q28" s="200">
        <f t="shared" si="17"/>
        <v>31351</v>
      </c>
      <c r="R28" s="180">
        <v>95.0</v>
      </c>
      <c r="S28" s="224">
        <v>45580.0</v>
      </c>
      <c r="T28" s="263">
        <f t="shared" si="25"/>
        <v>466893</v>
      </c>
      <c r="U28" s="180">
        <v>71.0</v>
      </c>
      <c r="V28" s="224">
        <v>45593.0</v>
      </c>
      <c r="W28" s="202">
        <v>76351.0</v>
      </c>
      <c r="X28" s="180">
        <v>77.0</v>
      </c>
      <c r="Y28" s="224">
        <v>45621.0</v>
      </c>
      <c r="Z28" s="168"/>
      <c r="AA28" s="180">
        <f t="shared" si="23"/>
        <v>77</v>
      </c>
      <c r="AB28" s="224"/>
      <c r="AC28" s="142">
        <v>63.33</v>
      </c>
      <c r="AD28" s="210">
        <f>IF(AC28&gt;=60,AC28,0)</f>
        <v>63.33</v>
      </c>
      <c r="AE28" s="42">
        <f t="shared" si="21"/>
        <v>0</v>
      </c>
    </row>
    <row r="29">
      <c r="A29" s="2"/>
      <c r="B29" s="2"/>
      <c r="C29" s="2"/>
      <c r="D29" s="245"/>
      <c r="E29" s="245"/>
      <c r="F29" s="245"/>
      <c r="G29" s="245"/>
      <c r="H29" s="195"/>
      <c r="I29" s="33"/>
      <c r="J29" s="179"/>
      <c r="K29" s="179"/>
      <c r="L29" s="179"/>
      <c r="M29" s="179"/>
      <c r="N29" s="179"/>
      <c r="O29" s="179"/>
      <c r="P29" s="3"/>
      <c r="Q29" s="200"/>
      <c r="R29" s="180"/>
      <c r="S29" s="256"/>
      <c r="T29" s="263"/>
      <c r="U29" s="180"/>
      <c r="V29" s="256"/>
      <c r="W29" s="180"/>
      <c r="X29" s="180"/>
      <c r="Y29" s="256"/>
      <c r="Z29" s="180"/>
      <c r="AA29" s="180"/>
      <c r="AB29" s="256"/>
      <c r="AC29" s="247"/>
      <c r="AD29" s="210"/>
      <c r="AE29" s="138"/>
    </row>
    <row r="30">
      <c r="A30" s="2"/>
      <c r="B30" s="2"/>
      <c r="C30" s="2"/>
      <c r="D30" s="245"/>
      <c r="E30" s="245"/>
      <c r="F30" s="245"/>
      <c r="G30" s="245"/>
      <c r="H30" s="195"/>
      <c r="I30" s="33"/>
      <c r="J30" s="179"/>
      <c r="K30" s="179"/>
      <c r="L30" s="179"/>
      <c r="M30" s="179"/>
      <c r="N30" s="179"/>
      <c r="O30" s="179"/>
      <c r="P30" s="3"/>
      <c r="Q30" s="200"/>
      <c r="R30" s="180"/>
      <c r="S30" s="256"/>
      <c r="T30" s="263"/>
      <c r="U30" s="180"/>
      <c r="V30" s="256"/>
      <c r="W30" s="180"/>
      <c r="X30" s="180"/>
      <c r="Y30" s="256"/>
      <c r="Z30" s="180"/>
      <c r="AA30" s="180"/>
      <c r="AB30" s="256"/>
      <c r="AC30" s="247"/>
      <c r="AD30" s="210"/>
      <c r="AE30" s="138"/>
    </row>
    <row r="31">
      <c r="A31" s="2"/>
      <c r="B31" s="2"/>
      <c r="C31" s="2"/>
      <c r="D31" s="245"/>
      <c r="E31" s="245"/>
      <c r="F31" s="245"/>
      <c r="G31" s="245"/>
      <c r="H31" s="195"/>
      <c r="I31" s="33"/>
      <c r="J31" s="179"/>
      <c r="K31" s="179"/>
      <c r="L31" s="179"/>
      <c r="M31" s="179"/>
      <c r="N31" s="179"/>
      <c r="O31" s="179"/>
      <c r="P31" s="3"/>
      <c r="Q31" s="200"/>
      <c r="R31" s="180"/>
      <c r="S31" s="256"/>
      <c r="T31" s="263"/>
      <c r="U31" s="180"/>
      <c r="V31" s="256"/>
      <c r="W31" s="180"/>
      <c r="X31" s="180"/>
      <c r="Y31" s="256"/>
      <c r="Z31" s="180"/>
      <c r="AA31" s="180"/>
      <c r="AB31" s="256"/>
      <c r="AC31" s="247"/>
      <c r="AD31" s="210"/>
      <c r="AE31" s="138"/>
    </row>
    <row r="32">
      <c r="A32" s="2"/>
      <c r="B32" s="2"/>
      <c r="C32" s="2"/>
      <c r="D32" s="245"/>
      <c r="E32" s="245"/>
      <c r="F32" s="245"/>
      <c r="G32" s="245"/>
      <c r="H32" s="195"/>
      <c r="I32" s="33"/>
      <c r="J32" s="179"/>
      <c r="K32" s="179"/>
      <c r="L32" s="179"/>
      <c r="M32" s="179"/>
      <c r="N32" s="179"/>
      <c r="O32" s="179"/>
      <c r="P32" s="3"/>
      <c r="Q32" s="200"/>
      <c r="R32" s="180"/>
      <c r="S32" s="256"/>
      <c r="T32" s="263"/>
      <c r="U32" s="180"/>
      <c r="V32" s="256"/>
      <c r="W32" s="180"/>
      <c r="X32" s="180"/>
      <c r="Y32" s="256"/>
      <c r="Z32" s="180"/>
      <c r="AA32" s="180"/>
      <c r="AB32" s="256"/>
      <c r="AC32" s="247"/>
      <c r="AD32" s="210"/>
      <c r="AE32" s="138"/>
    </row>
    <row r="33">
      <c r="A33" s="2"/>
      <c r="B33" s="2"/>
      <c r="C33" s="2"/>
      <c r="D33" s="245"/>
      <c r="E33" s="245"/>
      <c r="F33" s="245"/>
      <c r="G33" s="245"/>
      <c r="H33" s="195"/>
      <c r="I33" s="33"/>
      <c r="J33" s="179"/>
      <c r="K33" s="179"/>
      <c r="L33" s="179"/>
      <c r="M33" s="179"/>
      <c r="N33" s="179"/>
      <c r="O33" s="179"/>
      <c r="P33" s="3"/>
      <c r="Q33" s="200"/>
      <c r="R33" s="180"/>
      <c r="S33" s="256"/>
      <c r="T33" s="263"/>
      <c r="U33" s="180"/>
      <c r="V33" s="256"/>
      <c r="W33" s="180"/>
      <c r="X33" s="180"/>
      <c r="Y33" s="256"/>
      <c r="Z33" s="180"/>
      <c r="AA33" s="180"/>
      <c r="AB33" s="256"/>
      <c r="AC33" s="247"/>
      <c r="AD33" s="210"/>
      <c r="AE33" s="138"/>
    </row>
  </sheetData>
  <mergeCells count="28">
    <mergeCell ref="W2:W3"/>
    <mergeCell ref="Y2:Y3"/>
    <mergeCell ref="Z2:Z3"/>
    <mergeCell ref="AB2:AB3"/>
    <mergeCell ref="AE2:AE3"/>
    <mergeCell ref="D1:G2"/>
    <mergeCell ref="H1:H3"/>
    <mergeCell ref="I1:P1"/>
    <mergeCell ref="Q1:S1"/>
    <mergeCell ref="T1:V1"/>
    <mergeCell ref="W1:Y1"/>
    <mergeCell ref="Z1:AB1"/>
    <mergeCell ref="B1:C1"/>
    <mergeCell ref="A2:A3"/>
    <mergeCell ref="B2:B3"/>
    <mergeCell ref="C2:C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S2:S3"/>
    <mergeCell ref="T2:T3"/>
    <mergeCell ref="V2:V3"/>
  </mergeCells>
  <conditionalFormatting sqref="I4:P13 I15:P33">
    <cfRule type="containsText" dxfId="3" priority="1" operator="containsText" text="N">
      <formula>NOT(ISERROR(SEARCH(("N"),(I4))))</formula>
    </cfRule>
  </conditionalFormatting>
  <conditionalFormatting sqref="D4:G33">
    <cfRule type="cellIs" dxfId="0" priority="2" operator="greaterThanOrEqual">
      <formula>0.1</formula>
    </cfRule>
  </conditionalFormatting>
  <conditionalFormatting sqref="D4:G33">
    <cfRule type="cellIs" dxfId="1" priority="3" operator="lessThan">
      <formula>0.1</formula>
    </cfRule>
  </conditionalFormatting>
  <conditionalFormatting sqref="H1:H33">
    <cfRule type="cellIs" dxfId="2" priority="4" operator="between">
      <formula>60</formula>
      <formula>68</formula>
    </cfRule>
  </conditionalFormatting>
  <conditionalFormatting sqref="I4:P13 I15:P33">
    <cfRule type="containsText" dxfId="3" priority="5" operator="containsText" text="н">
      <formula>NOT(ISERROR(SEARCH(("н"),(I4))))</formula>
    </cfRule>
  </conditionalFormatting>
  <conditionalFormatting sqref="H1:H33">
    <cfRule type="cellIs" dxfId="4" priority="6" operator="between">
      <formula>68</formula>
      <formula>74</formula>
    </cfRule>
  </conditionalFormatting>
  <conditionalFormatting sqref="H1:H33">
    <cfRule type="cellIs" dxfId="5" priority="7" operator="between">
      <formula>74</formula>
      <formula>81</formula>
    </cfRule>
  </conditionalFormatting>
  <conditionalFormatting sqref="H1:H33">
    <cfRule type="cellIs" dxfId="6" priority="8" operator="between">
      <formula>81</formula>
      <formula>90</formula>
    </cfRule>
  </conditionalFormatting>
  <conditionalFormatting sqref="H1:H33">
    <cfRule type="cellIs" dxfId="7" priority="9" operator="greaterThan">
      <formula>90</formula>
    </cfRule>
  </conditionalFormatting>
  <conditionalFormatting sqref="I4:P13 I15:P33">
    <cfRule type="containsText" dxfId="3" priority="10" operator="containsText" text="n">
      <formula>NOT(ISERROR(SEARCH(("n"),(I4))))</formula>
    </cfRule>
  </conditionalFormatting>
  <conditionalFormatting sqref="R1:R33 X2:X33 U4:U33 AA4:AA13 AA15:AA33">
    <cfRule type="cellIs" dxfId="9" priority="11" operator="equal">
      <formula>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5.13" defaultRowHeight="15.75"/>
  <cols>
    <col customWidth="1" min="1" max="1" width="7.5"/>
    <col customWidth="1" min="2" max="2" width="33.25"/>
    <col customWidth="1" min="3" max="3" width="7.38"/>
    <col customWidth="1" min="4" max="7" width="3.63"/>
    <col customWidth="1" min="8" max="8" width="4.88"/>
    <col customWidth="1" min="9" max="19" width="3.0"/>
    <col customWidth="1" min="20" max="20" width="7.38"/>
    <col customWidth="1" min="21" max="21" width="7.25"/>
    <col customWidth="1" min="22" max="22" width="6.5"/>
    <col customWidth="1" min="23" max="23" width="9.0"/>
    <col customWidth="1" min="24" max="24" width="7.75"/>
    <col customWidth="1" min="25" max="25" width="6.63"/>
    <col customWidth="1" min="26" max="26" width="10.0"/>
    <col customWidth="1" min="27" max="27" width="7.88"/>
    <col customWidth="1" min="28" max="28" width="6.63"/>
    <col customWidth="1" min="29" max="29" width="12.75"/>
    <col customWidth="1" min="30" max="30" width="9.5"/>
    <col customWidth="1" min="31" max="31" width="5.0"/>
    <col customWidth="1" min="32" max="33" width="6.25"/>
    <col customWidth="1" min="34" max="34" width="6.13"/>
  </cols>
  <sheetData>
    <row r="1">
      <c r="A1" s="5"/>
      <c r="B1" s="153" t="s">
        <v>1235</v>
      </c>
      <c r="D1" s="154" t="s">
        <v>1151</v>
      </c>
      <c r="H1" s="155" t="s">
        <v>1174</v>
      </c>
      <c r="I1" s="156" t="s">
        <v>1175</v>
      </c>
      <c r="T1" s="157" t="s">
        <v>1153</v>
      </c>
      <c r="V1" s="10"/>
      <c r="W1" s="157" t="s">
        <v>1154</v>
      </c>
      <c r="Y1" s="10"/>
      <c r="Z1" s="157" t="s">
        <v>1155</v>
      </c>
      <c r="AB1" s="10"/>
      <c r="AC1" s="156" t="s">
        <v>1156</v>
      </c>
      <c r="AE1" s="10"/>
      <c r="AF1" s="158" t="s">
        <v>1157</v>
      </c>
      <c r="AG1" s="159" t="s">
        <v>1158</v>
      </c>
      <c r="AH1" s="160" t="s">
        <v>1159</v>
      </c>
    </row>
    <row r="2">
      <c r="A2" s="5" t="s">
        <v>0</v>
      </c>
      <c r="B2" s="161" t="s">
        <v>1</v>
      </c>
      <c r="C2" s="161" t="s">
        <v>2</v>
      </c>
      <c r="D2" s="14"/>
      <c r="H2" s="15"/>
      <c r="I2" s="163">
        <v>45551.0</v>
      </c>
      <c r="J2" s="163">
        <f t="shared" ref="J2:P2" si="1">I2+14</f>
        <v>45565</v>
      </c>
      <c r="K2" s="163">
        <f t="shared" si="1"/>
        <v>45579</v>
      </c>
      <c r="L2" s="163">
        <f t="shared" si="1"/>
        <v>45593</v>
      </c>
      <c r="M2" s="163">
        <f t="shared" si="1"/>
        <v>45607</v>
      </c>
      <c r="N2" s="163">
        <f t="shared" si="1"/>
        <v>45621</v>
      </c>
      <c r="O2" s="163">
        <f t="shared" si="1"/>
        <v>45635</v>
      </c>
      <c r="P2" s="163">
        <f t="shared" si="1"/>
        <v>45649</v>
      </c>
      <c r="Q2" s="164" t="s">
        <v>1220</v>
      </c>
      <c r="R2" s="164" t="s">
        <v>1220</v>
      </c>
      <c r="S2" s="164" t="s">
        <v>1220</v>
      </c>
      <c r="T2" s="165" t="s">
        <v>1160</v>
      </c>
      <c r="U2" s="166" t="s">
        <v>1161</v>
      </c>
      <c r="V2" s="167" t="s">
        <v>1162</v>
      </c>
      <c r="W2" s="165" t="s">
        <v>1160</v>
      </c>
      <c r="X2" s="166" t="s">
        <v>1161</v>
      </c>
      <c r="Y2" s="167" t="s">
        <v>1162</v>
      </c>
      <c r="Z2" s="165" t="s">
        <v>1160</v>
      </c>
      <c r="AA2" s="166" t="s">
        <v>1161</v>
      </c>
      <c r="AB2" s="167" t="s">
        <v>1162</v>
      </c>
      <c r="AC2" s="168" t="s">
        <v>1160</v>
      </c>
      <c r="AD2" s="166" t="s">
        <v>1161</v>
      </c>
      <c r="AE2" s="167" t="s">
        <v>1162</v>
      </c>
      <c r="AF2" s="169" t="s">
        <v>1163</v>
      </c>
      <c r="AG2" s="169" t="s">
        <v>1163</v>
      </c>
      <c r="AH2" s="170" t="s">
        <v>1164</v>
      </c>
    </row>
    <row r="3" ht="18.0" customHeight="1">
      <c r="D3" s="171" t="s">
        <v>1153</v>
      </c>
      <c r="E3" s="166" t="s">
        <v>1154</v>
      </c>
      <c r="F3" s="166" t="s">
        <v>1163</v>
      </c>
      <c r="G3" s="172" t="s">
        <v>1159</v>
      </c>
      <c r="H3" s="15"/>
      <c r="T3" s="14"/>
      <c r="U3" s="166" t="s">
        <v>1164</v>
      </c>
      <c r="V3" s="10"/>
      <c r="W3" s="14"/>
      <c r="X3" s="166" t="s">
        <v>1164</v>
      </c>
      <c r="Y3" s="10"/>
      <c r="Z3" s="14"/>
      <c r="AA3" s="166" t="s">
        <v>1164</v>
      </c>
      <c r="AB3" s="10"/>
      <c r="AC3" s="14"/>
      <c r="AD3" s="166" t="s">
        <v>1164</v>
      </c>
      <c r="AE3" s="10"/>
      <c r="AF3" s="173" t="s">
        <v>1164</v>
      </c>
      <c r="AG3" s="173" t="s">
        <v>1164</v>
      </c>
      <c r="AH3" s="15"/>
    </row>
    <row r="4">
      <c r="A4" s="242">
        <v>466817.0</v>
      </c>
      <c r="B4" s="250" t="s">
        <v>653</v>
      </c>
      <c r="C4" s="243" t="s">
        <v>21</v>
      </c>
      <c r="D4" s="175">
        <f t="shared" ref="D4:D5" si="2">AVERAGE(U4,X4)/100*20</f>
        <v>0</v>
      </c>
      <c r="E4" s="176">
        <f t="shared" ref="E4:E5" si="3">AVERAGE(AA4,AD4)/100*40</f>
        <v>0</v>
      </c>
      <c r="F4" s="176">
        <f t="shared" ref="F4:F5" si="4">AVERAGE(AG4,AG4)/100*20</f>
        <v>17.334</v>
      </c>
      <c r="G4" s="177">
        <f t="shared" ref="G4:G5" si="5">AH4/100*20</f>
        <v>0</v>
      </c>
      <c r="H4" s="178">
        <f t="shared" ref="H4:H5" si="6">SUM(D4:G4)</f>
        <v>17.334</v>
      </c>
      <c r="I4" s="179"/>
      <c r="J4" s="179" t="s">
        <v>1170</v>
      </c>
      <c r="K4" s="179" t="s">
        <v>1170</v>
      </c>
      <c r="L4" s="179" t="s">
        <v>1170</v>
      </c>
      <c r="M4" s="179" t="s">
        <v>1170</v>
      </c>
      <c r="N4" s="179" t="s">
        <v>1170</v>
      </c>
      <c r="O4" s="179" t="s">
        <v>1170</v>
      </c>
      <c r="P4" s="3" t="s">
        <v>1170</v>
      </c>
      <c r="Q4" s="3"/>
      <c r="R4" s="3"/>
      <c r="S4" s="184"/>
      <c r="T4" s="34">
        <f t="shared" ref="T4:T5" si="7">abs(A4-460000)+24000</f>
        <v>30817</v>
      </c>
      <c r="U4" s="180">
        <v>0.0</v>
      </c>
      <c r="V4" s="181"/>
      <c r="W4" s="168"/>
      <c r="X4" s="180">
        <v>0.0</v>
      </c>
      <c r="Y4" s="181"/>
      <c r="Z4" s="168"/>
      <c r="AA4" s="180">
        <v>0.0</v>
      </c>
      <c r="AB4" s="293"/>
      <c r="AC4" s="168"/>
      <c r="AD4" s="180">
        <f t="shared" ref="AD4:AD5" si="8">AA4</f>
        <v>0</v>
      </c>
      <c r="AE4" s="181"/>
      <c r="AF4" s="142">
        <v>86.67</v>
      </c>
      <c r="AG4" s="41">
        <f>IF(AF4&gt;=60,AF4,0)</f>
        <v>86.67</v>
      </c>
      <c r="AH4" s="42">
        <f t="shared" ref="AH4:AH5" si="9">IF(H4&gt;=60,100,0)</f>
        <v>0</v>
      </c>
    </row>
    <row r="5">
      <c r="A5" s="242">
        <v>409364.0</v>
      </c>
      <c r="B5" s="243" t="s">
        <v>1236</v>
      </c>
      <c r="C5" s="243" t="s">
        <v>21</v>
      </c>
      <c r="D5" s="175">
        <f t="shared" si="2"/>
        <v>18.5</v>
      </c>
      <c r="E5" s="176">
        <f t="shared" si="3"/>
        <v>0</v>
      </c>
      <c r="F5" s="176">
        <f t="shared" si="4"/>
        <v>12</v>
      </c>
      <c r="G5" s="177">
        <f t="shared" si="5"/>
        <v>0</v>
      </c>
      <c r="H5" s="178">
        <f t="shared" si="6"/>
        <v>30.5</v>
      </c>
      <c r="I5" s="179"/>
      <c r="J5" s="179"/>
      <c r="K5" s="179" t="s">
        <v>1205</v>
      </c>
      <c r="L5" s="179" t="s">
        <v>1170</v>
      </c>
      <c r="M5" s="179" t="s">
        <v>1170</v>
      </c>
      <c r="N5" s="179" t="s">
        <v>1205</v>
      </c>
      <c r="O5" s="179" t="s">
        <v>1170</v>
      </c>
      <c r="P5" s="3" t="s">
        <v>1170</v>
      </c>
      <c r="Q5" s="3"/>
      <c r="R5" s="3"/>
      <c r="S5" s="184"/>
      <c r="T5" s="34">
        <f t="shared" si="7"/>
        <v>74636</v>
      </c>
      <c r="U5" s="180">
        <v>100.0</v>
      </c>
      <c r="V5" s="183">
        <v>45579.0</v>
      </c>
      <c r="W5" s="180">
        <v>77.0</v>
      </c>
      <c r="X5" s="180">
        <v>85.0</v>
      </c>
      <c r="Y5" s="183">
        <v>45621.0</v>
      </c>
      <c r="Z5" s="180">
        <v>665.0</v>
      </c>
      <c r="AA5" s="180">
        <v>0.0</v>
      </c>
      <c r="AB5" s="294"/>
      <c r="AC5" s="180"/>
      <c r="AD5" s="180">
        <f t="shared" si="8"/>
        <v>0</v>
      </c>
      <c r="AE5" s="183"/>
      <c r="AF5" s="139">
        <v>50.0</v>
      </c>
      <c r="AG5" s="146">
        <v>60.0</v>
      </c>
      <c r="AH5" s="42">
        <f t="shared" si="9"/>
        <v>0</v>
      </c>
    </row>
    <row r="9">
      <c r="A9" s="242"/>
      <c r="B9" s="250"/>
      <c r="C9" s="243"/>
      <c r="D9" s="175"/>
      <c r="E9" s="176"/>
      <c r="F9" s="176"/>
      <c r="G9" s="177"/>
      <c r="H9" s="178"/>
      <c r="I9" s="179"/>
      <c r="J9" s="179"/>
      <c r="K9" s="179"/>
      <c r="L9" s="179"/>
      <c r="M9" s="179"/>
      <c r="N9" s="179"/>
      <c r="O9" s="179"/>
      <c r="Q9" s="3"/>
      <c r="R9" s="3"/>
      <c r="S9" s="184"/>
      <c r="T9" s="34"/>
      <c r="U9" s="180"/>
      <c r="V9" s="181"/>
      <c r="W9" s="168"/>
      <c r="X9" s="180"/>
      <c r="Y9" s="189"/>
      <c r="Z9" s="168"/>
      <c r="AA9" s="180"/>
      <c r="AB9" s="182"/>
      <c r="AC9" s="168"/>
      <c r="AD9" s="180"/>
      <c r="AE9" s="182"/>
      <c r="AF9" s="180"/>
      <c r="AG9" s="180"/>
      <c r="AH9" s="170"/>
    </row>
    <row r="10">
      <c r="A10" s="258"/>
      <c r="B10" s="192"/>
      <c r="C10" s="193"/>
      <c r="D10" s="259"/>
      <c r="E10" s="194"/>
      <c r="F10" s="194"/>
      <c r="G10" s="260"/>
      <c r="H10" s="178"/>
      <c r="I10" s="179"/>
      <c r="J10" s="179"/>
      <c r="K10" s="179"/>
      <c r="L10" s="179"/>
      <c r="M10" s="179"/>
      <c r="N10" s="179"/>
      <c r="O10" s="179"/>
      <c r="S10" s="10"/>
      <c r="T10" s="261"/>
      <c r="U10" s="180"/>
      <c r="V10" s="181"/>
      <c r="W10" s="168"/>
      <c r="X10" s="180"/>
      <c r="Y10" s="181"/>
      <c r="Z10" s="168"/>
      <c r="AA10" s="180"/>
      <c r="AB10" s="181"/>
      <c r="AC10" s="168"/>
      <c r="AD10" s="180"/>
      <c r="AE10" s="181"/>
      <c r="AF10" s="198"/>
      <c r="AG10" s="180"/>
      <c r="AH10" s="170"/>
    </row>
    <row r="11">
      <c r="A11" s="242">
        <v>464906.0</v>
      </c>
      <c r="B11" s="250" t="s">
        <v>20</v>
      </c>
      <c r="C11" s="243" t="s">
        <v>21</v>
      </c>
      <c r="D11" s="175">
        <f t="shared" ref="D11:D23" si="10">AVERAGE(U11,X11)/100*20</f>
        <v>18.8</v>
      </c>
      <c r="E11" s="176">
        <f t="shared" ref="E11:E23" si="11">AVERAGE(AA11,AD11)/100*40</f>
        <v>24</v>
      </c>
      <c r="F11" s="176">
        <f t="shared" ref="F11:F23" si="12">AVERAGE(AG11,AG11)/100*20</f>
        <v>17.334</v>
      </c>
      <c r="G11" s="177">
        <f t="shared" ref="G11:G23" si="13">AH11/100*20</f>
        <v>20</v>
      </c>
      <c r="H11" s="178">
        <f t="shared" ref="H11:H23" si="14">SUM(D11:G11)</f>
        <v>80.134</v>
      </c>
      <c r="I11" s="179"/>
      <c r="J11" s="179" t="s">
        <v>1170</v>
      </c>
      <c r="K11" s="179" t="s">
        <v>1170</v>
      </c>
      <c r="L11" s="179" t="s">
        <v>1205</v>
      </c>
      <c r="M11" s="179" t="s">
        <v>1206</v>
      </c>
      <c r="N11" s="179" t="s">
        <v>1237</v>
      </c>
      <c r="O11" s="179" t="s">
        <v>1170</v>
      </c>
      <c r="Q11" s="3"/>
      <c r="R11" s="3"/>
      <c r="S11" s="184"/>
      <c r="T11" s="34">
        <f t="shared" ref="T11:T23" si="15">abs(A11-460000)+24000</f>
        <v>28906</v>
      </c>
      <c r="U11" s="180">
        <v>99.0</v>
      </c>
      <c r="V11" s="181">
        <v>45607.0</v>
      </c>
      <c r="W11" s="180">
        <v>577.0</v>
      </c>
      <c r="X11" s="180">
        <v>89.0</v>
      </c>
      <c r="Y11" s="181">
        <v>45621.0</v>
      </c>
      <c r="Z11" s="180">
        <v>199.0</v>
      </c>
      <c r="AA11" s="180">
        <v>60.0</v>
      </c>
      <c r="AB11" s="295">
        <v>45652.0</v>
      </c>
      <c r="AC11" s="190"/>
      <c r="AD11" s="180">
        <f t="shared" ref="AD11:AD23" si="16">AA11</f>
        <v>60</v>
      </c>
      <c r="AE11" s="182"/>
      <c r="AF11" s="142">
        <v>86.67</v>
      </c>
      <c r="AG11" s="41">
        <f t="shared" ref="AG11:AG13" si="17">IF(AF11&gt;=60,AF11,0)</f>
        <v>86.67</v>
      </c>
      <c r="AH11" s="42">
        <f t="shared" ref="AH11:AH23" si="18">IF(H11&gt;=60,100,0)</f>
        <v>100</v>
      </c>
    </row>
    <row r="12">
      <c r="A12" s="242">
        <v>465591.0</v>
      </c>
      <c r="B12" s="250" t="s">
        <v>218</v>
      </c>
      <c r="C12" s="243" t="s">
        <v>21</v>
      </c>
      <c r="D12" s="175">
        <f t="shared" si="10"/>
        <v>17.5</v>
      </c>
      <c r="E12" s="176">
        <f t="shared" si="11"/>
        <v>31.2</v>
      </c>
      <c r="F12" s="176">
        <f t="shared" si="12"/>
        <v>16</v>
      </c>
      <c r="G12" s="177">
        <f t="shared" si="13"/>
        <v>20</v>
      </c>
      <c r="H12" s="178">
        <f t="shared" si="14"/>
        <v>84.7</v>
      </c>
      <c r="I12" s="179"/>
      <c r="J12" s="179" t="s">
        <v>1206</v>
      </c>
      <c r="K12" s="179" t="s">
        <v>1206</v>
      </c>
      <c r="L12" s="179"/>
      <c r="M12" s="179" t="s">
        <v>1206</v>
      </c>
      <c r="N12" s="179" t="s">
        <v>1170</v>
      </c>
      <c r="O12" s="179"/>
      <c r="P12" s="3" t="s">
        <v>1170</v>
      </c>
      <c r="T12" s="34">
        <f t="shared" si="15"/>
        <v>29591</v>
      </c>
      <c r="U12" s="180">
        <v>85.0</v>
      </c>
      <c r="V12" s="183">
        <v>45565.0</v>
      </c>
      <c r="W12" s="180">
        <v>880.0</v>
      </c>
      <c r="X12" s="180">
        <v>90.0</v>
      </c>
      <c r="Y12" s="181">
        <v>45607.0</v>
      </c>
      <c r="Z12" s="180">
        <v>111.0</v>
      </c>
      <c r="AA12" s="180">
        <v>78.0</v>
      </c>
      <c r="AB12" s="293">
        <v>45635.0</v>
      </c>
      <c r="AC12" s="180"/>
      <c r="AD12" s="180">
        <f t="shared" si="16"/>
        <v>78</v>
      </c>
      <c r="AE12" s="181"/>
      <c r="AF12" s="142">
        <v>80.0</v>
      </c>
      <c r="AG12" s="41">
        <f t="shared" si="17"/>
        <v>80</v>
      </c>
      <c r="AH12" s="42">
        <f t="shared" si="18"/>
        <v>100</v>
      </c>
    </row>
    <row r="13">
      <c r="A13" s="242">
        <v>465657.0</v>
      </c>
      <c r="B13" s="250" t="s">
        <v>236</v>
      </c>
      <c r="C13" s="243" t="s">
        <v>21</v>
      </c>
      <c r="D13" s="175">
        <f t="shared" si="10"/>
        <v>17</v>
      </c>
      <c r="E13" s="176">
        <f t="shared" si="11"/>
        <v>30</v>
      </c>
      <c r="F13" s="176">
        <f t="shared" si="12"/>
        <v>17.334</v>
      </c>
      <c r="G13" s="177">
        <f t="shared" si="13"/>
        <v>20</v>
      </c>
      <c r="H13" s="178">
        <f t="shared" si="14"/>
        <v>84.334</v>
      </c>
      <c r="I13" s="179"/>
      <c r="J13" s="179" t="s">
        <v>1170</v>
      </c>
      <c r="K13" s="179" t="s">
        <v>1206</v>
      </c>
      <c r="L13" s="179" t="s">
        <v>1206</v>
      </c>
      <c r="M13" s="179" t="s">
        <v>1170</v>
      </c>
      <c r="N13" s="179" t="s">
        <v>1170</v>
      </c>
      <c r="O13" s="179" t="s">
        <v>1170</v>
      </c>
      <c r="Q13" s="3"/>
      <c r="R13" s="3"/>
      <c r="S13" s="184"/>
      <c r="T13" s="34">
        <f t="shared" si="15"/>
        <v>29657</v>
      </c>
      <c r="U13" s="180">
        <v>80.0</v>
      </c>
      <c r="V13" s="183">
        <v>45579.0</v>
      </c>
      <c r="W13" s="180">
        <v>233.0</v>
      </c>
      <c r="X13" s="180">
        <v>90.0</v>
      </c>
      <c r="Y13" s="182">
        <v>45593.0</v>
      </c>
      <c r="Z13" s="180">
        <v>586.0</v>
      </c>
      <c r="AA13" s="180">
        <v>75.0</v>
      </c>
      <c r="AB13" s="294">
        <v>45651.0</v>
      </c>
      <c r="AC13" s="180"/>
      <c r="AD13" s="180">
        <f t="shared" si="16"/>
        <v>75</v>
      </c>
      <c r="AE13" s="296"/>
      <c r="AF13" s="142">
        <v>86.67</v>
      </c>
      <c r="AG13" s="41">
        <f t="shared" si="17"/>
        <v>86.67</v>
      </c>
      <c r="AH13" s="42">
        <f t="shared" si="18"/>
        <v>100</v>
      </c>
    </row>
    <row r="14">
      <c r="A14" s="242">
        <v>465746.0</v>
      </c>
      <c r="B14" s="250" t="s">
        <v>260</v>
      </c>
      <c r="C14" s="243" t="s">
        <v>21</v>
      </c>
      <c r="D14" s="175">
        <f t="shared" si="10"/>
        <v>15.8</v>
      </c>
      <c r="E14" s="176">
        <f t="shared" si="11"/>
        <v>32.8</v>
      </c>
      <c r="F14" s="176">
        <f t="shared" si="12"/>
        <v>12</v>
      </c>
      <c r="G14" s="177">
        <f t="shared" si="13"/>
        <v>20</v>
      </c>
      <c r="H14" s="178">
        <f t="shared" si="14"/>
        <v>80.6</v>
      </c>
      <c r="I14" s="179"/>
      <c r="J14" s="179"/>
      <c r="K14" s="179"/>
      <c r="L14" s="179" t="s">
        <v>1205</v>
      </c>
      <c r="M14" s="179" t="s">
        <v>1206</v>
      </c>
      <c r="N14" s="179" t="s">
        <v>1170</v>
      </c>
      <c r="O14" s="179"/>
      <c r="Q14" s="3" t="s">
        <v>1205</v>
      </c>
      <c r="R14" s="3"/>
      <c r="S14" s="184"/>
      <c r="T14" s="34">
        <f t="shared" si="15"/>
        <v>29746</v>
      </c>
      <c r="U14" s="180">
        <v>83.0</v>
      </c>
      <c r="V14" s="183">
        <v>45607.0</v>
      </c>
      <c r="W14" s="180">
        <v>888.0</v>
      </c>
      <c r="X14" s="180">
        <v>75.0</v>
      </c>
      <c r="Y14" s="182">
        <v>45649.0</v>
      </c>
      <c r="Z14" s="180">
        <v>778.0</v>
      </c>
      <c r="AA14" s="180">
        <v>82.0</v>
      </c>
      <c r="AB14" s="295">
        <v>45673.0</v>
      </c>
      <c r="AC14" s="180"/>
      <c r="AD14" s="180">
        <f t="shared" si="16"/>
        <v>82</v>
      </c>
      <c r="AE14" s="181"/>
      <c r="AF14" s="139">
        <v>50.0</v>
      </c>
      <c r="AG14" s="146">
        <v>60.0</v>
      </c>
      <c r="AH14" s="42">
        <f t="shared" si="18"/>
        <v>100</v>
      </c>
    </row>
    <row r="15">
      <c r="A15" s="242">
        <v>465870.0</v>
      </c>
      <c r="B15" s="250" t="s">
        <v>315</v>
      </c>
      <c r="C15" s="243" t="s">
        <v>21</v>
      </c>
      <c r="D15" s="175">
        <f t="shared" si="10"/>
        <v>18</v>
      </c>
      <c r="E15" s="176">
        <f t="shared" si="11"/>
        <v>35.6</v>
      </c>
      <c r="F15" s="176">
        <f t="shared" si="12"/>
        <v>16</v>
      </c>
      <c r="G15" s="177">
        <f t="shared" si="13"/>
        <v>20</v>
      </c>
      <c r="H15" s="178">
        <f t="shared" si="14"/>
        <v>89.6</v>
      </c>
      <c r="I15" s="179"/>
      <c r="J15" s="179" t="s">
        <v>1222</v>
      </c>
      <c r="K15" s="179" t="s">
        <v>1170</v>
      </c>
      <c r="L15" s="179" t="s">
        <v>1206</v>
      </c>
      <c r="M15" s="179" t="s">
        <v>1170</v>
      </c>
      <c r="N15" s="179" t="s">
        <v>1222</v>
      </c>
      <c r="O15" s="179" t="s">
        <v>1170</v>
      </c>
      <c r="P15" s="3" t="s">
        <v>1170</v>
      </c>
      <c r="Q15" s="3"/>
      <c r="R15" s="3"/>
      <c r="S15" s="184"/>
      <c r="T15" s="34">
        <f t="shared" si="15"/>
        <v>29870</v>
      </c>
      <c r="U15" s="180">
        <v>90.0</v>
      </c>
      <c r="V15" s="183">
        <v>45565.0</v>
      </c>
      <c r="W15" s="168">
        <v>9998.0</v>
      </c>
      <c r="X15" s="180">
        <v>90.0</v>
      </c>
      <c r="Y15" s="181">
        <v>45593.0</v>
      </c>
      <c r="Z15" s="168">
        <v>232.0</v>
      </c>
      <c r="AA15" s="180">
        <v>89.0</v>
      </c>
      <c r="AB15" s="293">
        <v>45621.0</v>
      </c>
      <c r="AC15" s="191"/>
      <c r="AD15" s="180">
        <f t="shared" si="16"/>
        <v>89</v>
      </c>
      <c r="AE15" s="181"/>
      <c r="AF15" s="142">
        <v>80.0</v>
      </c>
      <c r="AG15" s="41">
        <f t="shared" ref="AG15:AG16" si="19">IF(AF15&gt;=60,AF15,0)</f>
        <v>80</v>
      </c>
      <c r="AH15" s="42">
        <f t="shared" si="18"/>
        <v>100</v>
      </c>
    </row>
    <row r="16">
      <c r="A16" s="242">
        <v>466127.0</v>
      </c>
      <c r="B16" s="250" t="s">
        <v>403</v>
      </c>
      <c r="C16" s="243" t="s">
        <v>21</v>
      </c>
      <c r="D16" s="175">
        <f t="shared" si="10"/>
        <v>19.5</v>
      </c>
      <c r="E16" s="176">
        <f t="shared" si="11"/>
        <v>38</v>
      </c>
      <c r="F16" s="176">
        <f t="shared" si="12"/>
        <v>18.666</v>
      </c>
      <c r="G16" s="177">
        <f t="shared" si="13"/>
        <v>20</v>
      </c>
      <c r="H16" s="178">
        <f t="shared" si="14"/>
        <v>96.166</v>
      </c>
      <c r="I16" s="179"/>
      <c r="J16" s="179" t="s">
        <v>1206</v>
      </c>
      <c r="K16" s="179"/>
      <c r="L16" s="179"/>
      <c r="M16" s="179" t="s">
        <v>1170</v>
      </c>
      <c r="N16" s="179" t="s">
        <v>1206</v>
      </c>
      <c r="O16" s="179"/>
      <c r="P16" s="3" t="s">
        <v>1170</v>
      </c>
      <c r="S16" s="10"/>
      <c r="T16" s="34">
        <f t="shared" si="15"/>
        <v>30127</v>
      </c>
      <c r="U16" s="180">
        <v>100.0</v>
      </c>
      <c r="V16" s="183">
        <v>45565.0</v>
      </c>
      <c r="W16" s="180">
        <v>7778.0</v>
      </c>
      <c r="X16" s="180">
        <v>95.0</v>
      </c>
      <c r="Y16" s="182">
        <v>45593.0</v>
      </c>
      <c r="Z16" s="180">
        <v>1942.0</v>
      </c>
      <c r="AA16" s="180">
        <v>95.0</v>
      </c>
      <c r="AB16" s="294">
        <v>45635.0</v>
      </c>
      <c r="AC16" s="180"/>
      <c r="AD16" s="180">
        <f t="shared" si="16"/>
        <v>95</v>
      </c>
      <c r="AE16" s="182"/>
      <c r="AF16" s="142">
        <v>93.33</v>
      </c>
      <c r="AG16" s="41">
        <f t="shared" si="19"/>
        <v>93.33</v>
      </c>
      <c r="AH16" s="42">
        <f t="shared" si="18"/>
        <v>100</v>
      </c>
    </row>
    <row r="17">
      <c r="A17" s="242">
        <v>472094.0</v>
      </c>
      <c r="B17" s="250" t="s">
        <v>473</v>
      </c>
      <c r="C17" s="243" t="s">
        <v>21</v>
      </c>
      <c r="D17" s="175">
        <f t="shared" si="10"/>
        <v>18</v>
      </c>
      <c r="E17" s="176">
        <f t="shared" si="11"/>
        <v>32</v>
      </c>
      <c r="F17" s="176">
        <f t="shared" si="12"/>
        <v>12</v>
      </c>
      <c r="G17" s="177">
        <f t="shared" si="13"/>
        <v>20</v>
      </c>
      <c r="H17" s="178">
        <f t="shared" si="14"/>
        <v>82</v>
      </c>
      <c r="I17" s="179"/>
      <c r="J17" s="179"/>
      <c r="K17" s="179" t="s">
        <v>1222</v>
      </c>
      <c r="L17" s="179" t="s">
        <v>1205</v>
      </c>
      <c r="M17" s="179" t="s">
        <v>1205</v>
      </c>
      <c r="N17" s="179" t="s">
        <v>1170</v>
      </c>
      <c r="O17" s="179" t="s">
        <v>1170</v>
      </c>
      <c r="Q17" s="3"/>
      <c r="R17" s="3"/>
      <c r="S17" s="184"/>
      <c r="T17" s="34">
        <f t="shared" si="15"/>
        <v>36094</v>
      </c>
      <c r="U17" s="180">
        <v>88.0</v>
      </c>
      <c r="V17" s="181">
        <v>45579.0</v>
      </c>
      <c r="W17" s="180">
        <v>951.0</v>
      </c>
      <c r="X17" s="180">
        <v>92.0</v>
      </c>
      <c r="Y17" s="181">
        <v>45607.0</v>
      </c>
      <c r="Z17" s="180">
        <v>777.0</v>
      </c>
      <c r="AA17" s="180">
        <v>80.0</v>
      </c>
      <c r="AB17" s="294">
        <v>45649.0</v>
      </c>
      <c r="AC17" s="180"/>
      <c r="AD17" s="180">
        <f t="shared" si="16"/>
        <v>80</v>
      </c>
      <c r="AE17" s="182"/>
      <c r="AF17" s="139">
        <v>56.67</v>
      </c>
      <c r="AG17" s="146">
        <v>60.0</v>
      </c>
      <c r="AH17" s="42">
        <f t="shared" si="18"/>
        <v>100</v>
      </c>
    </row>
    <row r="18">
      <c r="A18" s="242">
        <v>466363.0</v>
      </c>
      <c r="B18" s="250" t="s">
        <v>481</v>
      </c>
      <c r="C18" s="243" t="s">
        <v>21</v>
      </c>
      <c r="D18" s="175">
        <f t="shared" si="10"/>
        <v>17.9</v>
      </c>
      <c r="E18" s="176">
        <f t="shared" si="11"/>
        <v>28</v>
      </c>
      <c r="F18" s="176">
        <f t="shared" si="12"/>
        <v>16</v>
      </c>
      <c r="G18" s="177">
        <f t="shared" si="13"/>
        <v>20</v>
      </c>
      <c r="H18" s="178">
        <f t="shared" si="14"/>
        <v>81.9</v>
      </c>
      <c r="I18" s="179"/>
      <c r="J18" s="179" t="s">
        <v>1170</v>
      </c>
      <c r="K18" s="179"/>
      <c r="L18" s="179" t="s">
        <v>1206</v>
      </c>
      <c r="M18" s="179" t="s">
        <v>1170</v>
      </c>
      <c r="N18" s="179" t="s">
        <v>1221</v>
      </c>
      <c r="O18" s="179"/>
      <c r="Q18" s="3"/>
      <c r="R18" s="3"/>
      <c r="S18" s="184"/>
      <c r="T18" s="34">
        <f t="shared" si="15"/>
        <v>30363</v>
      </c>
      <c r="U18" s="180">
        <v>99.0</v>
      </c>
      <c r="V18" s="181">
        <v>45607.0</v>
      </c>
      <c r="W18" s="180">
        <v>440.0</v>
      </c>
      <c r="X18" s="180">
        <v>80.0</v>
      </c>
      <c r="Y18" s="181">
        <v>45621.0</v>
      </c>
      <c r="Z18" s="180">
        <v>900.0</v>
      </c>
      <c r="AA18" s="180">
        <v>70.0</v>
      </c>
      <c r="AB18" s="293">
        <v>45652.0</v>
      </c>
      <c r="AC18" s="180"/>
      <c r="AD18" s="180">
        <f t="shared" si="16"/>
        <v>70</v>
      </c>
      <c r="AE18" s="181"/>
      <c r="AF18" s="142">
        <v>80.0</v>
      </c>
      <c r="AG18" s="41">
        <f t="shared" ref="AG18:AG19" si="20">IF(AF18&gt;=60,AF18,0)</f>
        <v>80</v>
      </c>
      <c r="AH18" s="42">
        <f t="shared" si="18"/>
        <v>100</v>
      </c>
    </row>
    <row r="19">
      <c r="A19" s="242">
        <v>466730.0</v>
      </c>
      <c r="B19" s="250" t="s">
        <v>619</v>
      </c>
      <c r="C19" s="243" t="s">
        <v>21</v>
      </c>
      <c r="D19" s="175">
        <f t="shared" si="10"/>
        <v>17.6</v>
      </c>
      <c r="E19" s="176">
        <f t="shared" si="11"/>
        <v>28</v>
      </c>
      <c r="F19" s="176">
        <f t="shared" si="12"/>
        <v>17.334</v>
      </c>
      <c r="G19" s="177">
        <f t="shared" si="13"/>
        <v>20</v>
      </c>
      <c r="H19" s="178">
        <f t="shared" si="14"/>
        <v>82.934</v>
      </c>
      <c r="I19" s="179"/>
      <c r="J19" s="179" t="s">
        <v>1205</v>
      </c>
      <c r="K19" s="179" t="s">
        <v>1205</v>
      </c>
      <c r="L19" s="179" t="s">
        <v>1206</v>
      </c>
      <c r="M19" s="179" t="s">
        <v>1205</v>
      </c>
      <c r="N19" s="179" t="s">
        <v>1170</v>
      </c>
      <c r="O19" s="179"/>
      <c r="Q19" s="3"/>
      <c r="R19" s="3"/>
      <c r="S19" s="184"/>
      <c r="T19" s="34">
        <f t="shared" si="15"/>
        <v>30730</v>
      </c>
      <c r="U19" s="180">
        <v>88.0</v>
      </c>
      <c r="V19" s="183">
        <v>45565.0</v>
      </c>
      <c r="W19" s="168">
        <v>1118.0</v>
      </c>
      <c r="X19" s="180">
        <v>88.0</v>
      </c>
      <c r="Y19" s="185">
        <v>45607.0</v>
      </c>
      <c r="Z19" s="168">
        <v>5514.0</v>
      </c>
      <c r="AA19" s="180">
        <v>70.0</v>
      </c>
      <c r="AB19" s="293">
        <v>45651.0</v>
      </c>
      <c r="AC19" s="168"/>
      <c r="AD19" s="180">
        <f t="shared" si="16"/>
        <v>70</v>
      </c>
      <c r="AE19" s="181"/>
      <c r="AF19" s="142">
        <v>86.67</v>
      </c>
      <c r="AG19" s="41">
        <f t="shared" si="20"/>
        <v>86.67</v>
      </c>
      <c r="AH19" s="42">
        <f t="shared" si="18"/>
        <v>100</v>
      </c>
    </row>
    <row r="20">
      <c r="A20" s="242">
        <v>419310.0</v>
      </c>
      <c r="B20" s="250" t="s">
        <v>663</v>
      </c>
      <c r="C20" s="243" t="s">
        <v>21</v>
      </c>
      <c r="D20" s="175">
        <f t="shared" si="10"/>
        <v>17</v>
      </c>
      <c r="E20" s="176">
        <f t="shared" si="11"/>
        <v>32</v>
      </c>
      <c r="F20" s="176">
        <f t="shared" si="12"/>
        <v>12</v>
      </c>
      <c r="G20" s="177">
        <f t="shared" si="13"/>
        <v>20</v>
      </c>
      <c r="H20" s="178">
        <f t="shared" si="14"/>
        <v>81</v>
      </c>
      <c r="I20" s="179"/>
      <c r="J20" s="179" t="s">
        <v>1205</v>
      </c>
      <c r="K20" s="179" t="s">
        <v>1221</v>
      </c>
      <c r="L20" s="179"/>
      <c r="M20" s="179" t="s">
        <v>1205</v>
      </c>
      <c r="N20" s="179" t="s">
        <v>1237</v>
      </c>
      <c r="O20" s="179"/>
      <c r="Q20" s="3"/>
      <c r="R20" s="3"/>
      <c r="S20" s="184"/>
      <c r="T20" s="34">
        <f t="shared" si="15"/>
        <v>64690</v>
      </c>
      <c r="U20" s="180">
        <v>90.0</v>
      </c>
      <c r="V20" s="183">
        <v>45565.0</v>
      </c>
      <c r="W20" s="180">
        <v>779.0</v>
      </c>
      <c r="X20" s="180">
        <v>80.0</v>
      </c>
      <c r="Y20" s="181">
        <v>45621.0</v>
      </c>
      <c r="Z20" s="180">
        <v>12.0</v>
      </c>
      <c r="AA20" s="180">
        <v>80.0</v>
      </c>
      <c r="AB20" s="294">
        <v>45649.0</v>
      </c>
      <c r="AC20" s="180"/>
      <c r="AD20" s="180">
        <f t="shared" si="16"/>
        <v>80</v>
      </c>
      <c r="AE20" s="182"/>
      <c r="AF20" s="139">
        <v>46.67</v>
      </c>
      <c r="AG20" s="146">
        <v>60.0</v>
      </c>
      <c r="AH20" s="42">
        <f t="shared" si="18"/>
        <v>100</v>
      </c>
    </row>
    <row r="21">
      <c r="A21" s="242">
        <v>467306.0</v>
      </c>
      <c r="B21" s="250" t="s">
        <v>825</v>
      </c>
      <c r="C21" s="243" t="s">
        <v>21</v>
      </c>
      <c r="D21" s="175">
        <f t="shared" si="10"/>
        <v>18.4</v>
      </c>
      <c r="E21" s="176">
        <f t="shared" si="11"/>
        <v>26</v>
      </c>
      <c r="F21" s="176">
        <f t="shared" si="12"/>
        <v>17.334</v>
      </c>
      <c r="G21" s="177">
        <f t="shared" si="13"/>
        <v>20</v>
      </c>
      <c r="H21" s="178">
        <f t="shared" si="14"/>
        <v>81.734</v>
      </c>
      <c r="I21" s="179"/>
      <c r="J21" s="179" t="s">
        <v>1206</v>
      </c>
      <c r="K21" s="179" t="s">
        <v>1205</v>
      </c>
      <c r="L21" s="179" t="s">
        <v>1206</v>
      </c>
      <c r="M21" s="179" t="s">
        <v>1205</v>
      </c>
      <c r="N21" s="179" t="s">
        <v>1170</v>
      </c>
      <c r="O21" s="179"/>
      <c r="S21" s="10"/>
      <c r="T21" s="34">
        <f t="shared" si="15"/>
        <v>31306</v>
      </c>
      <c r="U21" s="180">
        <v>85.0</v>
      </c>
      <c r="V21" s="183">
        <v>45565.0</v>
      </c>
      <c r="W21" s="180">
        <v>883.0</v>
      </c>
      <c r="X21" s="180">
        <v>99.0</v>
      </c>
      <c r="Y21" s="183">
        <v>45607.0</v>
      </c>
      <c r="Z21" s="180">
        <v>101.0</v>
      </c>
      <c r="AA21" s="180">
        <v>65.0</v>
      </c>
      <c r="AB21" s="297">
        <v>45649.0</v>
      </c>
      <c r="AC21" s="186"/>
      <c r="AD21" s="180">
        <f t="shared" si="16"/>
        <v>65</v>
      </c>
      <c r="AE21" s="182"/>
      <c r="AF21" s="142">
        <v>86.67</v>
      </c>
      <c r="AG21" s="41">
        <f t="shared" ref="AG21:AG23" si="21">IF(AF21&gt;=60,AF21,0)</f>
        <v>86.67</v>
      </c>
      <c r="AH21" s="42">
        <f t="shared" si="18"/>
        <v>100</v>
      </c>
    </row>
    <row r="22">
      <c r="A22" s="242">
        <v>467727.0</v>
      </c>
      <c r="B22" s="250" t="s">
        <v>979</v>
      </c>
      <c r="C22" s="243" t="s">
        <v>21</v>
      </c>
      <c r="D22" s="175">
        <f t="shared" si="10"/>
        <v>17.7</v>
      </c>
      <c r="E22" s="176">
        <f t="shared" si="11"/>
        <v>38</v>
      </c>
      <c r="F22" s="176">
        <f t="shared" si="12"/>
        <v>18.666</v>
      </c>
      <c r="G22" s="177">
        <f t="shared" si="13"/>
        <v>20</v>
      </c>
      <c r="H22" s="178">
        <f t="shared" si="14"/>
        <v>94.366</v>
      </c>
      <c r="I22" s="179"/>
      <c r="J22" s="179" t="s">
        <v>1205</v>
      </c>
      <c r="K22" s="179" t="s">
        <v>1206</v>
      </c>
      <c r="L22" s="179" t="s">
        <v>1205</v>
      </c>
      <c r="M22" s="179" t="s">
        <v>1170</v>
      </c>
      <c r="N22" s="179" t="s">
        <v>1170</v>
      </c>
      <c r="O22" s="179"/>
      <c r="P22" s="3" t="s">
        <v>1170</v>
      </c>
      <c r="S22" s="10"/>
      <c r="T22" s="34">
        <f t="shared" si="15"/>
        <v>31727</v>
      </c>
      <c r="U22" s="180">
        <v>85.0</v>
      </c>
      <c r="V22" s="183">
        <v>45565.0</v>
      </c>
      <c r="W22" s="180">
        <v>5529.0</v>
      </c>
      <c r="X22" s="180">
        <v>92.0</v>
      </c>
      <c r="Y22" s="187">
        <v>45593.0</v>
      </c>
      <c r="Z22" s="168">
        <v>172.0</v>
      </c>
      <c r="AA22" s="180">
        <v>95.0</v>
      </c>
      <c r="AB22" s="295">
        <v>45635.0</v>
      </c>
      <c r="AC22" s="188"/>
      <c r="AD22" s="180">
        <f t="shared" si="16"/>
        <v>95</v>
      </c>
      <c r="AE22" s="181"/>
      <c r="AF22" s="142">
        <v>93.33</v>
      </c>
      <c r="AG22" s="41">
        <f t="shared" si="21"/>
        <v>93.33</v>
      </c>
      <c r="AH22" s="42">
        <f t="shared" si="18"/>
        <v>100</v>
      </c>
    </row>
    <row r="23" ht="16.5" customHeight="1">
      <c r="A23" s="242">
        <v>468133.0</v>
      </c>
      <c r="B23" s="250" t="s">
        <v>1127</v>
      </c>
      <c r="C23" s="243" t="s">
        <v>21</v>
      </c>
      <c r="D23" s="175">
        <f t="shared" si="10"/>
        <v>17.9</v>
      </c>
      <c r="E23" s="176">
        <f t="shared" si="11"/>
        <v>36</v>
      </c>
      <c r="F23" s="176">
        <f t="shared" si="12"/>
        <v>16</v>
      </c>
      <c r="G23" s="177">
        <f t="shared" si="13"/>
        <v>20</v>
      </c>
      <c r="H23" s="178">
        <f t="shared" si="14"/>
        <v>89.9</v>
      </c>
      <c r="I23" s="179"/>
      <c r="J23" s="179" t="s">
        <v>1205</v>
      </c>
      <c r="K23" s="179" t="s">
        <v>1206</v>
      </c>
      <c r="L23" s="179" t="s">
        <v>1170</v>
      </c>
      <c r="M23" s="179" t="s">
        <v>1170</v>
      </c>
      <c r="N23" s="179" t="s">
        <v>1170</v>
      </c>
      <c r="O23" s="179" t="s">
        <v>1170</v>
      </c>
      <c r="Q23" s="3"/>
      <c r="R23" s="3"/>
      <c r="S23" s="184"/>
      <c r="T23" s="34">
        <f t="shared" si="15"/>
        <v>32133</v>
      </c>
      <c r="U23" s="180">
        <v>99.0</v>
      </c>
      <c r="V23" s="183">
        <v>45565.0</v>
      </c>
      <c r="W23" s="168">
        <v>119.0</v>
      </c>
      <c r="X23" s="180">
        <v>80.0</v>
      </c>
      <c r="Y23" s="189">
        <v>45579.0</v>
      </c>
      <c r="Z23" s="168">
        <v>190.0</v>
      </c>
      <c r="AA23" s="180">
        <v>90.0</v>
      </c>
      <c r="AB23" s="295">
        <v>45649.0</v>
      </c>
      <c r="AC23" s="168"/>
      <c r="AD23" s="180">
        <f t="shared" si="16"/>
        <v>90</v>
      </c>
      <c r="AE23" s="182"/>
      <c r="AF23" s="142">
        <v>80.0</v>
      </c>
      <c r="AG23" s="41">
        <f t="shared" si="21"/>
        <v>80</v>
      </c>
      <c r="AH23" s="42">
        <f t="shared" si="18"/>
        <v>100</v>
      </c>
    </row>
    <row r="24">
      <c r="A24" s="242"/>
      <c r="B24" s="250"/>
      <c r="C24" s="243"/>
      <c r="D24" s="176"/>
      <c r="E24" s="176"/>
      <c r="F24" s="176"/>
      <c r="G24" s="176"/>
      <c r="H24" s="195"/>
      <c r="I24" s="179"/>
      <c r="J24" s="179"/>
      <c r="K24" s="179"/>
      <c r="L24" s="179"/>
      <c r="M24" s="179"/>
      <c r="N24" s="179"/>
      <c r="O24" s="179"/>
      <c r="Q24" s="3"/>
      <c r="R24" s="3"/>
      <c r="S24" s="3"/>
      <c r="T24" s="62"/>
      <c r="U24" s="180"/>
      <c r="V24" s="197"/>
      <c r="W24" s="180"/>
      <c r="X24" s="180"/>
      <c r="Y24" s="197"/>
      <c r="Z24" s="180"/>
      <c r="AA24" s="180"/>
      <c r="AB24" s="298"/>
      <c r="AC24" s="180"/>
      <c r="AD24" s="180"/>
      <c r="AE24" s="197"/>
      <c r="AF24" s="247"/>
      <c r="AG24" s="41"/>
      <c r="AH24" s="138"/>
    </row>
    <row r="25">
      <c r="A25" s="242"/>
      <c r="B25" s="250"/>
      <c r="C25" s="243"/>
      <c r="D25" s="176"/>
      <c r="E25" s="176"/>
      <c r="F25" s="176"/>
      <c r="G25" s="176"/>
      <c r="H25" s="195"/>
      <c r="I25" s="179"/>
      <c r="J25" s="179"/>
      <c r="K25" s="179"/>
      <c r="L25" s="179"/>
      <c r="M25" s="179"/>
      <c r="N25" s="179"/>
      <c r="O25" s="179"/>
      <c r="Q25" s="3"/>
      <c r="R25" s="3"/>
      <c r="S25" s="3"/>
      <c r="T25" s="62"/>
      <c r="U25" s="180"/>
      <c r="V25" s="197"/>
      <c r="W25" s="180"/>
      <c r="X25" s="180"/>
      <c r="Y25" s="197"/>
      <c r="Z25" s="180"/>
      <c r="AA25" s="180"/>
      <c r="AB25" s="298"/>
      <c r="AC25" s="180"/>
      <c r="AD25" s="180"/>
      <c r="AE25" s="197"/>
      <c r="AF25" s="247"/>
      <c r="AG25" s="41"/>
      <c r="AH25" s="138"/>
    </row>
    <row r="26">
      <c r="A26" s="242"/>
      <c r="B26" s="250"/>
      <c r="C26" s="243"/>
      <c r="D26" s="176"/>
      <c r="E26" s="176"/>
      <c r="F26" s="176"/>
      <c r="G26" s="176"/>
      <c r="H26" s="195"/>
      <c r="I26" s="179"/>
      <c r="J26" s="179"/>
      <c r="K26" s="179"/>
      <c r="L26" s="179"/>
      <c r="M26" s="179"/>
      <c r="N26" s="179"/>
      <c r="O26" s="179"/>
      <c r="Q26" s="3"/>
      <c r="R26" s="3"/>
      <c r="S26" s="3"/>
      <c r="T26" s="62"/>
      <c r="U26" s="180"/>
      <c r="V26" s="197"/>
      <c r="W26" s="180"/>
      <c r="X26" s="180"/>
      <c r="Y26" s="197"/>
      <c r="Z26" s="180"/>
      <c r="AA26" s="180"/>
      <c r="AB26" s="298"/>
      <c r="AC26" s="180"/>
      <c r="AD26" s="180"/>
      <c r="AE26" s="197"/>
      <c r="AF26" s="247"/>
      <c r="AG26" s="41"/>
      <c r="AH26" s="138"/>
    </row>
    <row r="27">
      <c r="A27" s="242"/>
      <c r="B27" s="250"/>
      <c r="C27" s="243"/>
      <c r="D27" s="176"/>
      <c r="E27" s="176"/>
      <c r="F27" s="176"/>
      <c r="G27" s="176"/>
      <c r="H27" s="195"/>
      <c r="I27" s="179"/>
      <c r="J27" s="179"/>
      <c r="K27" s="179"/>
      <c r="L27" s="179"/>
      <c r="M27" s="179"/>
      <c r="N27" s="179"/>
      <c r="O27" s="179"/>
      <c r="Q27" s="3"/>
      <c r="R27" s="3"/>
      <c r="S27" s="3"/>
      <c r="T27" s="62"/>
      <c r="U27" s="180"/>
      <c r="V27" s="197"/>
      <c r="W27" s="180"/>
      <c r="X27" s="180"/>
      <c r="Y27" s="197"/>
      <c r="Z27" s="180"/>
      <c r="AA27" s="180"/>
      <c r="AB27" s="298"/>
      <c r="AC27" s="180"/>
      <c r="AD27" s="180"/>
      <c r="AE27" s="197"/>
      <c r="AF27" s="247"/>
      <c r="AG27" s="41"/>
      <c r="AH27" s="138"/>
    </row>
    <row r="28">
      <c r="A28" s="242"/>
      <c r="B28" s="250"/>
      <c r="C28" s="243"/>
      <c r="D28" s="176"/>
      <c r="E28" s="176"/>
      <c r="F28" s="176"/>
      <c r="G28" s="176"/>
      <c r="H28" s="195"/>
      <c r="I28" s="179"/>
      <c r="J28" s="179"/>
      <c r="K28" s="179"/>
      <c r="L28" s="179"/>
      <c r="M28" s="179"/>
      <c r="N28" s="179"/>
      <c r="O28" s="179"/>
      <c r="Q28" s="3"/>
      <c r="R28" s="3"/>
      <c r="S28" s="3"/>
      <c r="T28" s="62"/>
      <c r="U28" s="180"/>
      <c r="V28" s="197"/>
      <c r="W28" s="180"/>
      <c r="X28" s="180"/>
      <c r="Y28" s="197"/>
      <c r="Z28" s="180"/>
      <c r="AA28" s="180"/>
      <c r="AB28" s="298"/>
      <c r="AC28" s="180"/>
      <c r="AD28" s="180"/>
      <c r="AE28" s="197"/>
      <c r="AF28" s="247"/>
      <c r="AG28" s="41"/>
      <c r="AH28" s="138"/>
    </row>
  </sheetData>
  <mergeCells count="31">
    <mergeCell ref="V2:V3"/>
    <mergeCell ref="W2:W3"/>
    <mergeCell ref="Y2:Y3"/>
    <mergeCell ref="Z2:Z3"/>
    <mergeCell ref="AB2:AB3"/>
    <mergeCell ref="AC2:AC3"/>
    <mergeCell ref="AE2:AE3"/>
    <mergeCell ref="AH2:AH3"/>
    <mergeCell ref="D1:G2"/>
    <mergeCell ref="H1:H3"/>
    <mergeCell ref="I1:S1"/>
    <mergeCell ref="T1:V1"/>
    <mergeCell ref="W1:Y1"/>
    <mergeCell ref="Z1:AB1"/>
    <mergeCell ref="AC1:AE1"/>
    <mergeCell ref="B1:C1"/>
    <mergeCell ref="A2:A3"/>
    <mergeCell ref="B2:B3"/>
    <mergeCell ref="C2:C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</mergeCells>
  <conditionalFormatting sqref="D4:G28">
    <cfRule type="cellIs" dxfId="0" priority="1" operator="greaterThanOrEqual">
      <formula>0.1</formula>
    </cfRule>
  </conditionalFormatting>
  <conditionalFormatting sqref="D4:G28">
    <cfRule type="cellIs" dxfId="1" priority="2" operator="lessThan">
      <formula>0.1</formula>
    </cfRule>
  </conditionalFormatting>
  <conditionalFormatting sqref="H1:H28">
    <cfRule type="cellIs" dxfId="2" priority="3" operator="between">
      <formula>60</formula>
      <formula>68</formula>
    </cfRule>
  </conditionalFormatting>
  <conditionalFormatting sqref="I1:S28 V5 Y5:Y6 AB5:AB6 AE5:AE6 Y21 AB21 AE21">
    <cfRule type="containsText" dxfId="3" priority="4" operator="containsText" text="н">
      <formula>NOT(ISERROR(SEARCH(("н"),(I1))))</formula>
    </cfRule>
  </conditionalFormatting>
  <conditionalFormatting sqref="H1:H28">
    <cfRule type="cellIs" dxfId="4" priority="5" operator="between">
      <formula>68</formula>
      <formula>74</formula>
    </cfRule>
  </conditionalFormatting>
  <conditionalFormatting sqref="H1:H28">
    <cfRule type="cellIs" dxfId="5" priority="6" operator="between">
      <formula>74</formula>
      <formula>81</formula>
    </cfRule>
  </conditionalFormatting>
  <conditionalFormatting sqref="H1:H28">
    <cfRule type="cellIs" dxfId="6" priority="7" operator="between">
      <formula>81</formula>
      <formula>90</formula>
    </cfRule>
  </conditionalFormatting>
  <conditionalFormatting sqref="H1:H28">
    <cfRule type="cellIs" dxfId="7" priority="8" operator="greaterThan">
      <formula>90</formula>
    </cfRule>
  </conditionalFormatting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5.13" defaultRowHeight="15.75"/>
  <cols>
    <col customWidth="1" min="1" max="1" width="7.5"/>
    <col customWidth="1" min="2" max="2" width="33.25"/>
    <col customWidth="1" min="3" max="3" width="7.38"/>
    <col customWidth="1" min="4" max="7" width="3.63"/>
    <col customWidth="1" min="8" max="8" width="4.88"/>
    <col customWidth="1" min="9" max="19" width="3.0"/>
    <col customWidth="1" min="20" max="20" width="9.0"/>
    <col customWidth="1" min="21" max="21" width="7.25"/>
    <col customWidth="1" min="22" max="22" width="6.5"/>
    <col customWidth="1" min="23" max="23" width="9.0"/>
    <col customWidth="1" min="24" max="24" width="7.75"/>
    <col customWidth="1" min="25" max="25" width="6.63"/>
    <col customWidth="1" min="26" max="26" width="10.0"/>
    <col customWidth="1" min="27" max="27" width="7.88"/>
    <col customWidth="1" min="28" max="28" width="6.63"/>
    <col customWidth="1" min="29" max="29" width="12.75"/>
    <col customWidth="1" min="30" max="30" width="9.5"/>
    <col customWidth="1" min="31" max="31" width="5.0"/>
    <col customWidth="1" min="32" max="33" width="6.25"/>
    <col customWidth="1" min="34" max="34" width="6.13"/>
  </cols>
  <sheetData>
    <row r="1">
      <c r="A1" s="5"/>
      <c r="B1" s="153" t="s">
        <v>1238</v>
      </c>
      <c r="D1" s="154" t="s">
        <v>1151</v>
      </c>
      <c r="H1" s="155" t="s">
        <v>1174</v>
      </c>
      <c r="I1" s="156" t="s">
        <v>1175</v>
      </c>
      <c r="T1" s="157" t="s">
        <v>1153</v>
      </c>
      <c r="V1" s="10"/>
      <c r="W1" s="157" t="s">
        <v>1154</v>
      </c>
      <c r="Y1" s="10"/>
      <c r="Z1" s="157" t="s">
        <v>1155</v>
      </c>
      <c r="AB1" s="10"/>
      <c r="AC1" s="156" t="s">
        <v>1156</v>
      </c>
      <c r="AE1" s="10"/>
      <c r="AF1" s="158" t="s">
        <v>1157</v>
      </c>
      <c r="AG1" s="159" t="s">
        <v>1158</v>
      </c>
      <c r="AH1" s="160" t="s">
        <v>1159</v>
      </c>
    </row>
    <row r="2">
      <c r="A2" s="5" t="s">
        <v>0</v>
      </c>
      <c r="B2" s="161" t="s">
        <v>1</v>
      </c>
      <c r="C2" s="161" t="s">
        <v>2</v>
      </c>
      <c r="D2" s="14"/>
      <c r="H2" s="15"/>
      <c r="I2" s="162">
        <v>45544.0</v>
      </c>
      <c r="J2" s="163">
        <f t="shared" ref="J2:P2" si="1">I2+14</f>
        <v>45558</v>
      </c>
      <c r="K2" s="163">
        <f t="shared" si="1"/>
        <v>45572</v>
      </c>
      <c r="L2" s="163">
        <f t="shared" si="1"/>
        <v>45586</v>
      </c>
      <c r="M2" s="163">
        <f t="shared" si="1"/>
        <v>45600</v>
      </c>
      <c r="N2" s="163">
        <f t="shared" si="1"/>
        <v>45614</v>
      </c>
      <c r="O2" s="163">
        <f t="shared" si="1"/>
        <v>45628</v>
      </c>
      <c r="P2" s="163">
        <f t="shared" si="1"/>
        <v>45642</v>
      </c>
      <c r="Q2" s="164" t="s">
        <v>1220</v>
      </c>
      <c r="R2" s="164" t="s">
        <v>1220</v>
      </c>
      <c r="S2" s="164" t="s">
        <v>1220</v>
      </c>
      <c r="T2" s="165" t="s">
        <v>1160</v>
      </c>
      <c r="U2" s="166" t="s">
        <v>1161</v>
      </c>
      <c r="V2" s="167" t="s">
        <v>1162</v>
      </c>
      <c r="W2" s="165" t="s">
        <v>1160</v>
      </c>
      <c r="X2" s="166" t="s">
        <v>1161</v>
      </c>
      <c r="Y2" s="167" t="s">
        <v>1162</v>
      </c>
      <c r="Z2" s="165" t="s">
        <v>1160</v>
      </c>
      <c r="AA2" s="166" t="s">
        <v>1161</v>
      </c>
      <c r="AB2" s="167" t="s">
        <v>1162</v>
      </c>
      <c r="AC2" s="168" t="s">
        <v>1160</v>
      </c>
      <c r="AD2" s="166" t="s">
        <v>1161</v>
      </c>
      <c r="AE2" s="167" t="s">
        <v>1162</v>
      </c>
      <c r="AF2" s="169" t="s">
        <v>1163</v>
      </c>
      <c r="AG2" s="169" t="s">
        <v>1163</v>
      </c>
      <c r="AH2" s="170" t="s">
        <v>1164</v>
      </c>
    </row>
    <row r="3" ht="18.0" customHeight="1">
      <c r="D3" s="171" t="s">
        <v>1153</v>
      </c>
      <c r="E3" s="166" t="s">
        <v>1154</v>
      </c>
      <c r="F3" s="166" t="s">
        <v>1163</v>
      </c>
      <c r="G3" s="172" t="s">
        <v>1159</v>
      </c>
      <c r="H3" s="15"/>
      <c r="T3" s="14"/>
      <c r="U3" s="166" t="s">
        <v>1164</v>
      </c>
      <c r="V3" s="10"/>
      <c r="W3" s="14"/>
      <c r="X3" s="166" t="s">
        <v>1164</v>
      </c>
      <c r="Y3" s="10"/>
      <c r="Z3" s="14"/>
      <c r="AA3" s="166" t="s">
        <v>1164</v>
      </c>
      <c r="AB3" s="10"/>
      <c r="AC3" s="14"/>
      <c r="AD3" s="166" t="s">
        <v>1164</v>
      </c>
      <c r="AE3" s="10"/>
      <c r="AF3" s="173" t="s">
        <v>1164</v>
      </c>
      <c r="AG3" s="173" t="s">
        <v>1164</v>
      </c>
      <c r="AH3" s="15"/>
    </row>
    <row r="4">
      <c r="A4" s="242">
        <v>471668.0</v>
      </c>
      <c r="B4" s="250" t="s">
        <v>52</v>
      </c>
      <c r="C4" s="250" t="s">
        <v>53</v>
      </c>
      <c r="D4" s="175">
        <f t="shared" ref="D4:D5" si="2">AVERAGE(U4,X4)/100*20</f>
        <v>0</v>
      </c>
      <c r="E4" s="176">
        <f t="shared" ref="E4:E5" si="3">AVERAGE(AA4,AD4)/100*40</f>
        <v>0</v>
      </c>
      <c r="F4" s="176">
        <f t="shared" ref="F4:F5" si="4">AVERAGE(AG4,AG4)/100*20</f>
        <v>0</v>
      </c>
      <c r="G4" s="177">
        <f t="shared" ref="G4:G5" si="5">AH4/100*20</f>
        <v>0</v>
      </c>
      <c r="H4" s="178">
        <f t="shared" ref="H4:H5" si="6">SUM(D4:G4)</f>
        <v>0</v>
      </c>
      <c r="I4" s="179"/>
      <c r="J4" s="179" t="s">
        <v>1177</v>
      </c>
      <c r="K4" s="179" t="s">
        <v>1179</v>
      </c>
      <c r="L4" s="179" t="s">
        <v>1179</v>
      </c>
      <c r="N4" s="179" t="s">
        <v>1179</v>
      </c>
      <c r="O4" s="179" t="s">
        <v>1179</v>
      </c>
      <c r="P4" s="3" t="s">
        <v>1179</v>
      </c>
      <c r="Q4" s="3"/>
      <c r="R4" s="3"/>
      <c r="S4" s="184"/>
      <c r="T4" s="34">
        <f t="shared" ref="T4:T5" si="7">abs(A4-460000)+24000</f>
        <v>35668</v>
      </c>
      <c r="U4" s="180">
        <v>0.0</v>
      </c>
      <c r="V4" s="181"/>
      <c r="W4" s="180"/>
      <c r="X4" s="180">
        <v>0.0</v>
      </c>
      <c r="Y4" s="181"/>
      <c r="Z4" s="180"/>
      <c r="AA4" s="180">
        <v>0.0</v>
      </c>
      <c r="AB4" s="182"/>
      <c r="AC4" s="190"/>
      <c r="AD4" s="180">
        <v>0.0</v>
      </c>
      <c r="AE4" s="182"/>
      <c r="AF4" s="299">
        <v>48.0</v>
      </c>
      <c r="AG4" s="41">
        <f t="shared" ref="AG4:AG5" si="8">IF(AF4&gt;=60,AF4,0)</f>
        <v>0</v>
      </c>
      <c r="AH4" s="42">
        <f t="shared" ref="AH4:AH5" si="9">IF(H4&gt;=60,100,0)</f>
        <v>0</v>
      </c>
    </row>
    <row r="5" ht="16.5" customHeight="1">
      <c r="A5" s="242">
        <v>475153.0</v>
      </c>
      <c r="B5" s="243" t="s">
        <v>559</v>
      </c>
      <c r="C5" s="250" t="s">
        <v>53</v>
      </c>
      <c r="D5" s="175">
        <f t="shared" si="2"/>
        <v>12.5</v>
      </c>
      <c r="E5" s="176">
        <f t="shared" si="3"/>
        <v>0</v>
      </c>
      <c r="F5" s="176">
        <f t="shared" si="4"/>
        <v>12</v>
      </c>
      <c r="G5" s="177">
        <f t="shared" si="5"/>
        <v>0</v>
      </c>
      <c r="H5" s="178">
        <f t="shared" si="6"/>
        <v>24.5</v>
      </c>
      <c r="I5" s="179"/>
      <c r="J5" s="179" t="s">
        <v>1177</v>
      </c>
      <c r="K5" s="179" t="s">
        <v>1177</v>
      </c>
      <c r="L5" s="179" t="s">
        <v>1177</v>
      </c>
      <c r="N5" s="179" t="s">
        <v>1177</v>
      </c>
      <c r="O5" s="179" t="s">
        <v>1177</v>
      </c>
      <c r="P5" s="3" t="s">
        <v>1179</v>
      </c>
      <c r="Q5" s="3"/>
      <c r="R5" s="3"/>
      <c r="S5" s="184"/>
      <c r="T5" s="34">
        <f t="shared" si="7"/>
        <v>39153</v>
      </c>
      <c r="U5" s="180">
        <v>65.0</v>
      </c>
      <c r="V5" s="181">
        <v>45656.0</v>
      </c>
      <c r="W5" s="168">
        <v>9431.0</v>
      </c>
      <c r="X5" s="180">
        <v>60.0</v>
      </c>
      <c r="Y5" s="185">
        <v>45733.0</v>
      </c>
      <c r="Z5" s="168">
        <v>6521.0</v>
      </c>
      <c r="AA5" s="180">
        <v>0.0</v>
      </c>
      <c r="AB5" s="181"/>
      <c r="AC5" s="168"/>
      <c r="AD5" s="180">
        <v>0.0</v>
      </c>
      <c r="AE5" s="181"/>
      <c r="AF5" s="147">
        <v>60.0</v>
      </c>
      <c r="AG5" s="41">
        <f t="shared" si="8"/>
        <v>60</v>
      </c>
      <c r="AH5" s="42">
        <f t="shared" si="9"/>
        <v>0</v>
      </c>
    </row>
    <row r="6">
      <c r="A6" s="242"/>
      <c r="B6" s="250"/>
      <c r="C6" s="250"/>
      <c r="D6" s="175"/>
      <c r="E6" s="176"/>
      <c r="F6" s="176"/>
      <c r="G6" s="177"/>
      <c r="H6" s="178"/>
      <c r="I6" s="179"/>
      <c r="J6" s="179"/>
      <c r="K6" s="179"/>
      <c r="L6" s="179"/>
      <c r="N6" s="179"/>
      <c r="O6" s="179"/>
      <c r="P6" s="3"/>
      <c r="Q6" s="3"/>
      <c r="R6" s="3"/>
      <c r="S6" s="184"/>
      <c r="T6" s="34"/>
      <c r="U6" s="180"/>
      <c r="V6" s="181"/>
      <c r="W6" s="180"/>
      <c r="X6" s="180"/>
      <c r="Y6" s="197"/>
      <c r="Z6" s="180"/>
      <c r="AA6" s="180"/>
      <c r="AB6" s="183"/>
      <c r="AC6" s="180"/>
      <c r="AD6" s="180"/>
      <c r="AE6" s="182"/>
      <c r="AF6" s="142"/>
      <c r="AG6" s="41"/>
      <c r="AH6" s="42"/>
    </row>
    <row r="7">
      <c r="A7" s="242"/>
      <c r="B7" s="250"/>
      <c r="C7" s="250"/>
      <c r="D7" s="175"/>
      <c r="E7" s="176"/>
      <c r="F7" s="176"/>
      <c r="G7" s="177"/>
      <c r="H7" s="178"/>
      <c r="I7" s="179"/>
      <c r="J7" s="179"/>
      <c r="K7" s="179"/>
      <c r="L7" s="179"/>
      <c r="N7" s="179"/>
      <c r="O7" s="179"/>
      <c r="P7" s="3"/>
      <c r="Q7" s="3"/>
      <c r="R7" s="3"/>
      <c r="S7" s="184"/>
      <c r="T7" s="34"/>
      <c r="U7" s="180"/>
      <c r="V7" s="181"/>
      <c r="W7" s="180"/>
      <c r="X7" s="180"/>
      <c r="Y7" s="197"/>
      <c r="Z7" s="180"/>
      <c r="AA7" s="180"/>
      <c r="AB7" s="183"/>
      <c r="AC7" s="180"/>
      <c r="AD7" s="180"/>
      <c r="AE7" s="182"/>
      <c r="AF7" s="142"/>
      <c r="AG7" s="41"/>
      <c r="AH7" s="42"/>
    </row>
    <row r="8">
      <c r="A8" s="242"/>
      <c r="B8" s="250"/>
      <c r="C8" s="250"/>
      <c r="D8" s="175"/>
      <c r="E8" s="176"/>
      <c r="F8" s="176"/>
      <c r="G8" s="177"/>
      <c r="H8" s="178"/>
      <c r="I8" s="179"/>
      <c r="J8" s="179"/>
      <c r="K8" s="179"/>
      <c r="L8" s="179"/>
      <c r="N8" s="179"/>
      <c r="O8" s="179"/>
      <c r="P8" s="3"/>
      <c r="Q8" s="3"/>
      <c r="R8" s="3"/>
      <c r="S8" s="184"/>
      <c r="T8" s="34"/>
      <c r="U8" s="180"/>
      <c r="V8" s="181"/>
      <c r="W8" s="180"/>
      <c r="X8" s="180"/>
      <c r="Y8" s="197"/>
      <c r="Z8" s="180"/>
      <c r="AA8" s="180"/>
      <c r="AB8" s="183"/>
      <c r="AC8" s="180"/>
      <c r="AD8" s="180"/>
      <c r="AE8" s="182"/>
      <c r="AF8" s="142"/>
      <c r="AG8" s="41"/>
      <c r="AH8" s="42"/>
    </row>
    <row r="9">
      <c r="A9" s="242"/>
      <c r="B9" s="250"/>
      <c r="C9" s="250"/>
      <c r="D9" s="175"/>
      <c r="E9" s="176"/>
      <c r="F9" s="176"/>
      <c r="G9" s="177"/>
      <c r="H9" s="178"/>
      <c r="I9" s="179"/>
      <c r="J9" s="179"/>
      <c r="K9" s="179"/>
      <c r="L9" s="179"/>
      <c r="N9" s="179"/>
      <c r="O9" s="179"/>
      <c r="P9" s="3"/>
      <c r="Q9" s="3"/>
      <c r="R9" s="3"/>
      <c r="S9" s="184"/>
      <c r="T9" s="34"/>
      <c r="U9" s="180"/>
      <c r="V9" s="181"/>
      <c r="W9" s="180"/>
      <c r="X9" s="180"/>
      <c r="Y9" s="197"/>
      <c r="Z9" s="180"/>
      <c r="AA9" s="180"/>
      <c r="AB9" s="183"/>
      <c r="AC9" s="180"/>
      <c r="AD9" s="180"/>
      <c r="AE9" s="182"/>
      <c r="AF9" s="142"/>
      <c r="AG9" s="41"/>
      <c r="AH9" s="42"/>
    </row>
    <row r="10">
      <c r="A10" s="242"/>
      <c r="B10" s="250"/>
      <c r="C10" s="250"/>
      <c r="D10" s="175"/>
      <c r="E10" s="176"/>
      <c r="F10" s="176"/>
      <c r="G10" s="177"/>
      <c r="H10" s="178"/>
      <c r="I10" s="179"/>
      <c r="J10" s="179"/>
      <c r="K10" s="179"/>
      <c r="L10" s="179"/>
      <c r="N10" s="179"/>
      <c r="O10" s="179"/>
      <c r="P10" s="3"/>
      <c r="Q10" s="3"/>
      <c r="R10" s="3"/>
      <c r="S10" s="184"/>
      <c r="T10" s="34"/>
      <c r="U10" s="180"/>
      <c r="V10" s="181"/>
      <c r="W10" s="180"/>
      <c r="X10" s="180"/>
      <c r="Y10" s="197"/>
      <c r="Z10" s="180"/>
      <c r="AA10" s="180"/>
      <c r="AB10" s="183"/>
      <c r="AC10" s="180"/>
      <c r="AD10" s="180"/>
      <c r="AE10" s="182"/>
      <c r="AF10" s="142"/>
      <c r="AG10" s="41"/>
      <c r="AH10" s="42"/>
    </row>
    <row r="11">
      <c r="A11" s="242">
        <v>466752.0</v>
      </c>
      <c r="B11" s="250" t="s">
        <v>629</v>
      </c>
      <c r="C11" s="250" t="s">
        <v>53</v>
      </c>
      <c r="D11" s="175">
        <f t="shared" ref="D11:D16" si="10">AVERAGE(U11,X11)/100*20</f>
        <v>16.5</v>
      </c>
      <c r="E11" s="176">
        <f t="shared" ref="E11:E16" si="11">AVERAGE(AA11,AD11)/100*40</f>
        <v>31.2</v>
      </c>
      <c r="F11" s="176">
        <f t="shared" ref="F11:F16" si="12">AVERAGE(AG11,AG11)/100*20</f>
        <v>12.666</v>
      </c>
      <c r="G11" s="177">
        <f t="shared" ref="G11:G16" si="13">AH11/100*20</f>
        <v>20</v>
      </c>
      <c r="H11" s="178">
        <f t="shared" ref="H11:H16" si="14">SUM(D11:G11)</f>
        <v>80.366</v>
      </c>
      <c r="I11" s="179"/>
      <c r="J11" s="179" t="s">
        <v>1205</v>
      </c>
      <c r="K11" s="179" t="s">
        <v>1177</v>
      </c>
      <c r="L11" s="179" t="s">
        <v>1177</v>
      </c>
      <c r="N11" s="179" t="s">
        <v>1179</v>
      </c>
      <c r="O11" s="179" t="s">
        <v>1177</v>
      </c>
      <c r="P11" s="3" t="s">
        <v>1177</v>
      </c>
      <c r="Q11" s="3"/>
      <c r="R11" s="3"/>
      <c r="S11" s="184"/>
      <c r="T11" s="34">
        <f t="shared" ref="T11:T16" si="15">abs(A11-460000)+24000</f>
        <v>30752</v>
      </c>
      <c r="U11" s="180">
        <v>85.0</v>
      </c>
      <c r="V11" s="181">
        <v>45586.0</v>
      </c>
      <c r="W11" s="180">
        <v>7521.0</v>
      </c>
      <c r="X11" s="180">
        <v>80.0</v>
      </c>
      <c r="Y11" s="181">
        <v>45642.0</v>
      </c>
      <c r="Z11" s="180">
        <v>7.0</v>
      </c>
      <c r="AA11" s="180">
        <v>78.0</v>
      </c>
      <c r="AB11" s="183">
        <v>45685.0</v>
      </c>
      <c r="AC11" s="180"/>
      <c r="AD11" s="180">
        <v>78.0</v>
      </c>
      <c r="AE11" s="182">
        <v>45685.0</v>
      </c>
      <c r="AF11" s="142">
        <v>63.33</v>
      </c>
      <c r="AG11" s="41">
        <f t="shared" ref="AG11:AG16" si="16">IF(AF11&gt;=60,AF11,0)</f>
        <v>63.33</v>
      </c>
      <c r="AH11" s="42">
        <f t="shared" ref="AH11:AH16" si="17">IF(H11&gt;=60,100,0)</f>
        <v>100</v>
      </c>
    </row>
    <row r="12">
      <c r="A12" s="242">
        <v>466828.0</v>
      </c>
      <c r="B12" s="250" t="s">
        <v>659</v>
      </c>
      <c r="C12" s="250" t="s">
        <v>53</v>
      </c>
      <c r="D12" s="175">
        <f t="shared" si="10"/>
        <v>17.5</v>
      </c>
      <c r="E12" s="176">
        <f t="shared" si="11"/>
        <v>35.2</v>
      </c>
      <c r="F12" s="176">
        <f t="shared" si="12"/>
        <v>14.666</v>
      </c>
      <c r="G12" s="177">
        <f t="shared" si="13"/>
        <v>20</v>
      </c>
      <c r="H12" s="178">
        <f t="shared" si="14"/>
        <v>87.366</v>
      </c>
      <c r="I12" s="179"/>
      <c r="J12" s="179" t="s">
        <v>1177</v>
      </c>
      <c r="K12" s="179" t="s">
        <v>1177</v>
      </c>
      <c r="L12" s="179" t="s">
        <v>1179</v>
      </c>
      <c r="N12" s="179" t="s">
        <v>1179</v>
      </c>
      <c r="O12" s="179" t="s">
        <v>1179</v>
      </c>
      <c r="P12" s="3" t="s">
        <v>1179</v>
      </c>
      <c r="Q12" s="3"/>
      <c r="R12" s="3"/>
      <c r="S12" s="184"/>
      <c r="T12" s="34">
        <f t="shared" si="15"/>
        <v>30828</v>
      </c>
      <c r="U12" s="180">
        <v>95.0</v>
      </c>
      <c r="V12" s="183">
        <v>45572.0</v>
      </c>
      <c r="W12" s="180">
        <v>727177.0</v>
      </c>
      <c r="X12" s="180">
        <v>80.0</v>
      </c>
      <c r="Y12" s="183">
        <v>45648.0</v>
      </c>
      <c r="Z12" s="180">
        <v>28.0</v>
      </c>
      <c r="AA12" s="180">
        <v>88.0</v>
      </c>
      <c r="AB12" s="183">
        <v>45685.0</v>
      </c>
      <c r="AC12" s="180"/>
      <c r="AD12" s="180">
        <v>88.0</v>
      </c>
      <c r="AE12" s="183">
        <v>45685.0</v>
      </c>
      <c r="AF12" s="142">
        <v>73.33</v>
      </c>
      <c r="AG12" s="41">
        <f t="shared" si="16"/>
        <v>73.33</v>
      </c>
      <c r="AH12" s="42">
        <f t="shared" si="17"/>
        <v>100</v>
      </c>
    </row>
    <row r="13">
      <c r="A13" s="242">
        <v>467132.0</v>
      </c>
      <c r="B13" s="250" t="s">
        <v>753</v>
      </c>
      <c r="C13" s="250" t="s">
        <v>53</v>
      </c>
      <c r="D13" s="175">
        <f t="shared" si="10"/>
        <v>15.5</v>
      </c>
      <c r="E13" s="176">
        <f t="shared" si="11"/>
        <v>32</v>
      </c>
      <c r="F13" s="176">
        <f t="shared" si="12"/>
        <v>16</v>
      </c>
      <c r="G13" s="177">
        <f t="shared" si="13"/>
        <v>20</v>
      </c>
      <c r="H13" s="178">
        <f t="shared" si="14"/>
        <v>83.5</v>
      </c>
      <c r="I13" s="179"/>
      <c r="J13" s="179" t="s">
        <v>1177</v>
      </c>
      <c r="K13" s="179" t="s">
        <v>1177</v>
      </c>
      <c r="L13" s="179" t="s">
        <v>1177</v>
      </c>
      <c r="N13" s="179" t="s">
        <v>1177</v>
      </c>
      <c r="O13" s="179" t="s">
        <v>1177</v>
      </c>
      <c r="P13" s="3" t="s">
        <v>1177</v>
      </c>
      <c r="S13" s="10"/>
      <c r="T13" s="34">
        <f t="shared" si="15"/>
        <v>31132</v>
      </c>
      <c r="U13" s="180">
        <v>70.0</v>
      </c>
      <c r="V13" s="183"/>
      <c r="W13" s="180">
        <v>9821.0</v>
      </c>
      <c r="X13" s="180">
        <v>85.0</v>
      </c>
      <c r="Y13" s="183">
        <v>45656.0</v>
      </c>
      <c r="Z13" s="180">
        <v>76.0</v>
      </c>
      <c r="AA13" s="180">
        <v>80.0</v>
      </c>
      <c r="AB13" s="300">
        <v>45685.0</v>
      </c>
      <c r="AC13" s="186"/>
      <c r="AD13" s="180">
        <v>80.0</v>
      </c>
      <c r="AE13" s="182">
        <v>45685.0</v>
      </c>
      <c r="AF13" s="142">
        <v>80.0</v>
      </c>
      <c r="AG13" s="41">
        <f t="shared" si="16"/>
        <v>80</v>
      </c>
      <c r="AH13" s="42">
        <f t="shared" si="17"/>
        <v>100</v>
      </c>
    </row>
    <row r="14">
      <c r="A14" s="242">
        <v>467432.0</v>
      </c>
      <c r="B14" s="250" t="s">
        <v>863</v>
      </c>
      <c r="C14" s="250" t="s">
        <v>53</v>
      </c>
      <c r="D14" s="175">
        <f t="shared" si="10"/>
        <v>16.5</v>
      </c>
      <c r="E14" s="176">
        <f t="shared" si="11"/>
        <v>32</v>
      </c>
      <c r="F14" s="176">
        <f t="shared" si="12"/>
        <v>14.666</v>
      </c>
      <c r="G14" s="177">
        <f t="shared" si="13"/>
        <v>20</v>
      </c>
      <c r="H14" s="178">
        <f t="shared" si="14"/>
        <v>83.166</v>
      </c>
      <c r="I14" s="179"/>
      <c r="J14" s="179" t="s">
        <v>1177</v>
      </c>
      <c r="K14" s="179" t="s">
        <v>1177</v>
      </c>
      <c r="L14" s="179" t="s">
        <v>1177</v>
      </c>
      <c r="N14" s="179" t="s">
        <v>1177</v>
      </c>
      <c r="O14" s="179" t="s">
        <v>1177</v>
      </c>
      <c r="P14" s="3" t="s">
        <v>1177</v>
      </c>
      <c r="S14" s="10"/>
      <c r="T14" s="34">
        <f t="shared" si="15"/>
        <v>31432</v>
      </c>
      <c r="U14" s="180">
        <v>85.0</v>
      </c>
      <c r="V14" s="181">
        <v>45586.0</v>
      </c>
      <c r="W14" s="180">
        <v>43213.0</v>
      </c>
      <c r="X14" s="180">
        <v>80.0</v>
      </c>
      <c r="Y14" s="187">
        <v>45642.0</v>
      </c>
      <c r="Z14" s="168">
        <v>12.0</v>
      </c>
      <c r="AA14" s="180">
        <v>80.0</v>
      </c>
      <c r="AB14" s="182">
        <v>45685.0</v>
      </c>
      <c r="AC14" s="188"/>
      <c r="AD14" s="180">
        <v>80.0</v>
      </c>
      <c r="AE14" s="181">
        <v>45685.0</v>
      </c>
      <c r="AF14" s="142">
        <v>73.33</v>
      </c>
      <c r="AG14" s="41">
        <f t="shared" si="16"/>
        <v>73.33</v>
      </c>
      <c r="AH14" s="42">
        <f t="shared" si="17"/>
        <v>100</v>
      </c>
    </row>
    <row r="15" ht="16.5" customHeight="1">
      <c r="A15" s="242">
        <v>467731.0</v>
      </c>
      <c r="B15" s="250" t="s">
        <v>983</v>
      </c>
      <c r="C15" s="250" t="s">
        <v>53</v>
      </c>
      <c r="D15" s="175">
        <f t="shared" si="10"/>
        <v>19</v>
      </c>
      <c r="E15" s="176">
        <f t="shared" si="11"/>
        <v>40</v>
      </c>
      <c r="F15" s="176">
        <f t="shared" si="12"/>
        <v>16</v>
      </c>
      <c r="G15" s="177">
        <f t="shared" si="13"/>
        <v>20</v>
      </c>
      <c r="H15" s="178">
        <f t="shared" si="14"/>
        <v>95</v>
      </c>
      <c r="I15" s="179"/>
      <c r="J15" s="179" t="s">
        <v>1177</v>
      </c>
      <c r="K15" s="179" t="s">
        <v>1177</v>
      </c>
      <c r="L15" s="179" t="s">
        <v>1177</v>
      </c>
      <c r="N15" s="179" t="s">
        <v>1179</v>
      </c>
      <c r="O15" s="179" t="s">
        <v>1177</v>
      </c>
      <c r="P15" s="3" t="s">
        <v>1177</v>
      </c>
      <c r="Q15" s="3"/>
      <c r="R15" s="3"/>
      <c r="S15" s="184"/>
      <c r="T15" s="34">
        <f t="shared" si="15"/>
        <v>31731</v>
      </c>
      <c r="U15" s="180">
        <v>95.0</v>
      </c>
      <c r="V15" s="181">
        <v>45572.0</v>
      </c>
      <c r="W15" s="168">
        <v>73111.0</v>
      </c>
      <c r="X15" s="180">
        <v>95.0</v>
      </c>
      <c r="Y15" s="189">
        <v>45586.0</v>
      </c>
      <c r="Z15" s="168">
        <v>31.0</v>
      </c>
      <c r="AA15" s="180">
        <v>100.0</v>
      </c>
      <c r="AB15" s="182">
        <v>45656.0</v>
      </c>
      <c r="AC15" s="168"/>
      <c r="AD15" s="180">
        <v>100.0</v>
      </c>
      <c r="AE15" s="182">
        <v>45656.0</v>
      </c>
      <c r="AF15" s="142">
        <v>80.0</v>
      </c>
      <c r="AG15" s="41">
        <f t="shared" si="16"/>
        <v>80</v>
      </c>
      <c r="AH15" s="42">
        <f t="shared" si="17"/>
        <v>100</v>
      </c>
    </row>
    <row r="16">
      <c r="A16" s="242">
        <v>468197.0</v>
      </c>
      <c r="B16" s="301" t="s">
        <v>1141</v>
      </c>
      <c r="C16" s="250" t="s">
        <v>53</v>
      </c>
      <c r="D16" s="175">
        <f t="shared" si="10"/>
        <v>16.4</v>
      </c>
      <c r="E16" s="176">
        <f t="shared" si="11"/>
        <v>32</v>
      </c>
      <c r="F16" s="176">
        <f t="shared" si="12"/>
        <v>12</v>
      </c>
      <c r="G16" s="177">
        <f t="shared" si="13"/>
        <v>20</v>
      </c>
      <c r="H16" s="178">
        <f t="shared" si="14"/>
        <v>80.4</v>
      </c>
      <c r="I16" s="179"/>
      <c r="J16" s="179" t="s">
        <v>1179</v>
      </c>
      <c r="K16" s="179" t="s">
        <v>1177</v>
      </c>
      <c r="L16" s="179" t="s">
        <v>1177</v>
      </c>
      <c r="N16" s="179" t="s">
        <v>1177</v>
      </c>
      <c r="O16" s="179" t="s">
        <v>1177</v>
      </c>
      <c r="P16" s="3" t="s">
        <v>1177</v>
      </c>
      <c r="Q16" s="3"/>
      <c r="R16" s="3"/>
      <c r="S16" s="184"/>
      <c r="T16" s="34">
        <f t="shared" si="15"/>
        <v>32197</v>
      </c>
      <c r="U16" s="180">
        <v>85.0</v>
      </c>
      <c r="V16" s="181">
        <v>45586.0</v>
      </c>
      <c r="W16" s="168">
        <v>9172.0</v>
      </c>
      <c r="X16" s="180">
        <v>79.0</v>
      </c>
      <c r="Y16" s="189"/>
      <c r="Z16" s="168">
        <v>58955.0</v>
      </c>
      <c r="AA16" s="180">
        <v>80.0</v>
      </c>
      <c r="AB16" s="182">
        <v>45673.0</v>
      </c>
      <c r="AC16" s="168"/>
      <c r="AD16" s="180">
        <v>80.0</v>
      </c>
      <c r="AE16" s="182">
        <v>45673.0</v>
      </c>
      <c r="AF16" s="142">
        <v>60.0</v>
      </c>
      <c r="AG16" s="41">
        <f t="shared" si="16"/>
        <v>60</v>
      </c>
      <c r="AH16" s="42">
        <f t="shared" si="17"/>
        <v>100</v>
      </c>
    </row>
    <row r="17">
      <c r="A17" s="258"/>
      <c r="B17" s="192"/>
      <c r="C17" s="193"/>
      <c r="D17" s="259"/>
      <c r="E17" s="194"/>
      <c r="F17" s="194"/>
      <c r="G17" s="260"/>
      <c r="H17" s="178"/>
      <c r="I17" s="179"/>
      <c r="J17" s="179"/>
      <c r="K17" s="179"/>
      <c r="L17" s="179"/>
      <c r="M17" s="179"/>
      <c r="N17" s="179"/>
      <c r="O17" s="179"/>
      <c r="S17" s="10"/>
      <c r="T17" s="261"/>
      <c r="U17" s="180"/>
      <c r="V17" s="181"/>
      <c r="W17" s="168"/>
      <c r="X17" s="180"/>
      <c r="Y17" s="181"/>
      <c r="Z17" s="168"/>
      <c r="AA17" s="180"/>
      <c r="AB17" s="181"/>
      <c r="AC17" s="168"/>
      <c r="AD17" s="180"/>
      <c r="AE17" s="181"/>
      <c r="AF17" s="198"/>
      <c r="AG17" s="180"/>
      <c r="AH17" s="170"/>
    </row>
    <row r="18">
      <c r="A18" s="242">
        <v>465211.0</v>
      </c>
      <c r="B18" s="250" t="s">
        <v>101</v>
      </c>
      <c r="C18" s="250" t="s">
        <v>53</v>
      </c>
      <c r="D18" s="175">
        <f t="shared" ref="D18:D27" si="18">AVERAGE(U18,X18)/100*20</f>
        <v>18.5</v>
      </c>
      <c r="E18" s="176">
        <f t="shared" ref="E18:E27" si="19">AVERAGE(AA18,AD18)/100*40</f>
        <v>40</v>
      </c>
      <c r="F18" s="176">
        <f t="shared" ref="F18:F27" si="20">AVERAGE(AG18,AG18)/100*20</f>
        <v>16</v>
      </c>
      <c r="G18" s="177">
        <f t="shared" ref="G18:G27" si="21">AH18/100*20</f>
        <v>20</v>
      </c>
      <c r="H18" s="178">
        <f t="shared" ref="H18:H27" si="22">SUM(D18:G18)</f>
        <v>94.5</v>
      </c>
      <c r="I18" s="179"/>
      <c r="J18" s="179" t="s">
        <v>1177</v>
      </c>
      <c r="K18" s="179" t="s">
        <v>1177</v>
      </c>
      <c r="L18" s="179" t="s">
        <v>1177</v>
      </c>
      <c r="N18" s="179" t="s">
        <v>1177</v>
      </c>
      <c r="O18" s="179" t="s">
        <v>1177</v>
      </c>
      <c r="P18" s="3" t="s">
        <v>1177</v>
      </c>
      <c r="T18" s="34">
        <f t="shared" ref="T18:T27" si="23">abs(A18-460000)+24000</f>
        <v>29211</v>
      </c>
      <c r="U18" s="180">
        <v>95.0</v>
      </c>
      <c r="V18" s="181">
        <v>45572.0</v>
      </c>
      <c r="W18" s="180">
        <v>1112.0</v>
      </c>
      <c r="X18" s="180">
        <v>90.0</v>
      </c>
      <c r="Y18" s="181">
        <v>45614.0</v>
      </c>
      <c r="Z18" s="180">
        <v>88.0</v>
      </c>
      <c r="AA18" s="180">
        <v>100.0</v>
      </c>
      <c r="AB18" s="181"/>
      <c r="AC18" s="180"/>
      <c r="AD18" s="180">
        <v>100.0</v>
      </c>
      <c r="AE18" s="181">
        <v>45656.0</v>
      </c>
      <c r="AF18" s="142">
        <v>80.0</v>
      </c>
      <c r="AG18" s="41">
        <f t="shared" ref="AG18:AG20" si="24">IF(AF18&gt;=60,AF18,0)</f>
        <v>80</v>
      </c>
      <c r="AH18" s="42">
        <f t="shared" ref="AH18:AH27" si="25">IF(H18&gt;=60,100,0)</f>
        <v>100</v>
      </c>
    </row>
    <row r="19">
      <c r="A19" s="242">
        <v>465561.0</v>
      </c>
      <c r="B19" s="250" t="s">
        <v>212</v>
      </c>
      <c r="C19" s="250" t="s">
        <v>53</v>
      </c>
      <c r="D19" s="175">
        <f t="shared" si="18"/>
        <v>19.5</v>
      </c>
      <c r="E19" s="176">
        <f t="shared" si="19"/>
        <v>35.2</v>
      </c>
      <c r="F19" s="176">
        <f t="shared" si="20"/>
        <v>16</v>
      </c>
      <c r="G19" s="177">
        <f t="shared" si="21"/>
        <v>20</v>
      </c>
      <c r="H19" s="178">
        <f t="shared" si="22"/>
        <v>90.7</v>
      </c>
      <c r="I19" s="179"/>
      <c r="J19" s="179" t="s">
        <v>1177</v>
      </c>
      <c r="K19" s="179" t="s">
        <v>1177</v>
      </c>
      <c r="L19" s="179" t="s">
        <v>1177</v>
      </c>
      <c r="N19" s="179" t="s">
        <v>1177</v>
      </c>
      <c r="O19" s="179" t="s">
        <v>1177</v>
      </c>
      <c r="P19" s="3" t="s">
        <v>1179</v>
      </c>
      <c r="Q19" s="3"/>
      <c r="R19" s="3"/>
      <c r="S19" s="184"/>
      <c r="T19" s="34">
        <f t="shared" si="23"/>
        <v>29561</v>
      </c>
      <c r="U19" s="180">
        <v>95.0</v>
      </c>
      <c r="V19" s="183">
        <v>45572.0</v>
      </c>
      <c r="W19" s="180">
        <v>9090.0</v>
      </c>
      <c r="X19" s="180">
        <v>100.0</v>
      </c>
      <c r="Y19" s="182">
        <v>45586.0</v>
      </c>
      <c r="Z19" s="180">
        <v>44.0</v>
      </c>
      <c r="AA19" s="180">
        <v>88.0</v>
      </c>
      <c r="AB19" s="183">
        <v>45673.0</v>
      </c>
      <c r="AC19" s="180"/>
      <c r="AD19" s="180">
        <v>88.0</v>
      </c>
      <c r="AE19" s="183">
        <v>45673.0</v>
      </c>
      <c r="AF19" s="142">
        <v>80.0</v>
      </c>
      <c r="AG19" s="41">
        <f t="shared" si="24"/>
        <v>80</v>
      </c>
      <c r="AH19" s="42">
        <f t="shared" si="25"/>
        <v>100</v>
      </c>
    </row>
    <row r="20">
      <c r="A20" s="242">
        <v>465567.0</v>
      </c>
      <c r="B20" s="250" t="s">
        <v>214</v>
      </c>
      <c r="C20" s="250" t="s">
        <v>53</v>
      </c>
      <c r="D20" s="175">
        <f t="shared" si="18"/>
        <v>19</v>
      </c>
      <c r="E20" s="176">
        <f t="shared" si="19"/>
        <v>36</v>
      </c>
      <c r="F20" s="176">
        <f t="shared" si="20"/>
        <v>12</v>
      </c>
      <c r="G20" s="177">
        <f t="shared" si="21"/>
        <v>20</v>
      </c>
      <c r="H20" s="178">
        <f t="shared" si="22"/>
        <v>87</v>
      </c>
      <c r="I20" s="179"/>
      <c r="J20" s="179" t="s">
        <v>1179</v>
      </c>
      <c r="K20" s="179" t="s">
        <v>1177</v>
      </c>
      <c r="L20" s="179" t="s">
        <v>1177</v>
      </c>
      <c r="N20" s="179" t="s">
        <v>1177</v>
      </c>
      <c r="O20" s="179" t="s">
        <v>1179</v>
      </c>
      <c r="P20" s="3" t="s">
        <v>1177</v>
      </c>
      <c r="Q20" s="3"/>
      <c r="R20" s="3"/>
      <c r="S20" s="184"/>
      <c r="T20" s="34">
        <f t="shared" si="23"/>
        <v>29567</v>
      </c>
      <c r="U20" s="180">
        <v>95.0</v>
      </c>
      <c r="V20" s="183">
        <v>45572.0</v>
      </c>
      <c r="W20" s="180">
        <v>27272.0</v>
      </c>
      <c r="X20" s="180">
        <v>95.0</v>
      </c>
      <c r="Y20" s="182">
        <v>45583.0</v>
      </c>
      <c r="Z20" s="180">
        <v>85.0</v>
      </c>
      <c r="AA20" s="180">
        <v>90.0</v>
      </c>
      <c r="AB20" s="182">
        <v>45673.0</v>
      </c>
      <c r="AC20" s="180"/>
      <c r="AD20" s="180">
        <v>90.0</v>
      </c>
      <c r="AE20" s="181">
        <v>45673.0</v>
      </c>
      <c r="AF20" s="142">
        <v>60.0</v>
      </c>
      <c r="AG20" s="41">
        <f t="shared" si="24"/>
        <v>60</v>
      </c>
      <c r="AH20" s="42">
        <f t="shared" si="25"/>
        <v>100</v>
      </c>
    </row>
    <row r="21">
      <c r="A21" s="242">
        <v>465917.0</v>
      </c>
      <c r="B21" s="250" t="s">
        <v>337</v>
      </c>
      <c r="C21" s="250" t="s">
        <v>53</v>
      </c>
      <c r="D21" s="175">
        <f t="shared" si="18"/>
        <v>19</v>
      </c>
      <c r="E21" s="176">
        <f t="shared" si="19"/>
        <v>36</v>
      </c>
      <c r="F21" s="176">
        <f t="shared" si="20"/>
        <v>12</v>
      </c>
      <c r="G21" s="177">
        <f t="shared" si="21"/>
        <v>20</v>
      </c>
      <c r="H21" s="178">
        <f t="shared" si="22"/>
        <v>87</v>
      </c>
      <c r="I21" s="179"/>
      <c r="J21" s="179" t="s">
        <v>1206</v>
      </c>
      <c r="K21" s="179" t="s">
        <v>1177</v>
      </c>
      <c r="L21" s="179" t="s">
        <v>1177</v>
      </c>
      <c r="N21" s="179" t="s">
        <v>1177</v>
      </c>
      <c r="O21" s="179" t="s">
        <v>1177</v>
      </c>
      <c r="P21" s="3" t="s">
        <v>1177</v>
      </c>
      <c r="Q21" s="3"/>
      <c r="R21" s="3"/>
      <c r="S21" s="184"/>
      <c r="T21" s="34">
        <f t="shared" si="23"/>
        <v>29917</v>
      </c>
      <c r="U21" s="180">
        <v>95.0</v>
      </c>
      <c r="V21" s="183">
        <v>45572.0</v>
      </c>
      <c r="W21" s="168">
        <v>7199.0</v>
      </c>
      <c r="X21" s="180">
        <v>95.0</v>
      </c>
      <c r="Y21" s="181">
        <v>45614.0</v>
      </c>
      <c r="Z21" s="168">
        <v>7484.0</v>
      </c>
      <c r="AA21" s="180">
        <v>90.0</v>
      </c>
      <c r="AB21" s="181">
        <v>45648.0</v>
      </c>
      <c r="AC21" s="191"/>
      <c r="AD21" s="180">
        <v>90.0</v>
      </c>
      <c r="AE21" s="181">
        <v>45648.0</v>
      </c>
      <c r="AF21" s="139">
        <v>13.33</v>
      </c>
      <c r="AG21" s="146">
        <v>60.0</v>
      </c>
      <c r="AH21" s="42">
        <f t="shared" si="25"/>
        <v>100</v>
      </c>
    </row>
    <row r="22" ht="16.5" customHeight="1">
      <c r="A22" s="242">
        <v>466217.0</v>
      </c>
      <c r="B22" s="250" t="s">
        <v>431</v>
      </c>
      <c r="C22" s="250" t="s">
        <v>53</v>
      </c>
      <c r="D22" s="175">
        <f t="shared" si="18"/>
        <v>19.5</v>
      </c>
      <c r="E22" s="176">
        <f t="shared" si="19"/>
        <v>36</v>
      </c>
      <c r="F22" s="176">
        <f t="shared" si="20"/>
        <v>16</v>
      </c>
      <c r="G22" s="177">
        <f t="shared" si="21"/>
        <v>20</v>
      </c>
      <c r="H22" s="178">
        <f t="shared" si="22"/>
        <v>91.5</v>
      </c>
      <c r="I22" s="179"/>
      <c r="J22" s="179" t="s">
        <v>1177</v>
      </c>
      <c r="K22" s="179" t="s">
        <v>1177</v>
      </c>
      <c r="L22" s="179" t="s">
        <v>1177</v>
      </c>
      <c r="N22" s="179" t="s">
        <v>1179</v>
      </c>
      <c r="O22" s="179" t="s">
        <v>1177</v>
      </c>
      <c r="P22" s="3" t="s">
        <v>1177</v>
      </c>
      <c r="Q22" s="3"/>
      <c r="R22" s="3"/>
      <c r="S22" s="184"/>
      <c r="T22" s="34">
        <f t="shared" si="23"/>
        <v>30217</v>
      </c>
      <c r="U22" s="180">
        <v>95.0</v>
      </c>
      <c r="V22" s="181">
        <v>45572.0</v>
      </c>
      <c r="W22" s="180">
        <v>59403.0</v>
      </c>
      <c r="X22" s="180">
        <v>100.0</v>
      </c>
      <c r="Y22" s="181">
        <v>45586.0</v>
      </c>
      <c r="Z22" s="180">
        <v>43.0</v>
      </c>
      <c r="AA22" s="180">
        <v>90.0</v>
      </c>
      <c r="AB22" s="181">
        <v>45648.0</v>
      </c>
      <c r="AC22" s="180"/>
      <c r="AD22" s="180">
        <v>90.0</v>
      </c>
      <c r="AE22" s="181">
        <v>45648.0</v>
      </c>
      <c r="AF22" s="142">
        <v>80.0</v>
      </c>
      <c r="AG22" s="41">
        <f t="shared" ref="AG22:AG26" si="26">IF(AF22&gt;=60,AF22,0)</f>
        <v>80</v>
      </c>
      <c r="AH22" s="42">
        <f t="shared" si="25"/>
        <v>100</v>
      </c>
    </row>
    <row r="23">
      <c r="A23" s="242">
        <v>466495.0</v>
      </c>
      <c r="B23" s="250" t="s">
        <v>547</v>
      </c>
      <c r="C23" s="250" t="s">
        <v>53</v>
      </c>
      <c r="D23" s="175">
        <f t="shared" si="18"/>
        <v>15</v>
      </c>
      <c r="E23" s="176">
        <f t="shared" si="19"/>
        <v>35.2</v>
      </c>
      <c r="F23" s="176">
        <f t="shared" si="20"/>
        <v>13.334</v>
      </c>
      <c r="G23" s="177">
        <f t="shared" si="21"/>
        <v>20</v>
      </c>
      <c r="H23" s="178">
        <f t="shared" si="22"/>
        <v>83.534</v>
      </c>
      <c r="I23" s="179"/>
      <c r="J23" s="179" t="s">
        <v>1177</v>
      </c>
      <c r="K23" s="179" t="s">
        <v>1177</v>
      </c>
      <c r="L23" s="179" t="s">
        <v>1177</v>
      </c>
      <c r="N23" s="179" t="s">
        <v>1177</v>
      </c>
      <c r="O23" s="179" t="s">
        <v>1177</v>
      </c>
      <c r="P23" s="3" t="s">
        <v>1177</v>
      </c>
      <c r="Q23" s="3"/>
      <c r="R23" s="3"/>
      <c r="S23" s="184"/>
      <c r="T23" s="34">
        <f t="shared" si="23"/>
        <v>30495</v>
      </c>
      <c r="U23" s="180">
        <v>75.0</v>
      </c>
      <c r="V23" s="181">
        <v>45614.0</v>
      </c>
      <c r="W23" s="168">
        <v>76543.0</v>
      </c>
      <c r="X23" s="180">
        <v>75.0</v>
      </c>
      <c r="Y23" s="182">
        <v>45628.0</v>
      </c>
      <c r="Z23" s="168">
        <v>40.0</v>
      </c>
      <c r="AA23" s="180">
        <v>88.0</v>
      </c>
      <c r="AB23" s="181">
        <v>45673.0</v>
      </c>
      <c r="AC23" s="168"/>
      <c r="AD23" s="180">
        <v>88.0</v>
      </c>
      <c r="AE23" s="181">
        <v>45673.0</v>
      </c>
      <c r="AF23" s="142">
        <v>66.67</v>
      </c>
      <c r="AG23" s="41">
        <f t="shared" si="26"/>
        <v>66.67</v>
      </c>
      <c r="AH23" s="42">
        <f t="shared" si="25"/>
        <v>100</v>
      </c>
    </row>
    <row r="24">
      <c r="A24" s="242">
        <v>466650.0</v>
      </c>
      <c r="B24" s="250" t="s">
        <v>605</v>
      </c>
      <c r="C24" s="250" t="s">
        <v>53</v>
      </c>
      <c r="D24" s="175">
        <f t="shared" si="18"/>
        <v>19</v>
      </c>
      <c r="E24" s="176">
        <f t="shared" si="19"/>
        <v>36</v>
      </c>
      <c r="F24" s="176">
        <f t="shared" si="20"/>
        <v>16</v>
      </c>
      <c r="G24" s="177">
        <f t="shared" si="21"/>
        <v>20</v>
      </c>
      <c r="H24" s="178">
        <f t="shared" si="22"/>
        <v>91</v>
      </c>
      <c r="I24" s="179"/>
      <c r="J24" s="179" t="s">
        <v>1205</v>
      </c>
      <c r="K24" s="179" t="s">
        <v>1177</v>
      </c>
      <c r="L24" s="179" t="s">
        <v>1177</v>
      </c>
      <c r="N24" s="179" t="s">
        <v>1179</v>
      </c>
      <c r="O24" s="179" t="s">
        <v>1177</v>
      </c>
      <c r="P24" s="3" t="s">
        <v>1177</v>
      </c>
      <c r="Q24" s="3"/>
      <c r="R24" s="3"/>
      <c r="S24" s="184"/>
      <c r="T24" s="34">
        <f t="shared" si="23"/>
        <v>30650</v>
      </c>
      <c r="U24" s="180">
        <v>95.0</v>
      </c>
      <c r="V24" s="181">
        <v>45572.0</v>
      </c>
      <c r="W24" s="168">
        <v>12345.0</v>
      </c>
      <c r="X24" s="180">
        <v>95.0</v>
      </c>
      <c r="Y24" s="181">
        <v>45586.0</v>
      </c>
      <c r="Z24" s="168">
        <v>55.0</v>
      </c>
      <c r="AA24" s="180">
        <v>90.0</v>
      </c>
      <c r="AB24" s="181">
        <v>45648.0</v>
      </c>
      <c r="AC24" s="168"/>
      <c r="AD24" s="180">
        <v>90.0</v>
      </c>
      <c r="AE24" s="181">
        <v>45648.0</v>
      </c>
      <c r="AF24" s="142">
        <v>80.0</v>
      </c>
      <c r="AG24" s="41">
        <f t="shared" si="26"/>
        <v>80</v>
      </c>
      <c r="AH24" s="42">
        <f t="shared" si="25"/>
        <v>100</v>
      </c>
    </row>
    <row r="25">
      <c r="A25" s="242">
        <v>467342.0</v>
      </c>
      <c r="B25" s="250" t="s">
        <v>837</v>
      </c>
      <c r="C25" s="250" t="s">
        <v>53</v>
      </c>
      <c r="D25" s="175">
        <f t="shared" si="18"/>
        <v>20</v>
      </c>
      <c r="E25" s="176">
        <f t="shared" si="19"/>
        <v>40</v>
      </c>
      <c r="F25" s="176">
        <f t="shared" si="20"/>
        <v>14</v>
      </c>
      <c r="G25" s="177">
        <f t="shared" si="21"/>
        <v>20</v>
      </c>
      <c r="H25" s="178">
        <f t="shared" si="22"/>
        <v>94</v>
      </c>
      <c r="I25" s="179"/>
      <c r="J25" s="179" t="s">
        <v>1177</v>
      </c>
      <c r="K25" s="179" t="s">
        <v>1177</v>
      </c>
      <c r="L25" s="179" t="s">
        <v>1177</v>
      </c>
      <c r="N25" s="179" t="s">
        <v>1179</v>
      </c>
      <c r="O25" s="179" t="s">
        <v>1179</v>
      </c>
      <c r="P25" s="3" t="s">
        <v>1179</v>
      </c>
      <c r="Q25" s="3"/>
      <c r="R25" s="3"/>
      <c r="S25" s="184"/>
      <c r="T25" s="34">
        <f t="shared" si="23"/>
        <v>31342</v>
      </c>
      <c r="U25" s="180">
        <v>100.0</v>
      </c>
      <c r="V25" s="181">
        <v>45558.0</v>
      </c>
      <c r="W25" s="168">
        <v>666666.0</v>
      </c>
      <c r="X25" s="180">
        <v>100.0</v>
      </c>
      <c r="Y25" s="181">
        <v>45586.0</v>
      </c>
      <c r="Z25" s="168">
        <v>42.0</v>
      </c>
      <c r="AA25" s="180">
        <v>100.0</v>
      </c>
      <c r="AB25" s="181"/>
      <c r="AC25" s="168"/>
      <c r="AD25" s="180">
        <v>100.0</v>
      </c>
      <c r="AE25" s="181">
        <v>45656.0</v>
      </c>
      <c r="AF25" s="142">
        <v>70.0</v>
      </c>
      <c r="AG25" s="41">
        <f t="shared" si="26"/>
        <v>70</v>
      </c>
      <c r="AH25" s="42">
        <f t="shared" si="25"/>
        <v>100</v>
      </c>
    </row>
    <row r="26">
      <c r="A26" s="242">
        <v>465987.0</v>
      </c>
      <c r="B26" s="250" t="s">
        <v>355</v>
      </c>
      <c r="C26" s="250" t="s">
        <v>53</v>
      </c>
      <c r="D26" s="175">
        <f t="shared" si="18"/>
        <v>16.4</v>
      </c>
      <c r="E26" s="176">
        <f t="shared" si="19"/>
        <v>32</v>
      </c>
      <c r="F26" s="176">
        <f t="shared" si="20"/>
        <v>14</v>
      </c>
      <c r="G26" s="177">
        <f t="shared" si="21"/>
        <v>20</v>
      </c>
      <c r="H26" s="178">
        <f t="shared" si="22"/>
        <v>82.4</v>
      </c>
      <c r="I26" s="179"/>
      <c r="J26" s="179" t="s">
        <v>1177</v>
      </c>
      <c r="K26" s="179" t="s">
        <v>1177</v>
      </c>
      <c r="L26" s="179" t="s">
        <v>1177</v>
      </c>
      <c r="N26" s="179" t="s">
        <v>1177</v>
      </c>
      <c r="O26" s="179" t="s">
        <v>1179</v>
      </c>
      <c r="P26" s="3" t="s">
        <v>1179</v>
      </c>
      <c r="S26" s="10"/>
      <c r="T26" s="34">
        <f t="shared" si="23"/>
        <v>29987</v>
      </c>
      <c r="U26" s="180">
        <v>85.0</v>
      </c>
      <c r="V26" s="181">
        <v>45586.0</v>
      </c>
      <c r="W26" s="180">
        <v>9988.0</v>
      </c>
      <c r="X26" s="180">
        <v>79.0</v>
      </c>
      <c r="Y26" s="182"/>
      <c r="Z26" s="180">
        <v>6789.0</v>
      </c>
      <c r="AA26" s="180">
        <v>80.0</v>
      </c>
      <c r="AB26" s="183">
        <v>45685.0</v>
      </c>
      <c r="AC26" s="180"/>
      <c r="AD26" s="180">
        <v>80.0</v>
      </c>
      <c r="AE26" s="182">
        <v>45685.0</v>
      </c>
      <c r="AF26" s="142">
        <v>70.0</v>
      </c>
      <c r="AG26" s="41">
        <f t="shared" si="26"/>
        <v>70</v>
      </c>
      <c r="AH26" s="42">
        <f t="shared" si="25"/>
        <v>100</v>
      </c>
    </row>
    <row r="27">
      <c r="A27" s="242">
        <v>466114.0</v>
      </c>
      <c r="B27" s="250" t="s">
        <v>401</v>
      </c>
      <c r="C27" s="250" t="s">
        <v>53</v>
      </c>
      <c r="D27" s="175">
        <f t="shared" si="18"/>
        <v>16</v>
      </c>
      <c r="E27" s="176">
        <f t="shared" si="19"/>
        <v>32</v>
      </c>
      <c r="F27" s="176">
        <f t="shared" si="20"/>
        <v>12</v>
      </c>
      <c r="G27" s="177">
        <f t="shared" si="21"/>
        <v>20</v>
      </c>
      <c r="H27" s="178">
        <f t="shared" si="22"/>
        <v>80</v>
      </c>
      <c r="I27" s="179"/>
      <c r="J27" s="179" t="s">
        <v>1177</v>
      </c>
      <c r="K27" s="179" t="s">
        <v>1177</v>
      </c>
      <c r="L27" s="179" t="s">
        <v>1177</v>
      </c>
      <c r="N27" s="179" t="s">
        <v>1177</v>
      </c>
      <c r="O27" s="179" t="s">
        <v>1177</v>
      </c>
      <c r="P27" s="3" t="s">
        <v>1177</v>
      </c>
      <c r="Q27" s="3"/>
      <c r="R27" s="3"/>
      <c r="S27" s="184"/>
      <c r="T27" s="34">
        <f t="shared" si="23"/>
        <v>30114</v>
      </c>
      <c r="U27" s="180">
        <v>80.0</v>
      </c>
      <c r="V27" s="181">
        <v>45614.0</v>
      </c>
      <c r="W27" s="180">
        <v>1313.0</v>
      </c>
      <c r="X27" s="180">
        <v>80.0</v>
      </c>
      <c r="Y27" s="302" t="s">
        <v>1239</v>
      </c>
      <c r="Z27" s="180">
        <v>8.0</v>
      </c>
      <c r="AA27" s="180">
        <v>80.0</v>
      </c>
      <c r="AB27" s="183">
        <v>45685.0</v>
      </c>
      <c r="AC27" s="180"/>
      <c r="AD27" s="180">
        <v>80.0</v>
      </c>
      <c r="AE27" s="182">
        <v>45685.0</v>
      </c>
      <c r="AF27" s="139">
        <v>46.67</v>
      </c>
      <c r="AG27" s="146">
        <v>60.0</v>
      </c>
      <c r="AH27" s="42">
        <f t="shared" si="25"/>
        <v>100</v>
      </c>
    </row>
    <row r="28">
      <c r="A28" s="242"/>
      <c r="B28" s="250"/>
      <c r="C28" s="250"/>
      <c r="D28" s="176"/>
      <c r="E28" s="176"/>
      <c r="F28" s="176"/>
      <c r="G28" s="176"/>
      <c r="H28" s="195"/>
      <c r="I28" s="179"/>
      <c r="J28" s="179"/>
      <c r="K28" s="179"/>
      <c r="L28" s="179"/>
      <c r="N28" s="179"/>
      <c r="O28" s="179"/>
      <c r="P28" s="3"/>
      <c r="Q28" s="3"/>
      <c r="R28" s="3"/>
      <c r="S28" s="3"/>
      <c r="T28" s="62"/>
      <c r="U28" s="180"/>
      <c r="V28" s="303"/>
      <c r="W28" s="180"/>
      <c r="X28" s="180"/>
      <c r="Y28" s="197"/>
      <c r="Z28" s="180"/>
      <c r="AA28" s="180"/>
      <c r="AB28" s="197"/>
      <c r="AC28" s="304"/>
      <c r="AD28" s="180"/>
      <c r="AE28" s="197"/>
      <c r="AF28" s="305"/>
      <c r="AG28" s="146"/>
      <c r="AH28" s="138"/>
    </row>
    <row r="29">
      <c r="A29" s="242"/>
      <c r="B29" s="250"/>
      <c r="C29" s="250"/>
      <c r="D29" s="176"/>
      <c r="E29" s="176"/>
      <c r="F29" s="176"/>
      <c r="G29" s="176"/>
      <c r="H29" s="195"/>
      <c r="I29" s="179"/>
      <c r="J29" s="179"/>
      <c r="K29" s="179"/>
      <c r="L29" s="179"/>
      <c r="N29" s="179"/>
      <c r="O29" s="179"/>
      <c r="P29" s="3"/>
      <c r="Q29" s="3"/>
      <c r="R29" s="3"/>
      <c r="S29" s="3"/>
      <c r="T29" s="62"/>
      <c r="U29" s="180"/>
      <c r="V29" s="303"/>
      <c r="W29" s="180"/>
      <c r="X29" s="180"/>
      <c r="Y29" s="197"/>
      <c r="Z29" s="180"/>
      <c r="AA29" s="180"/>
      <c r="AB29" s="197"/>
      <c r="AC29" s="304"/>
      <c r="AD29" s="180"/>
      <c r="AE29" s="197"/>
      <c r="AF29" s="305"/>
      <c r="AG29" s="146"/>
      <c r="AH29" s="138"/>
    </row>
    <row r="30">
      <c r="A30" s="242"/>
      <c r="B30" s="250"/>
      <c r="C30" s="250"/>
      <c r="D30" s="176"/>
      <c r="E30" s="176"/>
      <c r="F30" s="176"/>
      <c r="G30" s="176"/>
      <c r="H30" s="195"/>
      <c r="I30" s="179"/>
      <c r="J30" s="179"/>
      <c r="K30" s="179"/>
      <c r="L30" s="179"/>
      <c r="N30" s="179"/>
      <c r="O30" s="179"/>
      <c r="P30" s="3"/>
      <c r="Q30" s="3"/>
      <c r="R30" s="3"/>
      <c r="S30" s="3"/>
      <c r="T30" s="62"/>
      <c r="U30" s="180"/>
      <c r="V30" s="303"/>
      <c r="W30" s="180"/>
      <c r="X30" s="180"/>
      <c r="Y30" s="197"/>
      <c r="Z30" s="180"/>
      <c r="AA30" s="180"/>
      <c r="AB30" s="197"/>
      <c r="AC30" s="304"/>
      <c r="AD30" s="180"/>
      <c r="AE30" s="197"/>
      <c r="AF30" s="305"/>
      <c r="AG30" s="146"/>
      <c r="AH30" s="138"/>
    </row>
    <row r="31">
      <c r="A31" s="242"/>
      <c r="B31" s="250"/>
      <c r="C31" s="250"/>
      <c r="D31" s="176"/>
      <c r="E31" s="176"/>
      <c r="F31" s="176"/>
      <c r="G31" s="176"/>
      <c r="H31" s="195"/>
      <c r="I31" s="179"/>
      <c r="J31" s="179"/>
      <c r="K31" s="179"/>
      <c r="L31" s="179"/>
      <c r="N31" s="179"/>
      <c r="O31" s="179"/>
      <c r="P31" s="3"/>
      <c r="Q31" s="3"/>
      <c r="R31" s="3"/>
      <c r="S31" s="3"/>
      <c r="T31" s="62"/>
      <c r="U31" s="180"/>
      <c r="V31" s="303"/>
      <c r="W31" s="180"/>
      <c r="X31" s="180"/>
      <c r="Y31" s="197"/>
      <c r="Z31" s="180"/>
      <c r="AA31" s="180"/>
      <c r="AB31" s="197"/>
      <c r="AC31" s="304"/>
      <c r="AD31" s="180"/>
      <c r="AE31" s="197"/>
      <c r="AF31" s="305"/>
      <c r="AG31" s="146"/>
      <c r="AH31" s="138"/>
    </row>
    <row r="32">
      <c r="A32" s="242"/>
      <c r="B32" s="250"/>
      <c r="C32" s="250"/>
      <c r="D32" s="176"/>
      <c r="E32" s="176"/>
      <c r="F32" s="176"/>
      <c r="G32" s="176"/>
      <c r="H32" s="195"/>
      <c r="I32" s="179"/>
      <c r="J32" s="179"/>
      <c r="K32" s="179"/>
      <c r="L32" s="179"/>
      <c r="N32" s="179"/>
      <c r="O32" s="179"/>
      <c r="P32" s="3"/>
      <c r="Q32" s="3"/>
      <c r="R32" s="3"/>
      <c r="S32" s="3"/>
      <c r="T32" s="62"/>
      <c r="U32" s="180"/>
      <c r="V32" s="303"/>
      <c r="W32" s="180"/>
      <c r="X32" s="180"/>
      <c r="Y32" s="197"/>
      <c r="Z32" s="180"/>
      <c r="AA32" s="180"/>
      <c r="AB32" s="197"/>
      <c r="AC32" s="304"/>
      <c r="AD32" s="180"/>
      <c r="AE32" s="197"/>
      <c r="AF32" s="305"/>
      <c r="AG32" s="146"/>
      <c r="AH32" s="138"/>
    </row>
    <row r="33">
      <c r="A33" s="242"/>
      <c r="B33" s="250"/>
      <c r="C33" s="250"/>
      <c r="D33" s="176"/>
      <c r="E33" s="176"/>
      <c r="F33" s="176"/>
      <c r="G33" s="176"/>
      <c r="H33" s="195"/>
      <c r="I33" s="179"/>
      <c r="J33" s="179"/>
      <c r="K33" s="179"/>
      <c r="L33" s="179"/>
      <c r="N33" s="179"/>
      <c r="O33" s="179"/>
      <c r="P33" s="3"/>
      <c r="Q33" s="3"/>
      <c r="R33" s="3"/>
      <c r="S33" s="3"/>
      <c r="T33" s="62"/>
      <c r="U33" s="180"/>
      <c r="V33" s="303"/>
      <c r="W33" s="180"/>
      <c r="X33" s="180"/>
      <c r="Y33" s="197"/>
      <c r="Z33" s="180"/>
      <c r="AA33" s="180"/>
      <c r="AB33" s="197"/>
      <c r="AC33" s="304"/>
      <c r="AD33" s="180"/>
      <c r="AE33" s="197"/>
      <c r="AF33" s="305"/>
      <c r="AG33" s="146"/>
      <c r="AH33" s="138"/>
    </row>
    <row r="34">
      <c r="A34" s="242"/>
      <c r="B34" s="250"/>
      <c r="C34" s="250"/>
      <c r="D34" s="176"/>
      <c r="E34" s="176"/>
      <c r="F34" s="176"/>
      <c r="G34" s="176"/>
      <c r="H34" s="195"/>
      <c r="I34" s="179"/>
      <c r="J34" s="179"/>
      <c r="K34" s="179"/>
      <c r="L34" s="179"/>
      <c r="N34" s="179"/>
      <c r="O34" s="179"/>
      <c r="P34" s="3"/>
      <c r="Q34" s="3"/>
      <c r="R34" s="3"/>
      <c r="S34" s="3"/>
      <c r="T34" s="62"/>
      <c r="U34" s="180"/>
      <c r="V34" s="303"/>
      <c r="W34" s="180"/>
      <c r="X34" s="180"/>
      <c r="Y34" s="197"/>
      <c r="Z34" s="180"/>
      <c r="AA34" s="180"/>
      <c r="AB34" s="197"/>
      <c r="AC34" s="304"/>
      <c r="AD34" s="180"/>
      <c r="AE34" s="197"/>
      <c r="AF34" s="305"/>
      <c r="AG34" s="146"/>
      <c r="AH34" s="138"/>
    </row>
    <row r="35">
      <c r="A35" s="242"/>
      <c r="B35" s="250"/>
      <c r="C35" s="250"/>
      <c r="D35" s="176"/>
      <c r="E35" s="176"/>
      <c r="F35" s="176"/>
      <c r="G35" s="176"/>
      <c r="H35" s="195"/>
      <c r="I35" s="179"/>
      <c r="J35" s="179"/>
      <c r="K35" s="179"/>
      <c r="L35" s="179"/>
      <c r="N35" s="179"/>
      <c r="O35" s="179"/>
      <c r="P35" s="3"/>
      <c r="Q35" s="3"/>
      <c r="R35" s="3"/>
      <c r="S35" s="3"/>
      <c r="T35" s="62"/>
      <c r="U35" s="180"/>
      <c r="V35" s="303"/>
      <c r="W35" s="180"/>
      <c r="X35" s="180"/>
      <c r="Y35" s="197"/>
      <c r="Z35" s="180"/>
      <c r="AA35" s="180"/>
      <c r="AB35" s="197"/>
      <c r="AC35" s="304"/>
      <c r="AD35" s="180"/>
      <c r="AE35" s="197"/>
      <c r="AF35" s="305"/>
      <c r="AG35" s="146"/>
      <c r="AH35" s="138"/>
    </row>
  </sheetData>
  <mergeCells count="31">
    <mergeCell ref="V2:V3"/>
    <mergeCell ref="W2:W3"/>
    <mergeCell ref="Y2:Y3"/>
    <mergeCell ref="Z2:Z3"/>
    <mergeCell ref="AB2:AB3"/>
    <mergeCell ref="AC2:AC3"/>
    <mergeCell ref="AE2:AE3"/>
    <mergeCell ref="AH2:AH3"/>
    <mergeCell ref="D1:G2"/>
    <mergeCell ref="H1:H3"/>
    <mergeCell ref="I1:S1"/>
    <mergeCell ref="T1:V1"/>
    <mergeCell ref="W1:Y1"/>
    <mergeCell ref="Z1:AB1"/>
    <mergeCell ref="AC1:AE1"/>
    <mergeCell ref="B1:C1"/>
    <mergeCell ref="A2:A3"/>
    <mergeCell ref="B2:B3"/>
    <mergeCell ref="C2:C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</mergeCells>
  <conditionalFormatting sqref="D4:G35">
    <cfRule type="cellIs" dxfId="0" priority="1" operator="greaterThanOrEqual">
      <formula>0.1</formula>
    </cfRule>
  </conditionalFormatting>
  <conditionalFormatting sqref="D4:G35">
    <cfRule type="cellIs" dxfId="1" priority="2" operator="lessThan">
      <formula>0.1</formula>
    </cfRule>
  </conditionalFormatting>
  <conditionalFormatting sqref="H1:H35">
    <cfRule type="cellIs" dxfId="2" priority="3" operator="between">
      <formula>60</formula>
      <formula>68</formula>
    </cfRule>
  </conditionalFormatting>
  <conditionalFormatting sqref="I1:S35 V12:V13 Y12:Y13 AB12:AB13 AE12:AE13">
    <cfRule type="containsText" dxfId="3" priority="4" operator="containsText" text="н">
      <formula>NOT(ISERROR(SEARCH(("н"),(I1))))</formula>
    </cfRule>
  </conditionalFormatting>
  <conditionalFormatting sqref="H1:H35">
    <cfRule type="cellIs" dxfId="4" priority="5" operator="between">
      <formula>68</formula>
      <formula>74</formula>
    </cfRule>
  </conditionalFormatting>
  <conditionalFormatting sqref="H1:H35">
    <cfRule type="cellIs" dxfId="5" priority="6" operator="between">
      <formula>74</formula>
      <formula>81</formula>
    </cfRule>
  </conditionalFormatting>
  <conditionalFormatting sqref="H1:H35">
    <cfRule type="cellIs" dxfId="6" priority="7" operator="between">
      <formula>81</formula>
      <formula>90</formula>
    </cfRule>
  </conditionalFormatting>
  <conditionalFormatting sqref="H1:H35">
    <cfRule type="cellIs" dxfId="7" priority="8" operator="greaterThan">
      <formula>90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5.13" defaultRowHeight="15.75"/>
  <cols>
    <col customWidth="1" min="1" max="1" width="7.5"/>
    <col customWidth="1" min="2" max="2" width="36.0"/>
    <col customWidth="1" min="3" max="3" width="7.38"/>
    <col customWidth="1" min="4" max="8" width="4.38"/>
    <col customWidth="1" min="9" max="19" width="2.88"/>
    <col customWidth="1" min="20" max="20" width="9.0"/>
    <col customWidth="1" min="21" max="21" width="7.63"/>
    <col customWidth="1" min="22" max="22" width="9.38"/>
    <col customWidth="1" min="23" max="23" width="9.0"/>
    <col customWidth="1" min="24" max="24" width="7.75"/>
    <col customWidth="1" min="25" max="25" width="9.38"/>
    <col customWidth="1" min="26" max="26" width="10.0"/>
    <col customWidth="1" min="27" max="27" width="7.88"/>
    <col customWidth="1" min="28" max="28" width="9.25"/>
    <col customWidth="1" min="29" max="29" width="12.75"/>
    <col customWidth="1" min="30" max="30" width="9.5"/>
    <col customWidth="1" min="31" max="31" width="5.0"/>
    <col customWidth="1" min="32" max="33" width="6.25"/>
    <col customWidth="1" min="34" max="34" width="6.13"/>
  </cols>
  <sheetData>
    <row r="1">
      <c r="A1" s="5"/>
      <c r="B1" s="5" t="s">
        <v>1204</v>
      </c>
      <c r="C1" s="5" t="s">
        <v>3</v>
      </c>
      <c r="D1" s="6" t="s">
        <v>1151</v>
      </c>
      <c r="H1" s="7" t="s">
        <v>1152</v>
      </c>
      <c r="I1" s="8" t="s">
        <v>1175</v>
      </c>
      <c r="S1" s="8"/>
      <c r="T1" s="9" t="s">
        <v>1153</v>
      </c>
      <c r="V1" s="10"/>
      <c r="W1" s="9" t="s">
        <v>1154</v>
      </c>
      <c r="Y1" s="10"/>
      <c r="Z1" s="9" t="s">
        <v>1155</v>
      </c>
      <c r="AB1" s="10"/>
      <c r="AC1" s="8" t="s">
        <v>1156</v>
      </c>
      <c r="AE1" s="10"/>
      <c r="AF1" s="11" t="s">
        <v>1157</v>
      </c>
      <c r="AG1" s="12" t="s">
        <v>1158</v>
      </c>
      <c r="AH1" s="13" t="s">
        <v>1159</v>
      </c>
    </row>
    <row r="2">
      <c r="A2" s="5" t="s">
        <v>0</v>
      </c>
      <c r="B2" s="5" t="s">
        <v>1</v>
      </c>
      <c r="D2" s="14"/>
      <c r="H2" s="15"/>
      <c r="I2" s="16">
        <v>45551.0</v>
      </c>
      <c r="J2" s="16">
        <f t="shared" ref="J2:P2" si="1">I2+14</f>
        <v>45565</v>
      </c>
      <c r="K2" s="16">
        <f t="shared" si="1"/>
        <v>45579</v>
      </c>
      <c r="L2" s="16">
        <f t="shared" si="1"/>
        <v>45593</v>
      </c>
      <c r="M2" s="16">
        <f t="shared" si="1"/>
        <v>45607</v>
      </c>
      <c r="N2" s="16">
        <f t="shared" si="1"/>
        <v>45621</v>
      </c>
      <c r="O2" s="16">
        <f t="shared" si="1"/>
        <v>45635</v>
      </c>
      <c r="P2" s="131">
        <f t="shared" si="1"/>
        <v>45649</v>
      </c>
      <c r="Q2" s="132">
        <v>45672.0</v>
      </c>
      <c r="R2" s="132">
        <v>45679.0</v>
      </c>
      <c r="S2" s="132"/>
      <c r="T2" s="18" t="s">
        <v>1160</v>
      </c>
      <c r="U2" s="19" t="s">
        <v>1161</v>
      </c>
      <c r="V2" s="20" t="s">
        <v>1162</v>
      </c>
      <c r="W2" s="18" t="s">
        <v>1160</v>
      </c>
      <c r="X2" s="19" t="s">
        <v>1161</v>
      </c>
      <c r="Y2" s="20" t="s">
        <v>1162</v>
      </c>
      <c r="Z2" s="18" t="s">
        <v>1160</v>
      </c>
      <c r="AA2" s="19" t="s">
        <v>1161</v>
      </c>
      <c r="AB2" s="20" t="s">
        <v>1162</v>
      </c>
      <c r="AC2" s="21" t="s">
        <v>1160</v>
      </c>
      <c r="AD2" s="19" t="s">
        <v>1161</v>
      </c>
      <c r="AE2" s="20" t="s">
        <v>1162</v>
      </c>
      <c r="AF2" s="22" t="s">
        <v>1163</v>
      </c>
      <c r="AG2" s="22" t="s">
        <v>1163</v>
      </c>
      <c r="AH2" s="23" t="s">
        <v>1164</v>
      </c>
    </row>
    <row r="3" ht="18.0" customHeight="1">
      <c r="C3" s="62"/>
      <c r="D3" s="24" t="s">
        <v>1165</v>
      </c>
      <c r="E3" s="19" t="s">
        <v>1166</v>
      </c>
      <c r="F3" s="19" t="s">
        <v>1167</v>
      </c>
      <c r="G3" s="25" t="s">
        <v>1168</v>
      </c>
      <c r="H3" s="15"/>
      <c r="P3" s="10"/>
      <c r="S3" s="132"/>
      <c r="T3" s="14"/>
      <c r="U3" s="19" t="s">
        <v>1164</v>
      </c>
      <c r="V3" s="10"/>
      <c r="W3" s="14"/>
      <c r="X3" s="19" t="s">
        <v>1164</v>
      </c>
      <c r="Y3" s="10"/>
      <c r="Z3" s="14"/>
      <c r="AA3" s="19" t="s">
        <v>1164</v>
      </c>
      <c r="AB3" s="10"/>
      <c r="AC3" s="14"/>
      <c r="AD3" s="19" t="s">
        <v>1164</v>
      </c>
      <c r="AE3" s="10"/>
      <c r="AF3" s="26" t="s">
        <v>1164</v>
      </c>
      <c r="AG3" s="26" t="s">
        <v>1164</v>
      </c>
      <c r="AH3" s="15"/>
    </row>
    <row r="5">
      <c r="A5" s="58"/>
      <c r="B5" s="59"/>
      <c r="C5" s="140"/>
      <c r="D5" s="29"/>
      <c r="E5" s="30"/>
      <c r="F5" s="30"/>
      <c r="G5" s="31"/>
      <c r="H5" s="32"/>
      <c r="I5" s="33"/>
      <c r="J5" s="33"/>
      <c r="K5" s="33"/>
      <c r="L5" s="33"/>
      <c r="M5" s="33"/>
      <c r="N5" s="33"/>
      <c r="O5" s="33"/>
      <c r="P5" s="136"/>
      <c r="Q5" s="33"/>
      <c r="R5" s="33"/>
      <c r="S5" s="33"/>
      <c r="T5" s="34"/>
      <c r="U5" s="135"/>
      <c r="V5" s="306"/>
      <c r="W5" s="21"/>
      <c r="X5" s="135"/>
      <c r="Y5" s="306"/>
      <c r="Z5" s="37"/>
      <c r="AA5" s="135"/>
      <c r="AB5" s="39"/>
      <c r="AC5" s="40"/>
      <c r="AD5" s="37"/>
      <c r="AE5" s="39"/>
      <c r="AF5" s="142"/>
      <c r="AG5" s="41"/>
      <c r="AH5" s="42"/>
    </row>
    <row r="6">
      <c r="A6" s="58"/>
      <c r="B6" s="59"/>
      <c r="C6" s="140"/>
      <c r="D6" s="29"/>
      <c r="E6" s="30"/>
      <c r="F6" s="30"/>
      <c r="G6" s="31"/>
      <c r="H6" s="32"/>
      <c r="I6" s="33"/>
      <c r="J6" s="33"/>
      <c r="K6" s="33"/>
      <c r="L6" s="33"/>
      <c r="M6" s="33"/>
      <c r="N6" s="33"/>
      <c r="O6" s="33"/>
      <c r="P6" s="136"/>
      <c r="Q6" s="33"/>
      <c r="R6" s="33"/>
      <c r="S6" s="33"/>
      <c r="T6" s="34"/>
      <c r="U6" s="135"/>
      <c r="V6" s="306"/>
      <c r="W6" s="21"/>
      <c r="X6" s="135"/>
      <c r="Y6" s="306"/>
      <c r="Z6" s="37"/>
      <c r="AA6" s="135"/>
      <c r="AB6" s="39"/>
      <c r="AC6" s="40"/>
      <c r="AD6" s="37"/>
      <c r="AE6" s="39"/>
      <c r="AF6" s="142"/>
      <c r="AG6" s="41"/>
      <c r="AH6" s="42"/>
    </row>
    <row r="7">
      <c r="A7" s="58"/>
      <c r="B7" s="59"/>
      <c r="C7" s="140"/>
      <c r="D7" s="29"/>
      <c r="E7" s="30"/>
      <c r="F7" s="30"/>
      <c r="G7" s="31"/>
      <c r="H7" s="32"/>
      <c r="I7" s="33"/>
      <c r="J7" s="33"/>
      <c r="K7" s="33"/>
      <c r="L7" s="33"/>
      <c r="M7" s="33"/>
      <c r="N7" s="33"/>
      <c r="O7" s="33"/>
      <c r="P7" s="136"/>
      <c r="Q7" s="33"/>
      <c r="R7" s="33"/>
      <c r="S7" s="33"/>
      <c r="T7" s="34"/>
      <c r="U7" s="135"/>
      <c r="V7" s="306"/>
      <c r="W7" s="21"/>
      <c r="X7" s="135"/>
      <c r="Y7" s="306"/>
      <c r="Z7" s="37"/>
      <c r="AA7" s="135"/>
      <c r="AB7" s="39"/>
      <c r="AC7" s="40"/>
      <c r="AD7" s="37"/>
      <c r="AE7" s="39"/>
      <c r="AF7" s="142"/>
      <c r="AG7" s="41"/>
      <c r="AH7" s="42"/>
    </row>
    <row r="8">
      <c r="A8" s="58"/>
      <c r="B8" s="59"/>
      <c r="C8" s="140"/>
      <c r="D8" s="29"/>
      <c r="E8" s="30"/>
      <c r="F8" s="30"/>
      <c r="G8" s="31"/>
      <c r="H8" s="32"/>
      <c r="I8" s="33"/>
      <c r="J8" s="33"/>
      <c r="K8" s="33"/>
      <c r="L8" s="33"/>
      <c r="M8" s="33"/>
      <c r="N8" s="33"/>
      <c r="O8" s="33"/>
      <c r="P8" s="136"/>
      <c r="Q8" s="33"/>
      <c r="R8" s="33"/>
      <c r="S8" s="33"/>
      <c r="T8" s="34"/>
      <c r="U8" s="135"/>
      <c r="V8" s="306"/>
      <c r="W8" s="21"/>
      <c r="X8" s="135"/>
      <c r="Y8" s="306"/>
      <c r="Z8" s="37"/>
      <c r="AA8" s="135"/>
      <c r="AB8" s="39"/>
      <c r="AC8" s="40"/>
      <c r="AD8" s="37"/>
      <c r="AE8" s="39"/>
      <c r="AF8" s="142"/>
      <c r="AG8" s="41"/>
      <c r="AH8" s="42"/>
    </row>
    <row r="9">
      <c r="A9" s="58"/>
      <c r="B9" s="59"/>
      <c r="C9" s="140"/>
      <c r="D9" s="29"/>
      <c r="E9" s="30"/>
      <c r="F9" s="30"/>
      <c r="G9" s="31"/>
      <c r="H9" s="32"/>
      <c r="I9" s="33"/>
      <c r="J9" s="33"/>
      <c r="K9" s="33"/>
      <c r="L9" s="33"/>
      <c r="M9" s="33"/>
      <c r="N9" s="33"/>
      <c r="O9" s="33"/>
      <c r="P9" s="136"/>
      <c r="Q9" s="33"/>
      <c r="R9" s="33"/>
      <c r="S9" s="33"/>
      <c r="T9" s="34"/>
      <c r="U9" s="135"/>
      <c r="V9" s="306"/>
      <c r="W9" s="21"/>
      <c r="X9" s="135"/>
      <c r="Y9" s="306"/>
      <c r="Z9" s="37"/>
      <c r="AA9" s="135"/>
      <c r="AB9" s="39"/>
      <c r="AC9" s="40"/>
      <c r="AD9" s="37"/>
      <c r="AE9" s="39"/>
      <c r="AF9" s="142"/>
      <c r="AG9" s="41"/>
      <c r="AH9" s="42"/>
    </row>
    <row r="10">
      <c r="A10" s="58">
        <v>465479.0</v>
      </c>
      <c r="B10" s="59" t="s">
        <v>180</v>
      </c>
      <c r="C10" s="140"/>
      <c r="D10" s="29">
        <f t="shared" ref="D10:D34" si="3">AVERAGE(U10,X10)*20</f>
        <v>15</v>
      </c>
      <c r="E10" s="30">
        <f t="shared" ref="E10:E34" si="4">AVERAGE(AA10,AD10)*40</f>
        <v>28</v>
      </c>
      <c r="F10" s="307">
        <v>12.0</v>
      </c>
      <c r="G10" s="70">
        <v>12.0</v>
      </c>
      <c r="H10" s="32">
        <f t="shared" ref="H10:H34" si="5">SUM(D10:G10)</f>
        <v>67</v>
      </c>
      <c r="I10" s="33"/>
      <c r="J10" s="33" t="s">
        <v>1170</v>
      </c>
      <c r="K10" s="33" t="s">
        <v>1170</v>
      </c>
      <c r="L10" s="33" t="s">
        <v>1206</v>
      </c>
      <c r="M10" s="33" t="s">
        <v>1205</v>
      </c>
      <c r="N10" s="33" t="s">
        <v>1170</v>
      </c>
      <c r="O10" s="33" t="s">
        <v>1170</v>
      </c>
      <c r="P10" s="136" t="s">
        <v>1205</v>
      </c>
      <c r="Q10" s="33" t="s">
        <v>1205</v>
      </c>
      <c r="R10" s="33" t="s">
        <v>1170</v>
      </c>
      <c r="S10" s="33" t="s">
        <v>1170</v>
      </c>
      <c r="T10" s="34">
        <f t="shared" ref="T10:T34" si="6">abs(A10-460000)+24000</f>
        <v>29479</v>
      </c>
      <c r="U10" s="135">
        <v>0.8</v>
      </c>
      <c r="V10" s="38">
        <v>45593.0</v>
      </c>
      <c r="W10" s="21">
        <v>431.0</v>
      </c>
      <c r="X10" s="35">
        <v>0.7</v>
      </c>
      <c r="Y10" s="38">
        <v>45644.0</v>
      </c>
      <c r="Z10" s="37">
        <v>876.0</v>
      </c>
      <c r="AA10" s="35">
        <v>0.7</v>
      </c>
      <c r="AB10" s="39">
        <v>45716.0</v>
      </c>
      <c r="AC10" s="40">
        <f t="shared" ref="AC10:AE10" si="2">Z10</f>
        <v>876</v>
      </c>
      <c r="AD10" s="35">
        <f t="shared" si="2"/>
        <v>0.7</v>
      </c>
      <c r="AE10" s="39">
        <f t="shared" si="2"/>
        <v>45716</v>
      </c>
      <c r="AF10" s="141"/>
      <c r="AG10" s="41">
        <f t="shared" ref="AG10:AG27" si="8">IF(AF10&gt;=60,AF10,0)</f>
        <v>0</v>
      </c>
      <c r="AH10" s="42">
        <f t="shared" ref="AH10:AH27" si="9">IF(H10&gt;=60,100,0)</f>
        <v>100</v>
      </c>
    </row>
    <row r="11">
      <c r="A11" s="58">
        <v>465544.0</v>
      </c>
      <c r="B11" s="59" t="s">
        <v>205</v>
      </c>
      <c r="C11" s="140"/>
      <c r="D11" s="29">
        <f t="shared" si="3"/>
        <v>18.5</v>
      </c>
      <c r="E11" s="30">
        <f t="shared" si="4"/>
        <v>36</v>
      </c>
      <c r="F11" s="30">
        <f t="shared" ref="F11:F27" si="10">AVERAGE(AG11,AG11)/100*20</f>
        <v>17.334</v>
      </c>
      <c r="G11" s="31">
        <f t="shared" ref="G11:G34" si="11">AH11/100*20</f>
        <v>20</v>
      </c>
      <c r="H11" s="32">
        <f t="shared" si="5"/>
        <v>91.834</v>
      </c>
      <c r="I11" s="33"/>
      <c r="J11" s="33" t="s">
        <v>1206</v>
      </c>
      <c r="K11" s="33" t="s">
        <v>1205</v>
      </c>
      <c r="L11" s="33" t="s">
        <v>1205</v>
      </c>
      <c r="M11" s="33" t="s">
        <v>1206</v>
      </c>
      <c r="N11" s="33" t="s">
        <v>1205</v>
      </c>
      <c r="O11" s="33" t="s">
        <v>1205</v>
      </c>
      <c r="P11" s="136" t="s">
        <v>1170</v>
      </c>
      <c r="Q11" s="33" t="s">
        <v>1170</v>
      </c>
      <c r="R11" s="33" t="s">
        <v>1170</v>
      </c>
      <c r="S11" s="33" t="s">
        <v>1170</v>
      </c>
      <c r="T11" s="34">
        <f t="shared" si="6"/>
        <v>29544</v>
      </c>
      <c r="U11" s="135">
        <v>0.95</v>
      </c>
      <c r="V11" s="306">
        <v>45579.0</v>
      </c>
      <c r="W11" s="21">
        <v>645.0</v>
      </c>
      <c r="X11" s="135">
        <v>0.9</v>
      </c>
      <c r="Y11" s="306">
        <v>45607.0</v>
      </c>
      <c r="Z11" s="37">
        <v>332.0</v>
      </c>
      <c r="AA11" s="135">
        <v>0.9</v>
      </c>
      <c r="AB11" s="39">
        <v>45635.0</v>
      </c>
      <c r="AC11" s="40">
        <f t="shared" ref="AC11:AE11" si="7">Z11</f>
        <v>332</v>
      </c>
      <c r="AD11" s="35">
        <f t="shared" si="7"/>
        <v>0.9</v>
      </c>
      <c r="AE11" s="39">
        <f t="shared" si="7"/>
        <v>45635</v>
      </c>
      <c r="AF11" s="142">
        <v>86.67</v>
      </c>
      <c r="AG11" s="41">
        <f t="shared" si="8"/>
        <v>86.67</v>
      </c>
      <c r="AH11" s="42">
        <f t="shared" si="9"/>
        <v>100</v>
      </c>
    </row>
    <row r="12">
      <c r="A12" s="58">
        <v>465945.0</v>
      </c>
      <c r="B12" s="59" t="s">
        <v>343</v>
      </c>
      <c r="C12" s="140"/>
      <c r="D12" s="29">
        <f t="shared" si="3"/>
        <v>18.5</v>
      </c>
      <c r="E12" s="30">
        <f t="shared" si="4"/>
        <v>36</v>
      </c>
      <c r="F12" s="30">
        <f t="shared" si="10"/>
        <v>16</v>
      </c>
      <c r="G12" s="31">
        <f t="shared" si="11"/>
        <v>20</v>
      </c>
      <c r="H12" s="32">
        <f t="shared" si="5"/>
        <v>90.5</v>
      </c>
      <c r="I12" s="33"/>
      <c r="J12" s="33" t="s">
        <v>1205</v>
      </c>
      <c r="K12" s="33" t="s">
        <v>1205</v>
      </c>
      <c r="L12" s="33" t="s">
        <v>1170</v>
      </c>
      <c r="M12" s="33" t="s">
        <v>1170</v>
      </c>
      <c r="N12" s="33" t="s">
        <v>1205</v>
      </c>
      <c r="O12" s="33" t="s">
        <v>1205</v>
      </c>
      <c r="P12" s="136" t="s">
        <v>1205</v>
      </c>
      <c r="Q12" s="33" t="s">
        <v>1170</v>
      </c>
      <c r="R12" s="33" t="s">
        <v>1170</v>
      </c>
      <c r="S12" s="33" t="s">
        <v>1170</v>
      </c>
      <c r="T12" s="34">
        <f t="shared" si="6"/>
        <v>29945</v>
      </c>
      <c r="U12" s="135">
        <v>0.95</v>
      </c>
      <c r="V12" s="306">
        <v>45579.0</v>
      </c>
      <c r="W12" s="21">
        <v>123.0</v>
      </c>
      <c r="X12" s="135">
        <v>0.9</v>
      </c>
      <c r="Y12" s="38">
        <v>45621.0</v>
      </c>
      <c r="Z12" s="37">
        <v>579.0</v>
      </c>
      <c r="AA12" s="35">
        <v>0.9</v>
      </c>
      <c r="AB12" s="39">
        <v>45644.0</v>
      </c>
      <c r="AC12" s="40">
        <f t="shared" ref="AC12:AE12" si="12">Z12</f>
        <v>579</v>
      </c>
      <c r="AD12" s="35">
        <f t="shared" si="12"/>
        <v>0.9</v>
      </c>
      <c r="AE12" s="39">
        <f t="shared" si="12"/>
        <v>45644</v>
      </c>
      <c r="AF12" s="142">
        <v>80.0</v>
      </c>
      <c r="AG12" s="41">
        <f t="shared" si="8"/>
        <v>80</v>
      </c>
      <c r="AH12" s="42">
        <f t="shared" si="9"/>
        <v>100</v>
      </c>
    </row>
    <row r="13">
      <c r="A13" s="58">
        <v>466082.0</v>
      </c>
      <c r="B13" s="124" t="s">
        <v>389</v>
      </c>
      <c r="C13" s="140"/>
      <c r="D13" s="29">
        <f t="shared" si="3"/>
        <v>17.9</v>
      </c>
      <c r="E13" s="30">
        <f t="shared" si="4"/>
        <v>34</v>
      </c>
      <c r="F13" s="30">
        <f t="shared" si="10"/>
        <v>16.666</v>
      </c>
      <c r="G13" s="31">
        <f t="shared" si="11"/>
        <v>20</v>
      </c>
      <c r="H13" s="32">
        <f t="shared" si="5"/>
        <v>88.566</v>
      </c>
      <c r="I13" s="33"/>
      <c r="J13" s="33" t="s">
        <v>1205</v>
      </c>
      <c r="K13" s="33" t="s">
        <v>1222</v>
      </c>
      <c r="L13" s="33" t="s">
        <v>1170</v>
      </c>
      <c r="M13" s="33" t="s">
        <v>1205</v>
      </c>
      <c r="N13" s="33"/>
      <c r="O13" s="33" t="s">
        <v>1205</v>
      </c>
      <c r="P13" s="136" t="s">
        <v>1170</v>
      </c>
      <c r="Q13" s="33" t="s">
        <v>1205</v>
      </c>
      <c r="R13" s="33" t="s">
        <v>1170</v>
      </c>
      <c r="S13" s="33" t="s">
        <v>1205</v>
      </c>
      <c r="T13" s="34">
        <f t="shared" si="6"/>
        <v>30082</v>
      </c>
      <c r="U13" s="135">
        <v>0.9</v>
      </c>
      <c r="V13" s="306">
        <v>45579.0</v>
      </c>
      <c r="W13" s="21">
        <v>982.0</v>
      </c>
      <c r="X13" s="135">
        <v>0.89</v>
      </c>
      <c r="Y13" s="39">
        <v>45635.0</v>
      </c>
      <c r="Z13" s="37">
        <v>992.0</v>
      </c>
      <c r="AA13" s="35">
        <v>0.85</v>
      </c>
      <c r="AB13" s="39">
        <v>45685.0</v>
      </c>
      <c r="AC13" s="40">
        <f t="shared" ref="AC13:AE13" si="13">Z13</f>
        <v>992</v>
      </c>
      <c r="AD13" s="35">
        <f t="shared" si="13"/>
        <v>0.85</v>
      </c>
      <c r="AE13" s="39">
        <f t="shared" si="13"/>
        <v>45685</v>
      </c>
      <c r="AF13" s="142">
        <v>83.33</v>
      </c>
      <c r="AG13" s="41">
        <f t="shared" si="8"/>
        <v>83.33</v>
      </c>
      <c r="AH13" s="42">
        <f t="shared" si="9"/>
        <v>100</v>
      </c>
    </row>
    <row r="14">
      <c r="A14" s="58">
        <v>466137.0</v>
      </c>
      <c r="B14" s="59" t="s">
        <v>405</v>
      </c>
      <c r="C14" s="140"/>
      <c r="D14" s="29">
        <f t="shared" si="3"/>
        <v>17.5</v>
      </c>
      <c r="E14" s="30">
        <f t="shared" si="4"/>
        <v>36</v>
      </c>
      <c r="F14" s="30">
        <f t="shared" si="10"/>
        <v>17.334</v>
      </c>
      <c r="G14" s="31">
        <f t="shared" si="11"/>
        <v>20</v>
      </c>
      <c r="H14" s="32">
        <f t="shared" si="5"/>
        <v>90.834</v>
      </c>
      <c r="I14" s="33"/>
      <c r="J14" s="33"/>
      <c r="K14" s="33" t="s">
        <v>1206</v>
      </c>
      <c r="L14" s="33" t="s">
        <v>1170</v>
      </c>
      <c r="M14" s="33" t="s">
        <v>1170</v>
      </c>
      <c r="N14" s="33" t="s">
        <v>1205</v>
      </c>
      <c r="O14" s="33" t="s">
        <v>1205</v>
      </c>
      <c r="P14" s="136" t="s">
        <v>1205</v>
      </c>
      <c r="Q14" s="33" t="s">
        <v>1170</v>
      </c>
      <c r="R14" s="33" t="s">
        <v>1170</v>
      </c>
      <c r="S14" s="33" t="s">
        <v>1170</v>
      </c>
      <c r="T14" s="34">
        <f t="shared" si="6"/>
        <v>30137</v>
      </c>
      <c r="U14" s="135">
        <v>0.95</v>
      </c>
      <c r="V14" s="306">
        <v>45579.0</v>
      </c>
      <c r="W14" s="21">
        <v>154.0</v>
      </c>
      <c r="X14" s="135">
        <v>0.8</v>
      </c>
      <c r="Y14" s="38">
        <v>45621.0</v>
      </c>
      <c r="Z14" s="37">
        <v>998.0</v>
      </c>
      <c r="AA14" s="35">
        <v>0.9</v>
      </c>
      <c r="AB14" s="39">
        <v>45644.0</v>
      </c>
      <c r="AC14" s="40">
        <f t="shared" ref="AC14:AE14" si="14">Z14</f>
        <v>998</v>
      </c>
      <c r="AD14" s="35">
        <f t="shared" si="14"/>
        <v>0.9</v>
      </c>
      <c r="AE14" s="39">
        <f t="shared" si="14"/>
        <v>45644</v>
      </c>
      <c r="AF14" s="142">
        <v>86.67</v>
      </c>
      <c r="AG14" s="41">
        <f t="shared" si="8"/>
        <v>86.67</v>
      </c>
      <c r="AH14" s="42">
        <f t="shared" si="9"/>
        <v>100</v>
      </c>
    </row>
    <row r="15">
      <c r="A15" s="58">
        <v>466287.0</v>
      </c>
      <c r="B15" s="59" t="s">
        <v>455</v>
      </c>
      <c r="C15" s="140"/>
      <c r="D15" s="29">
        <f t="shared" si="3"/>
        <v>17.65</v>
      </c>
      <c r="E15" s="30">
        <f t="shared" si="4"/>
        <v>32</v>
      </c>
      <c r="F15" s="30">
        <f t="shared" si="10"/>
        <v>16.666</v>
      </c>
      <c r="G15" s="31">
        <f t="shared" si="11"/>
        <v>20</v>
      </c>
      <c r="H15" s="32">
        <f t="shared" si="5"/>
        <v>86.316</v>
      </c>
      <c r="I15" s="33" t="s">
        <v>1170</v>
      </c>
      <c r="J15" s="33" t="s">
        <v>1205</v>
      </c>
      <c r="K15" s="33" t="s">
        <v>1170</v>
      </c>
      <c r="L15" s="33" t="s">
        <v>1205</v>
      </c>
      <c r="M15" s="33" t="s">
        <v>1170</v>
      </c>
      <c r="N15" s="33"/>
      <c r="O15" s="33" t="s">
        <v>1205</v>
      </c>
      <c r="P15" s="136" t="s">
        <v>1205</v>
      </c>
      <c r="Q15" s="33" t="s">
        <v>1205</v>
      </c>
      <c r="R15" s="33" t="s">
        <v>1170</v>
      </c>
      <c r="S15" s="33" t="s">
        <v>1170</v>
      </c>
      <c r="T15" s="34">
        <f t="shared" si="6"/>
        <v>30287</v>
      </c>
      <c r="U15" s="135">
        <v>0.9</v>
      </c>
      <c r="V15" s="38">
        <v>45593.0</v>
      </c>
      <c r="W15" s="21">
        <v>981.0</v>
      </c>
      <c r="X15" s="135">
        <v>0.865</v>
      </c>
      <c r="Y15" s="38">
        <v>45621.0</v>
      </c>
      <c r="Z15" s="37">
        <v>891.0</v>
      </c>
      <c r="AA15" s="35">
        <v>0.8</v>
      </c>
      <c r="AB15" s="39">
        <v>45672.0</v>
      </c>
      <c r="AC15" s="40">
        <f t="shared" ref="AC15:AE15" si="15">Z15</f>
        <v>891</v>
      </c>
      <c r="AD15" s="35">
        <f t="shared" si="15"/>
        <v>0.8</v>
      </c>
      <c r="AE15" s="39">
        <f t="shared" si="15"/>
        <v>45672</v>
      </c>
      <c r="AF15" s="142">
        <v>83.33</v>
      </c>
      <c r="AG15" s="41">
        <f t="shared" si="8"/>
        <v>83.33</v>
      </c>
      <c r="AH15" s="42">
        <f t="shared" si="9"/>
        <v>100</v>
      </c>
    </row>
    <row r="16">
      <c r="A16" s="58">
        <v>466497.0</v>
      </c>
      <c r="B16" s="59" t="s">
        <v>549</v>
      </c>
      <c r="C16" s="140"/>
      <c r="D16" s="29">
        <f t="shared" si="3"/>
        <v>18.5</v>
      </c>
      <c r="E16" s="30">
        <f t="shared" si="4"/>
        <v>34.8</v>
      </c>
      <c r="F16" s="30">
        <f t="shared" si="10"/>
        <v>15.334</v>
      </c>
      <c r="G16" s="31">
        <f t="shared" si="11"/>
        <v>20</v>
      </c>
      <c r="H16" s="32">
        <f t="shared" si="5"/>
        <v>88.634</v>
      </c>
      <c r="I16" s="33"/>
      <c r="J16" s="33" t="s">
        <v>1205</v>
      </c>
      <c r="K16" s="33" t="s">
        <v>1205</v>
      </c>
      <c r="L16" s="33" t="s">
        <v>1205</v>
      </c>
      <c r="M16" s="33" t="s">
        <v>1170</v>
      </c>
      <c r="N16" s="33" t="s">
        <v>1205</v>
      </c>
      <c r="O16" s="33" t="s">
        <v>1170</v>
      </c>
      <c r="P16" s="136" t="s">
        <v>1205</v>
      </c>
      <c r="Q16" s="33" t="s">
        <v>1170</v>
      </c>
      <c r="R16" s="33" t="s">
        <v>1170</v>
      </c>
      <c r="S16" s="33" t="s">
        <v>1170</v>
      </c>
      <c r="T16" s="34">
        <f t="shared" si="6"/>
        <v>30497</v>
      </c>
      <c r="U16" s="135">
        <v>1.0</v>
      </c>
      <c r="V16" s="64">
        <v>45565.0</v>
      </c>
      <c r="W16" s="21">
        <v>531.0</v>
      </c>
      <c r="X16" s="135">
        <v>0.85</v>
      </c>
      <c r="Y16" s="38">
        <v>45593.0</v>
      </c>
      <c r="Z16" s="37">
        <v>117.0</v>
      </c>
      <c r="AA16" s="35">
        <v>0.87</v>
      </c>
      <c r="AB16" s="39"/>
      <c r="AC16" s="40">
        <f t="shared" ref="AC16:AE16" si="16">Z16</f>
        <v>117</v>
      </c>
      <c r="AD16" s="35">
        <f t="shared" si="16"/>
        <v>0.87</v>
      </c>
      <c r="AE16" s="39" t="str">
        <f t="shared" si="16"/>
        <v/>
      </c>
      <c r="AF16" s="142">
        <v>76.67</v>
      </c>
      <c r="AG16" s="41">
        <f t="shared" si="8"/>
        <v>76.67</v>
      </c>
      <c r="AH16" s="42">
        <f t="shared" si="9"/>
        <v>100</v>
      </c>
    </row>
    <row r="17">
      <c r="A17" s="58">
        <v>472157.0</v>
      </c>
      <c r="B17" s="59" t="s">
        <v>551</v>
      </c>
      <c r="C17" s="140"/>
      <c r="D17" s="29">
        <f t="shared" si="3"/>
        <v>19.5</v>
      </c>
      <c r="E17" s="30">
        <f t="shared" si="4"/>
        <v>34</v>
      </c>
      <c r="F17" s="30">
        <f t="shared" si="10"/>
        <v>16</v>
      </c>
      <c r="G17" s="31">
        <f t="shared" si="11"/>
        <v>20</v>
      </c>
      <c r="H17" s="32">
        <f t="shared" si="5"/>
        <v>89.5</v>
      </c>
      <c r="I17" s="33"/>
      <c r="J17" s="33" t="s">
        <v>1222</v>
      </c>
      <c r="K17" s="33" t="s">
        <v>1205</v>
      </c>
      <c r="L17" s="33" t="s">
        <v>1205</v>
      </c>
      <c r="M17" s="33"/>
      <c r="N17" s="33"/>
      <c r="O17" s="33" t="s">
        <v>1205</v>
      </c>
      <c r="P17" s="136" t="s">
        <v>1205</v>
      </c>
      <c r="Q17" s="33" t="s">
        <v>1170</v>
      </c>
      <c r="R17" s="33" t="s">
        <v>1170</v>
      </c>
      <c r="S17" s="33" t="s">
        <v>1170</v>
      </c>
      <c r="T17" s="34">
        <f t="shared" si="6"/>
        <v>36157</v>
      </c>
      <c r="U17" s="135">
        <v>1.0</v>
      </c>
      <c r="V17" s="306">
        <v>45579.0</v>
      </c>
      <c r="W17" s="21">
        <v>823.0</v>
      </c>
      <c r="X17" s="135">
        <v>0.95</v>
      </c>
      <c r="Y17" s="38">
        <v>45593.0</v>
      </c>
      <c r="Z17" s="37">
        <v>766.0</v>
      </c>
      <c r="AA17" s="35">
        <v>0.85</v>
      </c>
      <c r="AB17" s="39">
        <v>45635.0</v>
      </c>
      <c r="AC17" s="40">
        <f t="shared" ref="AC17:AE17" si="17">Z17</f>
        <v>766</v>
      </c>
      <c r="AD17" s="35">
        <f t="shared" si="17"/>
        <v>0.85</v>
      </c>
      <c r="AE17" s="39">
        <f t="shared" si="17"/>
        <v>45635</v>
      </c>
      <c r="AF17" s="142">
        <v>80.0</v>
      </c>
      <c r="AG17" s="41">
        <f t="shared" si="8"/>
        <v>80</v>
      </c>
      <c r="AH17" s="42">
        <f t="shared" si="9"/>
        <v>100</v>
      </c>
    </row>
    <row r="18">
      <c r="A18" s="58">
        <v>466870.0</v>
      </c>
      <c r="B18" s="59" t="s">
        <v>675</v>
      </c>
      <c r="C18" s="140"/>
      <c r="D18" s="29">
        <f t="shared" si="3"/>
        <v>14</v>
      </c>
      <c r="E18" s="30">
        <f t="shared" si="4"/>
        <v>30</v>
      </c>
      <c r="F18" s="30">
        <f t="shared" si="10"/>
        <v>17.334</v>
      </c>
      <c r="G18" s="31">
        <f t="shared" si="11"/>
        <v>20</v>
      </c>
      <c r="H18" s="32">
        <f t="shared" si="5"/>
        <v>81.334</v>
      </c>
      <c r="I18" s="33"/>
      <c r="J18" s="33" t="s">
        <v>1170</v>
      </c>
      <c r="K18" s="33" t="s">
        <v>1170</v>
      </c>
      <c r="L18" s="33" t="s">
        <v>1205</v>
      </c>
      <c r="M18" s="33" t="s">
        <v>1205</v>
      </c>
      <c r="N18" s="33" t="s">
        <v>1170</v>
      </c>
      <c r="O18" s="33" t="s">
        <v>1205</v>
      </c>
      <c r="P18" s="136" t="s">
        <v>1205</v>
      </c>
      <c r="Q18" s="33" t="s">
        <v>1170</v>
      </c>
      <c r="R18" s="33" t="s">
        <v>1170</v>
      </c>
      <c r="S18" s="33" t="s">
        <v>1222</v>
      </c>
      <c r="T18" s="34">
        <f t="shared" si="6"/>
        <v>30870</v>
      </c>
      <c r="U18" s="135">
        <v>0.7</v>
      </c>
      <c r="V18" s="306">
        <v>45607.0</v>
      </c>
      <c r="W18" s="21">
        <v>822.0</v>
      </c>
      <c r="X18" s="35">
        <v>0.7</v>
      </c>
      <c r="Y18" s="38">
        <v>45644.0</v>
      </c>
      <c r="Z18" s="37">
        <v>775.0</v>
      </c>
      <c r="AA18" s="35">
        <v>0.75</v>
      </c>
      <c r="AB18" s="39">
        <v>45685.0</v>
      </c>
      <c r="AC18" s="40">
        <f t="shared" ref="AC18:AE18" si="18">Z18</f>
        <v>775</v>
      </c>
      <c r="AD18" s="35">
        <f t="shared" si="18"/>
        <v>0.75</v>
      </c>
      <c r="AE18" s="39">
        <f t="shared" si="18"/>
        <v>45685</v>
      </c>
      <c r="AF18" s="142">
        <v>86.67</v>
      </c>
      <c r="AG18" s="41">
        <f t="shared" si="8"/>
        <v>86.67</v>
      </c>
      <c r="AH18" s="42">
        <f t="shared" si="9"/>
        <v>100</v>
      </c>
    </row>
    <row r="19">
      <c r="A19" s="58">
        <v>467039.0</v>
      </c>
      <c r="B19" s="59" t="s">
        <v>735</v>
      </c>
      <c r="C19" s="140"/>
      <c r="D19" s="29">
        <f t="shared" si="3"/>
        <v>17</v>
      </c>
      <c r="E19" s="30">
        <f t="shared" si="4"/>
        <v>30</v>
      </c>
      <c r="F19" s="30">
        <f t="shared" si="10"/>
        <v>16</v>
      </c>
      <c r="G19" s="31">
        <f t="shared" si="11"/>
        <v>20</v>
      </c>
      <c r="H19" s="32">
        <f t="shared" si="5"/>
        <v>83</v>
      </c>
      <c r="I19" s="33"/>
      <c r="J19" s="33" t="s">
        <v>1205</v>
      </c>
      <c r="K19" s="33" t="s">
        <v>1170</v>
      </c>
      <c r="L19" s="33" t="s">
        <v>1205</v>
      </c>
      <c r="M19" s="33" t="s">
        <v>1205</v>
      </c>
      <c r="N19" s="33"/>
      <c r="O19" s="33" t="s">
        <v>1205</v>
      </c>
      <c r="P19" s="136" t="s">
        <v>1205</v>
      </c>
      <c r="Q19" s="33" t="s">
        <v>1205</v>
      </c>
      <c r="R19" s="33" t="s">
        <v>1170</v>
      </c>
      <c r="S19" s="33" t="s">
        <v>1222</v>
      </c>
      <c r="T19" s="34">
        <f t="shared" si="6"/>
        <v>31039</v>
      </c>
      <c r="U19" s="135">
        <v>0.9</v>
      </c>
      <c r="V19" s="64">
        <v>45565.0</v>
      </c>
      <c r="W19" s="37">
        <v>522.0</v>
      </c>
      <c r="X19" s="35">
        <v>0.8</v>
      </c>
      <c r="Y19" s="38">
        <v>45644.0</v>
      </c>
      <c r="Z19" s="37">
        <v>762.0</v>
      </c>
      <c r="AA19" s="35">
        <v>0.75</v>
      </c>
      <c r="AB19" s="39">
        <v>45685.0</v>
      </c>
      <c r="AC19" s="40">
        <f t="shared" ref="AC19:AE19" si="19">Z19</f>
        <v>762</v>
      </c>
      <c r="AD19" s="35">
        <f t="shared" si="19"/>
        <v>0.75</v>
      </c>
      <c r="AE19" s="39">
        <f t="shared" si="19"/>
        <v>45685</v>
      </c>
      <c r="AF19" s="142">
        <v>80.0</v>
      </c>
      <c r="AG19" s="41">
        <f t="shared" si="8"/>
        <v>80</v>
      </c>
      <c r="AH19" s="42">
        <f t="shared" si="9"/>
        <v>100</v>
      </c>
    </row>
    <row r="20">
      <c r="A20" s="58">
        <v>467109.0</v>
      </c>
      <c r="B20" s="59" t="s">
        <v>749</v>
      </c>
      <c r="C20" s="140"/>
      <c r="D20" s="29">
        <f t="shared" si="3"/>
        <v>19.5</v>
      </c>
      <c r="E20" s="30">
        <f t="shared" si="4"/>
        <v>40</v>
      </c>
      <c r="F20" s="30">
        <f t="shared" si="10"/>
        <v>16.666</v>
      </c>
      <c r="G20" s="31">
        <f t="shared" si="11"/>
        <v>20</v>
      </c>
      <c r="H20" s="32">
        <f t="shared" si="5"/>
        <v>96.166</v>
      </c>
      <c r="I20" s="33"/>
      <c r="J20" s="33" t="s">
        <v>1206</v>
      </c>
      <c r="K20" s="33" t="s">
        <v>1205</v>
      </c>
      <c r="L20" s="33" t="s">
        <v>1205</v>
      </c>
      <c r="M20" s="33" t="s">
        <v>1205</v>
      </c>
      <c r="N20" s="33" t="s">
        <v>1205</v>
      </c>
      <c r="O20" s="33" t="s">
        <v>1205</v>
      </c>
      <c r="P20" s="136" t="s">
        <v>1170</v>
      </c>
      <c r="Q20" s="33" t="s">
        <v>1170</v>
      </c>
      <c r="R20" s="33" t="s">
        <v>1170</v>
      </c>
      <c r="S20" s="33" t="s">
        <v>1170</v>
      </c>
      <c r="T20" s="34">
        <f t="shared" si="6"/>
        <v>31109</v>
      </c>
      <c r="U20" s="135">
        <v>1.0</v>
      </c>
      <c r="V20" s="64">
        <v>45565.0</v>
      </c>
      <c r="W20" s="37">
        <v>833.0</v>
      </c>
      <c r="X20" s="135">
        <v>0.95</v>
      </c>
      <c r="Y20" s="306">
        <v>45607.0</v>
      </c>
      <c r="Z20" s="37">
        <v>112.0</v>
      </c>
      <c r="AA20" s="35">
        <v>1.0</v>
      </c>
      <c r="AB20" s="39">
        <v>45635.0</v>
      </c>
      <c r="AC20" s="40">
        <f t="shared" ref="AC20:AE20" si="20">Z20</f>
        <v>112</v>
      </c>
      <c r="AD20" s="35">
        <f t="shared" si="20"/>
        <v>1</v>
      </c>
      <c r="AE20" s="39">
        <f t="shared" si="20"/>
        <v>45635</v>
      </c>
      <c r="AF20" s="142">
        <v>83.33</v>
      </c>
      <c r="AG20" s="41">
        <f t="shared" si="8"/>
        <v>83.33</v>
      </c>
      <c r="AH20" s="42">
        <f t="shared" si="9"/>
        <v>100</v>
      </c>
    </row>
    <row r="21">
      <c r="A21" s="58">
        <v>475186.0</v>
      </c>
      <c r="B21" s="124" t="s">
        <v>795</v>
      </c>
      <c r="C21" s="140"/>
      <c r="D21" s="29">
        <f t="shared" si="3"/>
        <v>17.45</v>
      </c>
      <c r="E21" s="30">
        <f t="shared" si="4"/>
        <v>30</v>
      </c>
      <c r="F21" s="30">
        <f t="shared" si="10"/>
        <v>14.666</v>
      </c>
      <c r="G21" s="31">
        <f t="shared" si="11"/>
        <v>20</v>
      </c>
      <c r="H21" s="32">
        <f t="shared" si="5"/>
        <v>82.116</v>
      </c>
      <c r="I21" s="33"/>
      <c r="J21" s="33"/>
      <c r="K21" s="33" t="s">
        <v>1205</v>
      </c>
      <c r="L21" s="33" t="s">
        <v>1205</v>
      </c>
      <c r="M21" s="33"/>
      <c r="N21" s="33" t="s">
        <v>1205</v>
      </c>
      <c r="O21" s="33" t="s">
        <v>1206</v>
      </c>
      <c r="P21" s="136" t="s">
        <v>1205</v>
      </c>
      <c r="Q21" s="33" t="s">
        <v>1205</v>
      </c>
      <c r="R21" s="33" t="s">
        <v>1205</v>
      </c>
      <c r="S21" s="33" t="s">
        <v>1205</v>
      </c>
      <c r="T21" s="34">
        <f t="shared" si="6"/>
        <v>39186</v>
      </c>
      <c r="U21" s="135">
        <v>0.95</v>
      </c>
      <c r="V21" s="306">
        <v>45579.0</v>
      </c>
      <c r="W21" s="21">
        <v>908.0</v>
      </c>
      <c r="X21" s="35">
        <v>0.795</v>
      </c>
      <c r="Y21" s="38">
        <v>45644.0</v>
      </c>
      <c r="Z21" s="37">
        <v>764.0</v>
      </c>
      <c r="AA21" s="35">
        <v>0.75</v>
      </c>
      <c r="AB21" s="39">
        <v>45685.0</v>
      </c>
      <c r="AC21" s="40">
        <f t="shared" ref="AC21:AE21" si="21">Z21</f>
        <v>764</v>
      </c>
      <c r="AD21" s="35">
        <f t="shared" si="21"/>
        <v>0.75</v>
      </c>
      <c r="AE21" s="39">
        <f t="shared" si="21"/>
        <v>45685</v>
      </c>
      <c r="AF21" s="142">
        <v>73.33</v>
      </c>
      <c r="AG21" s="41">
        <f t="shared" si="8"/>
        <v>73.33</v>
      </c>
      <c r="AH21" s="42">
        <f t="shared" si="9"/>
        <v>100</v>
      </c>
    </row>
    <row r="22">
      <c r="A22" s="58">
        <v>467242.0</v>
      </c>
      <c r="B22" s="59" t="s">
        <v>805</v>
      </c>
      <c r="C22" s="140"/>
      <c r="D22" s="29">
        <f t="shared" si="3"/>
        <v>19.5</v>
      </c>
      <c r="E22" s="30">
        <f t="shared" si="4"/>
        <v>38</v>
      </c>
      <c r="F22" s="30">
        <f t="shared" si="10"/>
        <v>15.334</v>
      </c>
      <c r="G22" s="31">
        <f t="shared" si="11"/>
        <v>20</v>
      </c>
      <c r="H22" s="32">
        <f t="shared" si="5"/>
        <v>92.834</v>
      </c>
      <c r="I22" s="33"/>
      <c r="J22" s="33" t="s">
        <v>1206</v>
      </c>
      <c r="K22" s="33"/>
      <c r="L22" s="33" t="s">
        <v>1205</v>
      </c>
      <c r="M22" s="33" t="s">
        <v>1205</v>
      </c>
      <c r="N22" s="33"/>
      <c r="O22" s="33" t="s">
        <v>1205</v>
      </c>
      <c r="P22" s="136" t="s">
        <v>1170</v>
      </c>
      <c r="Q22" s="33" t="s">
        <v>1170</v>
      </c>
      <c r="R22" s="33" t="s">
        <v>1170</v>
      </c>
      <c r="S22" s="33" t="s">
        <v>1170</v>
      </c>
      <c r="T22" s="34">
        <f t="shared" si="6"/>
        <v>31242</v>
      </c>
      <c r="U22" s="135">
        <v>1.0</v>
      </c>
      <c r="V22" s="64">
        <v>45565.0</v>
      </c>
      <c r="W22" s="34">
        <v>523.0</v>
      </c>
      <c r="X22" s="135">
        <v>0.95</v>
      </c>
      <c r="Y22" s="38">
        <v>45593.0</v>
      </c>
      <c r="Z22" s="37">
        <v>166.0</v>
      </c>
      <c r="AA22" s="35">
        <v>0.95</v>
      </c>
      <c r="AB22" s="38">
        <v>45644.0</v>
      </c>
      <c r="AC22" s="40">
        <f t="shared" ref="AC22:AE22" si="22">Z22</f>
        <v>166</v>
      </c>
      <c r="AD22" s="35">
        <f t="shared" si="22"/>
        <v>0.95</v>
      </c>
      <c r="AE22" s="39">
        <f t="shared" si="22"/>
        <v>45644</v>
      </c>
      <c r="AF22" s="142">
        <v>76.67</v>
      </c>
      <c r="AG22" s="41">
        <f t="shared" si="8"/>
        <v>76.67</v>
      </c>
      <c r="AH22" s="42">
        <f t="shared" si="9"/>
        <v>100</v>
      </c>
    </row>
    <row r="23" ht="16.5" customHeight="1">
      <c r="A23" s="58">
        <v>467363.0</v>
      </c>
      <c r="B23" s="59" t="s">
        <v>845</v>
      </c>
      <c r="C23" s="140"/>
      <c r="D23" s="29">
        <f t="shared" si="3"/>
        <v>19</v>
      </c>
      <c r="E23" s="30">
        <f t="shared" si="4"/>
        <v>32</v>
      </c>
      <c r="F23" s="30">
        <f t="shared" si="10"/>
        <v>17.334</v>
      </c>
      <c r="G23" s="31">
        <f t="shared" si="11"/>
        <v>20</v>
      </c>
      <c r="H23" s="32">
        <f t="shared" si="5"/>
        <v>88.334</v>
      </c>
      <c r="I23" s="33"/>
      <c r="J23" s="33" t="s">
        <v>1222</v>
      </c>
      <c r="K23" s="33" t="s">
        <v>1205</v>
      </c>
      <c r="L23" s="33" t="s">
        <v>1205</v>
      </c>
      <c r="M23" s="33" t="s">
        <v>1170</v>
      </c>
      <c r="N23" s="33" t="s">
        <v>1205</v>
      </c>
      <c r="O23" s="33" t="s">
        <v>1170</v>
      </c>
      <c r="P23" s="136" t="s">
        <v>1206</v>
      </c>
      <c r="Q23" s="33" t="s">
        <v>1205</v>
      </c>
      <c r="R23" s="33" t="s">
        <v>1170</v>
      </c>
      <c r="S23" s="33" t="s">
        <v>1170</v>
      </c>
      <c r="T23" s="34">
        <f t="shared" si="6"/>
        <v>31363</v>
      </c>
      <c r="U23" s="135">
        <v>1.0</v>
      </c>
      <c r="V23" s="64">
        <v>45565.0</v>
      </c>
      <c r="W23" s="21">
        <v>761.0</v>
      </c>
      <c r="X23" s="135">
        <v>0.9</v>
      </c>
      <c r="Y23" s="38">
        <v>45621.0</v>
      </c>
      <c r="Z23" s="37">
        <v>321.0</v>
      </c>
      <c r="AA23" s="35">
        <v>0.8</v>
      </c>
      <c r="AB23" s="38">
        <v>45644.0</v>
      </c>
      <c r="AC23" s="40">
        <f t="shared" ref="AC23:AE23" si="23">Z23</f>
        <v>321</v>
      </c>
      <c r="AD23" s="35">
        <f t="shared" si="23"/>
        <v>0.8</v>
      </c>
      <c r="AE23" s="39">
        <f t="shared" si="23"/>
        <v>45644</v>
      </c>
      <c r="AF23" s="142">
        <v>86.67</v>
      </c>
      <c r="AG23" s="41">
        <f t="shared" si="8"/>
        <v>86.67</v>
      </c>
      <c r="AH23" s="42">
        <f t="shared" si="9"/>
        <v>100</v>
      </c>
    </row>
    <row r="24">
      <c r="A24" s="58">
        <v>467507.0</v>
      </c>
      <c r="B24" s="59" t="s">
        <v>897</v>
      </c>
      <c r="C24" s="140"/>
      <c r="D24" s="29">
        <f t="shared" si="3"/>
        <v>19.5</v>
      </c>
      <c r="E24" s="30">
        <f t="shared" si="4"/>
        <v>40</v>
      </c>
      <c r="F24" s="30">
        <f t="shared" si="10"/>
        <v>15.334</v>
      </c>
      <c r="G24" s="31">
        <f t="shared" si="11"/>
        <v>20</v>
      </c>
      <c r="H24" s="32">
        <f t="shared" si="5"/>
        <v>94.834</v>
      </c>
      <c r="I24" s="33"/>
      <c r="J24" s="33" t="s">
        <v>1222</v>
      </c>
      <c r="K24" s="33" t="s">
        <v>1205</v>
      </c>
      <c r="L24" s="33" t="s">
        <v>1205</v>
      </c>
      <c r="M24" s="33" t="s">
        <v>1205</v>
      </c>
      <c r="N24" s="33" t="s">
        <v>1205</v>
      </c>
      <c r="O24" s="33" t="s">
        <v>1205</v>
      </c>
      <c r="P24" s="136" t="s">
        <v>1170</v>
      </c>
      <c r="Q24" s="33" t="s">
        <v>1170</v>
      </c>
      <c r="R24" s="33" t="s">
        <v>1170</v>
      </c>
      <c r="S24" s="33" t="s">
        <v>1170</v>
      </c>
      <c r="T24" s="34">
        <f t="shared" si="6"/>
        <v>31507</v>
      </c>
      <c r="U24" s="135">
        <v>1.0</v>
      </c>
      <c r="V24" s="64">
        <v>45565.0</v>
      </c>
      <c r="W24" s="21">
        <v>763.0</v>
      </c>
      <c r="X24" s="135">
        <v>0.95</v>
      </c>
      <c r="Y24" s="306">
        <v>45579.0</v>
      </c>
      <c r="Z24" s="37">
        <v>341.0</v>
      </c>
      <c r="AA24" s="135">
        <v>1.0</v>
      </c>
      <c r="AB24" s="39">
        <v>45635.0</v>
      </c>
      <c r="AC24" s="40">
        <f t="shared" ref="AC24:AE24" si="24">Z24</f>
        <v>341</v>
      </c>
      <c r="AD24" s="35">
        <f t="shared" si="24"/>
        <v>1</v>
      </c>
      <c r="AE24" s="39">
        <f t="shared" si="24"/>
        <v>45635</v>
      </c>
      <c r="AF24" s="142">
        <v>76.67</v>
      </c>
      <c r="AG24" s="41">
        <f t="shared" si="8"/>
        <v>76.67</v>
      </c>
      <c r="AH24" s="42">
        <f t="shared" si="9"/>
        <v>100</v>
      </c>
    </row>
    <row r="25">
      <c r="A25" s="58">
        <v>467579.0</v>
      </c>
      <c r="B25" s="59" t="s">
        <v>925</v>
      </c>
      <c r="C25" s="140"/>
      <c r="D25" s="29">
        <f t="shared" si="3"/>
        <v>19.5</v>
      </c>
      <c r="E25" s="30">
        <f t="shared" si="4"/>
        <v>40</v>
      </c>
      <c r="F25" s="30">
        <f t="shared" si="10"/>
        <v>18.666</v>
      </c>
      <c r="G25" s="31">
        <f t="shared" si="11"/>
        <v>20</v>
      </c>
      <c r="H25" s="32">
        <f t="shared" si="5"/>
        <v>98.166</v>
      </c>
      <c r="I25" s="33"/>
      <c r="J25" s="33" t="s">
        <v>1222</v>
      </c>
      <c r="K25" s="33" t="s">
        <v>1205</v>
      </c>
      <c r="L25" s="33" t="s">
        <v>1205</v>
      </c>
      <c r="M25" s="33" t="s">
        <v>1205</v>
      </c>
      <c r="N25" s="33" t="s">
        <v>1205</v>
      </c>
      <c r="O25" s="33" t="s">
        <v>1205</v>
      </c>
      <c r="P25" s="136" t="s">
        <v>1170</v>
      </c>
      <c r="Q25" s="33" t="s">
        <v>1170</v>
      </c>
      <c r="R25" s="33" t="s">
        <v>1170</v>
      </c>
      <c r="S25" s="33" t="s">
        <v>1170</v>
      </c>
      <c r="T25" s="34">
        <f t="shared" si="6"/>
        <v>31579</v>
      </c>
      <c r="U25" s="135">
        <v>1.0</v>
      </c>
      <c r="V25" s="64">
        <v>45565.0</v>
      </c>
      <c r="W25" s="21">
        <v>891.0</v>
      </c>
      <c r="X25" s="135">
        <v>0.95</v>
      </c>
      <c r="Y25" s="306">
        <v>45607.0</v>
      </c>
      <c r="Z25" s="37">
        <v>634.0</v>
      </c>
      <c r="AA25" s="35">
        <v>1.0</v>
      </c>
      <c r="AB25" s="39">
        <v>45635.0</v>
      </c>
      <c r="AC25" s="40">
        <f t="shared" ref="AC25:AE25" si="25">Z25</f>
        <v>634</v>
      </c>
      <c r="AD25" s="35">
        <f t="shared" si="25"/>
        <v>1</v>
      </c>
      <c r="AE25" s="39">
        <f t="shared" si="25"/>
        <v>45635</v>
      </c>
      <c r="AF25" s="142">
        <v>93.33</v>
      </c>
      <c r="AG25" s="41">
        <f t="shared" si="8"/>
        <v>93.33</v>
      </c>
      <c r="AH25" s="42">
        <f t="shared" si="9"/>
        <v>100</v>
      </c>
    </row>
    <row r="26">
      <c r="A26" s="58">
        <v>467649.0</v>
      </c>
      <c r="B26" s="59" t="s">
        <v>951</v>
      </c>
      <c r="C26" s="140"/>
      <c r="D26" s="29">
        <f t="shared" si="3"/>
        <v>18.5</v>
      </c>
      <c r="E26" s="30">
        <f t="shared" si="4"/>
        <v>40</v>
      </c>
      <c r="F26" s="30">
        <f t="shared" si="10"/>
        <v>16</v>
      </c>
      <c r="G26" s="31">
        <f t="shared" si="11"/>
        <v>20</v>
      </c>
      <c r="H26" s="32">
        <f t="shared" si="5"/>
        <v>94.5</v>
      </c>
      <c r="I26" s="33"/>
      <c r="J26" s="33" t="s">
        <v>1205</v>
      </c>
      <c r="K26" s="33" t="s">
        <v>1205</v>
      </c>
      <c r="L26" s="33" t="s">
        <v>1205</v>
      </c>
      <c r="M26" s="33" t="s">
        <v>1205</v>
      </c>
      <c r="N26" s="33" t="s">
        <v>1170</v>
      </c>
      <c r="O26" s="33" t="s">
        <v>1170</v>
      </c>
      <c r="P26" s="136" t="s">
        <v>1170</v>
      </c>
      <c r="Q26" s="33" t="s">
        <v>1170</v>
      </c>
      <c r="R26" s="33" t="s">
        <v>1205</v>
      </c>
      <c r="S26" s="33" t="s">
        <v>1170</v>
      </c>
      <c r="T26" s="34">
        <f t="shared" si="6"/>
        <v>31649</v>
      </c>
      <c r="U26" s="135">
        <v>0.95</v>
      </c>
      <c r="V26" s="64">
        <v>45565.0</v>
      </c>
      <c r="W26" s="21">
        <v>519.0</v>
      </c>
      <c r="X26" s="135">
        <v>0.9</v>
      </c>
      <c r="Y26" s="38">
        <v>45593.0</v>
      </c>
      <c r="Z26" s="37">
        <v>568.0</v>
      </c>
      <c r="AA26" s="35">
        <v>1.0</v>
      </c>
      <c r="AB26" s="39">
        <v>45679.0</v>
      </c>
      <c r="AC26" s="40">
        <f t="shared" ref="AC26:AE26" si="26">Z26</f>
        <v>568</v>
      </c>
      <c r="AD26" s="35">
        <f t="shared" si="26"/>
        <v>1</v>
      </c>
      <c r="AE26" s="39">
        <f t="shared" si="26"/>
        <v>45679</v>
      </c>
      <c r="AF26" s="142">
        <v>80.0</v>
      </c>
      <c r="AG26" s="41">
        <f t="shared" si="8"/>
        <v>80</v>
      </c>
      <c r="AH26" s="42">
        <f t="shared" si="9"/>
        <v>100</v>
      </c>
    </row>
    <row r="27">
      <c r="A27" s="58">
        <v>468198.0</v>
      </c>
      <c r="B27" s="59" t="s">
        <v>1145</v>
      </c>
      <c r="C27" s="140"/>
      <c r="D27" s="29">
        <f t="shared" si="3"/>
        <v>18</v>
      </c>
      <c r="E27" s="30">
        <f t="shared" si="4"/>
        <v>30</v>
      </c>
      <c r="F27" s="30">
        <f t="shared" si="10"/>
        <v>15.334</v>
      </c>
      <c r="G27" s="31">
        <f t="shared" si="11"/>
        <v>20</v>
      </c>
      <c r="H27" s="32">
        <f t="shared" si="5"/>
        <v>83.334</v>
      </c>
      <c r="I27" s="33"/>
      <c r="J27" s="33"/>
      <c r="K27" s="33" t="s">
        <v>1206</v>
      </c>
      <c r="L27" s="33" t="s">
        <v>1205</v>
      </c>
      <c r="M27" s="33"/>
      <c r="N27" s="33" t="s">
        <v>1170</v>
      </c>
      <c r="O27" s="33" t="s">
        <v>1205</v>
      </c>
      <c r="P27" s="136" t="s">
        <v>1205</v>
      </c>
      <c r="Q27" s="33" t="s">
        <v>1205</v>
      </c>
      <c r="R27" s="33" t="s">
        <v>1205</v>
      </c>
      <c r="S27" s="33" t="s">
        <v>1170</v>
      </c>
      <c r="T27" s="34">
        <f t="shared" si="6"/>
        <v>32198</v>
      </c>
      <c r="U27" s="135">
        <v>0.95</v>
      </c>
      <c r="V27" s="306">
        <v>45579.0</v>
      </c>
      <c r="W27" s="21">
        <v>112.0</v>
      </c>
      <c r="X27" s="135">
        <v>0.85</v>
      </c>
      <c r="Y27" s="38">
        <v>45644.0</v>
      </c>
      <c r="Z27" s="37">
        <v>123.0</v>
      </c>
      <c r="AA27" s="35">
        <v>0.75</v>
      </c>
      <c r="AB27" s="39">
        <v>45672.0</v>
      </c>
      <c r="AC27" s="40">
        <f t="shared" ref="AC27:AE27" si="27">Z27</f>
        <v>123</v>
      </c>
      <c r="AD27" s="35">
        <f t="shared" si="27"/>
        <v>0.75</v>
      </c>
      <c r="AE27" s="39">
        <f t="shared" si="27"/>
        <v>45672</v>
      </c>
      <c r="AF27" s="142">
        <v>76.67</v>
      </c>
      <c r="AG27" s="41">
        <f t="shared" si="8"/>
        <v>76.67</v>
      </c>
      <c r="AH27" s="42">
        <f t="shared" si="9"/>
        <v>100</v>
      </c>
    </row>
    <row r="28">
      <c r="C28" s="140"/>
      <c r="D28" s="29">
        <f t="shared" si="3"/>
        <v>0</v>
      </c>
      <c r="E28" s="30">
        <f t="shared" si="4"/>
        <v>0</v>
      </c>
      <c r="F28" s="30">
        <f t="shared" ref="F28:F34" si="29">AVERAGE(AF28,AG28)/100*20</f>
        <v>0</v>
      </c>
      <c r="G28" s="31">
        <f t="shared" si="11"/>
        <v>0</v>
      </c>
      <c r="H28" s="32">
        <f t="shared" si="5"/>
        <v>0</v>
      </c>
      <c r="I28" s="33"/>
      <c r="J28" s="33"/>
      <c r="K28" s="33"/>
      <c r="L28" s="33"/>
      <c r="M28" s="33"/>
      <c r="N28" s="33"/>
      <c r="O28" s="33"/>
      <c r="P28" s="136"/>
      <c r="Q28" s="33"/>
      <c r="R28" s="33"/>
      <c r="S28" s="33"/>
      <c r="T28" s="34">
        <f t="shared" si="6"/>
        <v>484000</v>
      </c>
      <c r="U28" s="35">
        <v>0.0</v>
      </c>
      <c r="V28" s="36"/>
      <c r="W28" s="21"/>
      <c r="X28" s="35">
        <v>0.0</v>
      </c>
      <c r="Y28" s="38"/>
      <c r="Z28" s="37"/>
      <c r="AA28" s="35">
        <v>0.0</v>
      </c>
      <c r="AB28" s="39"/>
      <c r="AC28" s="40"/>
      <c r="AD28" s="35">
        <f t="shared" ref="AD28:AE28" si="28">AA28</f>
        <v>0</v>
      </c>
      <c r="AE28" s="39" t="str">
        <f t="shared" si="28"/>
        <v/>
      </c>
      <c r="AF28" s="37">
        <v>0.0</v>
      </c>
      <c r="AG28" s="37">
        <v>0.0</v>
      </c>
      <c r="AH28" s="23">
        <v>0.0</v>
      </c>
    </row>
    <row r="29">
      <c r="A29" s="58"/>
      <c r="B29" s="59"/>
      <c r="C29" s="140"/>
      <c r="D29" s="29">
        <f t="shared" si="3"/>
        <v>0</v>
      </c>
      <c r="E29" s="30">
        <f t="shared" si="4"/>
        <v>0</v>
      </c>
      <c r="F29" s="30">
        <f t="shared" si="29"/>
        <v>0</v>
      </c>
      <c r="G29" s="31">
        <f t="shared" si="11"/>
        <v>0</v>
      </c>
      <c r="H29" s="32">
        <f t="shared" si="5"/>
        <v>0</v>
      </c>
      <c r="I29" s="33"/>
      <c r="J29" s="33"/>
      <c r="K29" s="33"/>
      <c r="L29" s="33"/>
      <c r="M29" s="33"/>
      <c r="N29" s="33"/>
      <c r="O29" s="33"/>
      <c r="P29" s="136"/>
      <c r="Q29" s="33"/>
      <c r="R29" s="33"/>
      <c r="S29" s="33"/>
      <c r="T29" s="34">
        <f t="shared" si="6"/>
        <v>484000</v>
      </c>
      <c r="U29" s="35">
        <v>0.0</v>
      </c>
      <c r="V29" s="36"/>
      <c r="W29" s="21"/>
      <c r="X29" s="35">
        <v>0.0</v>
      </c>
      <c r="Y29" s="38"/>
      <c r="Z29" s="37"/>
      <c r="AA29" s="35">
        <v>0.0</v>
      </c>
      <c r="AB29" s="39"/>
      <c r="AC29" s="40"/>
      <c r="AD29" s="35">
        <f t="shared" ref="AD29:AE29" si="30">AA29</f>
        <v>0</v>
      </c>
      <c r="AE29" s="39" t="str">
        <f t="shared" si="30"/>
        <v/>
      </c>
      <c r="AF29" s="37">
        <v>0.0</v>
      </c>
      <c r="AG29" s="37">
        <v>0.0</v>
      </c>
      <c r="AH29" s="23">
        <v>0.0</v>
      </c>
    </row>
    <row r="30">
      <c r="A30" s="58"/>
      <c r="B30" s="59"/>
      <c r="C30" s="140"/>
      <c r="D30" s="29">
        <f t="shared" si="3"/>
        <v>0</v>
      </c>
      <c r="E30" s="30">
        <f t="shared" si="4"/>
        <v>0</v>
      </c>
      <c r="F30" s="30">
        <f t="shared" si="29"/>
        <v>0</v>
      </c>
      <c r="G30" s="31">
        <f t="shared" si="11"/>
        <v>0</v>
      </c>
      <c r="H30" s="32">
        <f t="shared" si="5"/>
        <v>0</v>
      </c>
      <c r="I30" s="33"/>
      <c r="J30" s="33"/>
      <c r="K30" s="33"/>
      <c r="L30" s="33"/>
      <c r="M30" s="33"/>
      <c r="N30" s="33"/>
      <c r="O30" s="33"/>
      <c r="P30" s="136"/>
      <c r="Q30" s="33"/>
      <c r="R30" s="33"/>
      <c r="S30" s="33"/>
      <c r="T30" s="34">
        <f t="shared" si="6"/>
        <v>484000</v>
      </c>
      <c r="U30" s="35">
        <v>0.0</v>
      </c>
      <c r="V30" s="36"/>
      <c r="W30" s="21"/>
      <c r="X30" s="35">
        <v>0.0</v>
      </c>
      <c r="Y30" s="38"/>
      <c r="Z30" s="37"/>
      <c r="AA30" s="35">
        <v>0.0</v>
      </c>
      <c r="AB30" s="39"/>
      <c r="AC30" s="40"/>
      <c r="AD30" s="35">
        <f t="shared" ref="AD30:AE30" si="31">AA30</f>
        <v>0</v>
      </c>
      <c r="AE30" s="39" t="str">
        <f t="shared" si="31"/>
        <v/>
      </c>
      <c r="AF30" s="37">
        <v>0.0</v>
      </c>
      <c r="AG30" s="37">
        <v>0.0</v>
      </c>
      <c r="AH30" s="23">
        <v>0.0</v>
      </c>
    </row>
    <row r="31">
      <c r="A31" s="58"/>
      <c r="B31" s="59"/>
      <c r="C31" s="140"/>
      <c r="D31" s="29">
        <f t="shared" si="3"/>
        <v>0</v>
      </c>
      <c r="E31" s="30">
        <f t="shared" si="4"/>
        <v>0</v>
      </c>
      <c r="F31" s="30">
        <f t="shared" si="29"/>
        <v>0</v>
      </c>
      <c r="G31" s="31">
        <f t="shared" si="11"/>
        <v>0</v>
      </c>
      <c r="H31" s="32">
        <f t="shared" si="5"/>
        <v>0</v>
      </c>
      <c r="I31" s="33"/>
      <c r="J31" s="33"/>
      <c r="K31" s="33"/>
      <c r="L31" s="33"/>
      <c r="M31" s="33"/>
      <c r="N31" s="33"/>
      <c r="O31" s="33"/>
      <c r="P31" s="136"/>
      <c r="Q31" s="33"/>
      <c r="R31" s="33"/>
      <c r="S31" s="33"/>
      <c r="T31" s="34">
        <f t="shared" si="6"/>
        <v>484000</v>
      </c>
      <c r="U31" s="35">
        <v>0.0</v>
      </c>
      <c r="V31" s="36"/>
      <c r="W31" s="21"/>
      <c r="X31" s="35">
        <v>0.0</v>
      </c>
      <c r="Y31" s="38"/>
      <c r="Z31" s="37"/>
      <c r="AA31" s="35">
        <v>0.0</v>
      </c>
      <c r="AB31" s="39"/>
      <c r="AC31" s="40"/>
      <c r="AD31" s="35">
        <f t="shared" ref="AD31:AE31" si="32">AA31</f>
        <v>0</v>
      </c>
      <c r="AE31" s="39" t="str">
        <f t="shared" si="32"/>
        <v/>
      </c>
      <c r="AF31" s="37">
        <v>0.0</v>
      </c>
      <c r="AG31" s="37">
        <v>0.0</v>
      </c>
      <c r="AH31" s="23">
        <v>0.0</v>
      </c>
    </row>
    <row r="32">
      <c r="A32" s="58"/>
      <c r="B32" s="59"/>
      <c r="C32" s="140"/>
      <c r="D32" s="29">
        <f t="shared" si="3"/>
        <v>0</v>
      </c>
      <c r="E32" s="30">
        <f t="shared" si="4"/>
        <v>0</v>
      </c>
      <c r="F32" s="30">
        <f t="shared" si="29"/>
        <v>0</v>
      </c>
      <c r="G32" s="31">
        <f t="shared" si="11"/>
        <v>0</v>
      </c>
      <c r="H32" s="32">
        <f t="shared" si="5"/>
        <v>0</v>
      </c>
      <c r="I32" s="33"/>
      <c r="J32" s="33"/>
      <c r="K32" s="33"/>
      <c r="L32" s="33"/>
      <c r="M32" s="33"/>
      <c r="N32" s="33"/>
      <c r="O32" s="33"/>
      <c r="P32" s="136"/>
      <c r="Q32" s="33"/>
      <c r="R32" s="33"/>
      <c r="S32" s="33"/>
      <c r="T32" s="34">
        <f t="shared" si="6"/>
        <v>484000</v>
      </c>
      <c r="U32" s="35">
        <v>0.0</v>
      </c>
      <c r="V32" s="36"/>
      <c r="W32" s="21"/>
      <c r="X32" s="35">
        <v>0.0</v>
      </c>
      <c r="Y32" s="38"/>
      <c r="Z32" s="37"/>
      <c r="AA32" s="35">
        <v>0.0</v>
      </c>
      <c r="AB32" s="39"/>
      <c r="AC32" s="40"/>
      <c r="AD32" s="35">
        <f t="shared" ref="AD32:AE32" si="33">AA32</f>
        <v>0</v>
      </c>
      <c r="AE32" s="39" t="str">
        <f t="shared" si="33"/>
        <v/>
      </c>
      <c r="AF32" s="37">
        <v>0.0</v>
      </c>
      <c r="AG32" s="37">
        <v>0.0</v>
      </c>
      <c r="AH32" s="23">
        <v>0.0</v>
      </c>
    </row>
    <row r="33">
      <c r="A33" s="58"/>
      <c r="B33" s="59"/>
      <c r="C33" s="140"/>
      <c r="D33" s="29">
        <f t="shared" si="3"/>
        <v>0</v>
      </c>
      <c r="E33" s="30">
        <f t="shared" si="4"/>
        <v>0</v>
      </c>
      <c r="F33" s="30">
        <f t="shared" si="29"/>
        <v>0</v>
      </c>
      <c r="G33" s="31">
        <f t="shared" si="11"/>
        <v>0</v>
      </c>
      <c r="H33" s="32">
        <f t="shared" si="5"/>
        <v>0</v>
      </c>
      <c r="I33" s="33"/>
      <c r="J33" s="33"/>
      <c r="K33" s="33"/>
      <c r="L33" s="33"/>
      <c r="M33" s="33"/>
      <c r="N33" s="33"/>
      <c r="O33" s="33"/>
      <c r="P33" s="136"/>
      <c r="Q33" s="33"/>
      <c r="R33" s="33"/>
      <c r="S33" s="33"/>
      <c r="T33" s="34">
        <f t="shared" si="6"/>
        <v>484000</v>
      </c>
      <c r="U33" s="35">
        <v>0.0</v>
      </c>
      <c r="V33" s="36"/>
      <c r="W33" s="21"/>
      <c r="X33" s="35">
        <v>0.0</v>
      </c>
      <c r="Y33" s="38"/>
      <c r="Z33" s="37"/>
      <c r="AA33" s="35">
        <v>0.0</v>
      </c>
      <c r="AB33" s="39"/>
      <c r="AC33" s="40"/>
      <c r="AD33" s="35">
        <f t="shared" ref="AD33:AE33" si="34">AA33</f>
        <v>0</v>
      </c>
      <c r="AE33" s="39" t="str">
        <f t="shared" si="34"/>
        <v/>
      </c>
      <c r="AF33" s="37">
        <v>0.0</v>
      </c>
      <c r="AG33" s="37">
        <v>0.0</v>
      </c>
      <c r="AH33" s="23">
        <v>0.0</v>
      </c>
    </row>
    <row r="34">
      <c r="A34" s="58"/>
      <c r="B34" s="59"/>
      <c r="C34" s="140"/>
      <c r="D34" s="29">
        <f t="shared" si="3"/>
        <v>0</v>
      </c>
      <c r="E34" s="30">
        <f t="shared" si="4"/>
        <v>0</v>
      </c>
      <c r="F34" s="30">
        <f t="shared" si="29"/>
        <v>0</v>
      </c>
      <c r="G34" s="31">
        <f t="shared" si="11"/>
        <v>0</v>
      </c>
      <c r="H34" s="32">
        <f t="shared" si="5"/>
        <v>0</v>
      </c>
      <c r="I34" s="33"/>
      <c r="J34" s="33"/>
      <c r="K34" s="33"/>
      <c r="L34" s="33"/>
      <c r="M34" s="33"/>
      <c r="N34" s="33"/>
      <c r="O34" s="33"/>
      <c r="P34" s="136"/>
      <c r="Q34" s="33"/>
      <c r="R34" s="33"/>
      <c r="S34" s="33"/>
      <c r="T34" s="34">
        <f t="shared" si="6"/>
        <v>484000</v>
      </c>
      <c r="U34" s="35">
        <v>0.0</v>
      </c>
      <c r="V34" s="36"/>
      <c r="W34" s="21"/>
      <c r="X34" s="35">
        <v>0.0</v>
      </c>
      <c r="Y34" s="38"/>
      <c r="Z34" s="37"/>
      <c r="AA34" s="35">
        <v>0.0</v>
      </c>
      <c r="AB34" s="39"/>
      <c r="AC34" s="40"/>
      <c r="AD34" s="35">
        <f t="shared" ref="AD34:AE34" si="35">AA34</f>
        <v>0</v>
      </c>
      <c r="AE34" s="39" t="str">
        <f t="shared" si="35"/>
        <v/>
      </c>
      <c r="AF34" s="37">
        <v>0.0</v>
      </c>
      <c r="AG34" s="37">
        <v>0.0</v>
      </c>
      <c r="AH34" s="23">
        <v>0.0</v>
      </c>
    </row>
    <row r="35">
      <c r="A35" s="58"/>
      <c r="B35" s="59"/>
      <c r="C35" s="143"/>
      <c r="D35" s="30"/>
      <c r="E35" s="30"/>
      <c r="F35" s="30"/>
      <c r="G35" s="30"/>
      <c r="H35" s="61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62"/>
      <c r="U35" s="35"/>
      <c r="V35" s="63"/>
      <c r="W35" s="37"/>
      <c r="X35" s="35"/>
      <c r="Y35" s="64"/>
      <c r="Z35" s="37"/>
      <c r="AA35" s="35"/>
      <c r="AB35" s="65"/>
      <c r="AC35" s="40"/>
      <c r="AD35" s="37"/>
      <c r="AE35" s="65"/>
      <c r="AF35" s="37"/>
      <c r="AG35" s="37"/>
      <c r="AH35" s="37"/>
    </row>
    <row r="36">
      <c r="A36" s="58"/>
      <c r="B36" s="59"/>
      <c r="C36" s="143"/>
      <c r="D36" s="30"/>
      <c r="E36" s="30"/>
      <c r="F36" s="30"/>
      <c r="G36" s="30"/>
      <c r="H36" s="61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62"/>
      <c r="U36" s="35"/>
      <c r="V36" s="63"/>
      <c r="W36" s="37"/>
      <c r="X36" s="35"/>
      <c r="Y36" s="64"/>
      <c r="Z36" s="37"/>
      <c r="AA36" s="35"/>
      <c r="AB36" s="65"/>
      <c r="AC36" s="40"/>
      <c r="AD36" s="37"/>
      <c r="AE36" s="65"/>
      <c r="AF36" s="37"/>
      <c r="AG36" s="37"/>
      <c r="AH36" s="37"/>
    </row>
    <row r="37">
      <c r="A37" s="58"/>
      <c r="B37" s="59"/>
      <c r="C37" s="143"/>
      <c r="D37" s="30"/>
      <c r="E37" s="30"/>
      <c r="F37" s="30"/>
      <c r="G37" s="30"/>
      <c r="H37" s="61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62"/>
      <c r="U37" s="35"/>
      <c r="V37" s="63"/>
      <c r="W37" s="37"/>
      <c r="X37" s="35"/>
      <c r="Y37" s="64"/>
      <c r="Z37" s="37"/>
      <c r="AA37" s="35"/>
      <c r="AB37" s="65"/>
      <c r="AC37" s="40"/>
      <c r="AD37" s="37"/>
      <c r="AE37" s="65"/>
      <c r="AF37" s="37"/>
      <c r="AG37" s="37"/>
      <c r="AH37" s="37"/>
    </row>
  </sheetData>
  <mergeCells count="29">
    <mergeCell ref="W2:W3"/>
    <mergeCell ref="Y2:Y3"/>
    <mergeCell ref="Z2:Z3"/>
    <mergeCell ref="AB2:AB3"/>
    <mergeCell ref="AC2:AC3"/>
    <mergeCell ref="AE2:AE3"/>
    <mergeCell ref="AH2:AH3"/>
    <mergeCell ref="D1:G2"/>
    <mergeCell ref="H1:H3"/>
    <mergeCell ref="I1:R1"/>
    <mergeCell ref="T1:V1"/>
    <mergeCell ref="W1:Y1"/>
    <mergeCell ref="Z1:AB1"/>
    <mergeCell ref="AC1:AE1"/>
    <mergeCell ref="C1:C2"/>
    <mergeCell ref="A2:A3"/>
    <mergeCell ref="B2:B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T2:T3"/>
    <mergeCell ref="V2:V3"/>
  </mergeCells>
  <conditionalFormatting sqref="D4:G37">
    <cfRule type="cellIs" dxfId="0" priority="1" operator="greaterThanOrEqual">
      <formula>0.1</formula>
    </cfRule>
  </conditionalFormatting>
  <conditionalFormatting sqref="D4:G37">
    <cfRule type="cellIs" dxfId="1" priority="2" operator="lessThan">
      <formula>0.1</formula>
    </cfRule>
  </conditionalFormatting>
  <conditionalFormatting sqref="H1:H37">
    <cfRule type="cellIs" dxfId="2" priority="3" operator="between">
      <formula>60</formula>
      <formula>68</formula>
    </cfRule>
  </conditionalFormatting>
  <conditionalFormatting sqref="I1:S37">
    <cfRule type="containsText" dxfId="3" priority="4" operator="containsText" text="N">
      <formula>NOT(ISERROR(SEARCH(("N"),(I1))))</formula>
    </cfRule>
  </conditionalFormatting>
  <conditionalFormatting sqref="H1:H37">
    <cfRule type="cellIs" dxfId="4" priority="5" operator="between">
      <formula>68</formula>
      <formula>74</formula>
    </cfRule>
  </conditionalFormatting>
  <conditionalFormatting sqref="H1:H37">
    <cfRule type="cellIs" dxfId="5" priority="6" operator="between">
      <formula>74</formula>
      <formula>81</formula>
    </cfRule>
  </conditionalFormatting>
  <conditionalFormatting sqref="H1:H37">
    <cfRule type="cellIs" dxfId="6" priority="7" operator="between">
      <formula>81</formula>
      <formula>90</formula>
    </cfRule>
  </conditionalFormatting>
  <conditionalFormatting sqref="H1:H37">
    <cfRule type="cellIs" dxfId="7" priority="8" operator="greaterThan">
      <formula>90</formula>
    </cfRule>
  </conditionalFormatting>
  <conditionalFormatting sqref="AF4:AG37">
    <cfRule type="cellIs" dxfId="1" priority="9" operator="lessThan">
      <formula>60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7C3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7.5"/>
    <col customWidth="1" min="2" max="2" width="36.0"/>
    <col customWidth="1" min="3" max="3" width="7.38"/>
    <col customWidth="1" min="4" max="8" width="4.38"/>
    <col customWidth="1" min="9" max="22" width="3.25"/>
    <col customWidth="1" min="23" max="23" width="9.0"/>
    <col customWidth="1" min="24" max="24" width="7.25"/>
    <col customWidth="1" min="25" max="25" width="6.5"/>
    <col customWidth="1" min="26" max="26" width="9.0"/>
    <col customWidth="1" min="27" max="27" width="7.75"/>
    <col customWidth="1" min="28" max="28" width="6.63"/>
    <col customWidth="1" min="29" max="29" width="10.0"/>
    <col customWidth="1" min="30" max="30" width="7.88"/>
    <col customWidth="1" min="31" max="31" width="6.63"/>
    <col customWidth="1" min="32" max="32" width="12.75"/>
    <col customWidth="1" min="33" max="33" width="9.5"/>
    <col customWidth="1" min="34" max="34" width="5.0"/>
    <col customWidth="1" min="35" max="36" width="6.25"/>
    <col customWidth="1" min="37" max="37" width="6.13"/>
  </cols>
  <sheetData>
    <row r="1">
      <c r="A1" s="308"/>
      <c r="B1" s="309" t="s">
        <v>1240</v>
      </c>
      <c r="C1" s="5" t="s">
        <v>3</v>
      </c>
      <c r="D1" s="6" t="s">
        <v>1151</v>
      </c>
      <c r="H1" s="310" t="s">
        <v>1174</v>
      </c>
      <c r="I1" s="8" t="s">
        <v>1175</v>
      </c>
      <c r="Q1" s="8" t="s">
        <v>1241</v>
      </c>
      <c r="S1" s="9" t="s">
        <v>1242</v>
      </c>
      <c r="V1" s="10"/>
      <c r="W1" s="9" t="s">
        <v>1153</v>
      </c>
      <c r="Y1" s="10"/>
      <c r="Z1" s="9" t="s">
        <v>1154</v>
      </c>
      <c r="AB1" s="10"/>
      <c r="AC1" s="9" t="s">
        <v>1155</v>
      </c>
      <c r="AE1" s="10"/>
      <c r="AF1" s="8" t="s">
        <v>1156</v>
      </c>
      <c r="AH1" s="10"/>
      <c r="AI1" s="11" t="s">
        <v>1157</v>
      </c>
      <c r="AJ1" s="12" t="s">
        <v>1158</v>
      </c>
      <c r="AK1" s="13" t="s">
        <v>1159</v>
      </c>
    </row>
    <row r="2">
      <c r="A2" s="5" t="s">
        <v>0</v>
      </c>
      <c r="B2" s="5" t="s">
        <v>1</v>
      </c>
      <c r="D2" s="14"/>
      <c r="H2" s="15"/>
      <c r="I2" s="16">
        <v>45542.0</v>
      </c>
      <c r="J2" s="16">
        <f t="shared" ref="J2:P2" si="1">I2+14</f>
        <v>45556</v>
      </c>
      <c r="K2" s="16">
        <f t="shared" si="1"/>
        <v>45570</v>
      </c>
      <c r="L2" s="16">
        <f t="shared" si="1"/>
        <v>45584</v>
      </c>
      <c r="M2" s="16">
        <f t="shared" si="1"/>
        <v>45598</v>
      </c>
      <c r="N2" s="16">
        <f t="shared" si="1"/>
        <v>45612</v>
      </c>
      <c r="O2" s="16">
        <f t="shared" si="1"/>
        <v>45626</v>
      </c>
      <c r="P2" s="16">
        <f t="shared" si="1"/>
        <v>45640</v>
      </c>
      <c r="Q2" s="311">
        <v>45668.0</v>
      </c>
      <c r="R2" s="131">
        <v>45675.0</v>
      </c>
      <c r="S2" s="311">
        <v>45696.0</v>
      </c>
      <c r="T2" s="129">
        <v>45703.0</v>
      </c>
      <c r="U2" s="129">
        <v>45710.0</v>
      </c>
      <c r="V2" s="131">
        <v>45723.0</v>
      </c>
      <c r="W2" s="312" t="s">
        <v>1160</v>
      </c>
      <c r="X2" s="19" t="s">
        <v>1161</v>
      </c>
      <c r="Y2" s="20" t="s">
        <v>1162</v>
      </c>
      <c r="Z2" s="18" t="s">
        <v>1160</v>
      </c>
      <c r="AA2" s="19" t="s">
        <v>1161</v>
      </c>
      <c r="AB2" s="20" t="s">
        <v>1162</v>
      </c>
      <c r="AC2" s="18" t="s">
        <v>1160</v>
      </c>
      <c r="AD2" s="19" t="s">
        <v>1161</v>
      </c>
      <c r="AE2" s="20" t="s">
        <v>1162</v>
      </c>
      <c r="AF2" s="21" t="s">
        <v>1160</v>
      </c>
      <c r="AG2" s="19" t="s">
        <v>1161</v>
      </c>
      <c r="AH2" s="20" t="s">
        <v>1162</v>
      </c>
      <c r="AI2" s="22" t="s">
        <v>1163</v>
      </c>
      <c r="AJ2" s="22" t="s">
        <v>1163</v>
      </c>
      <c r="AK2" s="23" t="s">
        <v>1164</v>
      </c>
    </row>
    <row r="3" ht="18.0" customHeight="1">
      <c r="C3" s="3" t="s">
        <v>1243</v>
      </c>
      <c r="D3" s="24" t="s">
        <v>1153</v>
      </c>
      <c r="E3" s="19" t="s">
        <v>1154</v>
      </c>
      <c r="F3" s="19" t="s">
        <v>1163</v>
      </c>
      <c r="G3" s="25" t="s">
        <v>1159</v>
      </c>
      <c r="H3" s="15"/>
      <c r="Q3" s="14"/>
      <c r="R3" s="10"/>
      <c r="S3" s="14"/>
      <c r="V3" s="10"/>
      <c r="X3" s="19" t="s">
        <v>1164</v>
      </c>
      <c r="Y3" s="10"/>
      <c r="Z3" s="14"/>
      <c r="AA3" s="19" t="s">
        <v>1164</v>
      </c>
      <c r="AB3" s="10"/>
      <c r="AC3" s="14"/>
      <c r="AD3" s="19" t="s">
        <v>1164</v>
      </c>
      <c r="AE3" s="10"/>
      <c r="AF3" s="14"/>
      <c r="AG3" s="19" t="s">
        <v>1164</v>
      </c>
      <c r="AH3" s="10"/>
      <c r="AI3" s="26" t="s">
        <v>1164</v>
      </c>
      <c r="AJ3" s="26" t="s">
        <v>1164</v>
      </c>
      <c r="AK3" s="15"/>
    </row>
    <row r="5">
      <c r="A5" s="313">
        <v>466961.0</v>
      </c>
      <c r="B5" s="59" t="s">
        <v>709</v>
      </c>
      <c r="C5" s="3" t="s">
        <v>1244</v>
      </c>
      <c r="D5" s="29">
        <f>AVERAGE(X5,AA5)*20</f>
        <v>8</v>
      </c>
      <c r="E5" s="30">
        <f>AVERAGE(AD5,AG5)*40</f>
        <v>0</v>
      </c>
      <c r="F5" s="30">
        <f>AVERAGE(AJ5,AJ5)/100*20</f>
        <v>13.334</v>
      </c>
      <c r="G5" s="31">
        <f>AK5/100*20</f>
        <v>0</v>
      </c>
      <c r="H5" s="32">
        <f>SUM(D5:G5)</f>
        <v>21.334</v>
      </c>
      <c r="I5" s="134"/>
      <c r="J5" s="33">
        <v>1.0</v>
      </c>
      <c r="K5" s="33">
        <v>3.0</v>
      </c>
      <c r="L5" s="314">
        <v>1.0</v>
      </c>
      <c r="M5" s="33" t="s">
        <v>1245</v>
      </c>
      <c r="N5" s="33" t="s">
        <v>1245</v>
      </c>
      <c r="O5" s="33" t="s">
        <v>1245</v>
      </c>
      <c r="P5" s="33" t="s">
        <v>1245</v>
      </c>
      <c r="Q5" s="315"/>
      <c r="R5" s="44"/>
      <c r="S5" s="134" t="s">
        <v>1245</v>
      </c>
      <c r="T5" s="33" t="s">
        <v>1245</v>
      </c>
      <c r="U5" s="33" t="s">
        <v>1245</v>
      </c>
      <c r="V5" s="136" t="s">
        <v>1245</v>
      </c>
      <c r="W5" s="62">
        <f>abs(A5-460000)+24000</f>
        <v>30961</v>
      </c>
      <c r="X5" s="35">
        <v>0.8</v>
      </c>
      <c r="Y5" s="71">
        <v>45584.0</v>
      </c>
      <c r="Z5" s="21">
        <v>11505.0</v>
      </c>
      <c r="AA5" s="35">
        <v>0.0</v>
      </c>
      <c r="AB5" s="38"/>
      <c r="AC5" s="37"/>
      <c r="AD5" s="35">
        <v>0.0</v>
      </c>
      <c r="AE5" s="39"/>
      <c r="AF5" s="40"/>
      <c r="AG5" s="35">
        <f t="shared" ref="AG5:AH5" si="2">AD5</f>
        <v>0</v>
      </c>
      <c r="AH5" s="39" t="str">
        <f t="shared" si="2"/>
        <v/>
      </c>
      <c r="AI5" s="142">
        <v>66.67</v>
      </c>
      <c r="AJ5" s="41">
        <f>IF(AI5&gt;=60,AI5,0)</f>
        <v>66.67</v>
      </c>
      <c r="AK5" s="42">
        <f>IF(H5&gt;=60,100,0)</f>
        <v>0</v>
      </c>
    </row>
    <row r="6">
      <c r="S6" s="14"/>
      <c r="V6" s="10"/>
    </row>
    <row r="7">
      <c r="S7" s="14"/>
      <c r="V7" s="10"/>
    </row>
    <row r="8">
      <c r="S8" s="14"/>
      <c r="V8" s="10"/>
    </row>
    <row r="9">
      <c r="S9" s="14"/>
      <c r="V9" s="10"/>
    </row>
    <row r="10">
      <c r="S10" s="14"/>
      <c r="V10" s="10"/>
    </row>
    <row r="11">
      <c r="A11" s="258"/>
      <c r="B11" s="114"/>
      <c r="C11" s="62"/>
      <c r="D11" s="29"/>
      <c r="E11" s="30"/>
      <c r="F11" s="30"/>
      <c r="G11" s="31"/>
      <c r="H11" s="32"/>
      <c r="I11" s="134"/>
      <c r="J11" s="33"/>
      <c r="K11" s="33"/>
      <c r="L11" s="33"/>
      <c r="M11" s="33"/>
      <c r="N11" s="33"/>
      <c r="O11" s="33"/>
      <c r="P11" s="136"/>
      <c r="Q11" s="134"/>
      <c r="R11" s="136"/>
      <c r="S11" s="134"/>
      <c r="T11" s="33"/>
      <c r="U11" s="33"/>
      <c r="V11" s="136"/>
      <c r="W11" s="62"/>
      <c r="X11" s="316"/>
      <c r="Y11" s="36"/>
      <c r="Z11" s="34">
        <f>MAX(Z5:Z26) + 1</f>
        <v>68641</v>
      </c>
      <c r="AA11" s="35"/>
      <c r="AB11" s="36"/>
      <c r="AC11" s="34">
        <f>MAX(AC5:AC26) + 1</f>
        <v>92145</v>
      </c>
      <c r="AD11" s="35"/>
      <c r="AE11" s="38"/>
      <c r="AF11" s="21"/>
      <c r="AG11" s="37"/>
      <c r="AH11" s="39"/>
      <c r="AI11" s="317"/>
      <c r="AJ11" s="37"/>
      <c r="AK11" s="23"/>
    </row>
    <row r="12">
      <c r="A12" s="258"/>
      <c r="B12" s="318" t="s">
        <v>1246</v>
      </c>
      <c r="C12" s="62"/>
      <c r="D12" s="30"/>
      <c r="E12" s="30"/>
      <c r="F12" s="30"/>
      <c r="G12" s="30"/>
      <c r="H12" s="61"/>
      <c r="I12" s="33"/>
      <c r="J12" s="33"/>
      <c r="K12" s="33"/>
      <c r="L12" s="33"/>
      <c r="M12" s="33"/>
      <c r="N12" s="33">
        <v>3.0</v>
      </c>
      <c r="O12" s="33">
        <v>1.0</v>
      </c>
      <c r="P12" s="33"/>
      <c r="Q12" s="33"/>
      <c r="R12" s="33"/>
      <c r="S12" s="134"/>
      <c r="T12" s="33"/>
      <c r="U12" s="33"/>
      <c r="V12" s="136"/>
      <c r="W12" s="62"/>
      <c r="X12" s="316"/>
      <c r="Y12" s="63"/>
      <c r="Z12" s="62"/>
      <c r="AA12" s="35"/>
      <c r="AB12" s="63"/>
      <c r="AC12" s="37">
        <v>35195.0</v>
      </c>
      <c r="AD12" s="35">
        <v>0.8</v>
      </c>
      <c r="AE12" s="64"/>
      <c r="AF12" s="37"/>
      <c r="AG12" s="37"/>
      <c r="AH12" s="65"/>
      <c r="AI12" s="317"/>
      <c r="AJ12" s="37"/>
      <c r="AK12" s="37"/>
    </row>
    <row r="13">
      <c r="A13" s="313">
        <v>465355.0</v>
      </c>
      <c r="B13" s="124" t="s">
        <v>155</v>
      </c>
      <c r="C13" s="3" t="s">
        <v>1247</v>
      </c>
      <c r="D13" s="29">
        <f t="shared" ref="D13:D27" si="4">AVERAGE(X13,AA13)*20</f>
        <v>14.3</v>
      </c>
      <c r="E13" s="30">
        <f t="shared" ref="E13:E27" si="5">AVERAGE(AD13,AG13)*40</f>
        <v>24</v>
      </c>
      <c r="F13" s="30">
        <f t="shared" ref="F13:F27" si="6">AVERAGE(AJ13,AJ13)/100*20</f>
        <v>13.334</v>
      </c>
      <c r="G13" s="70">
        <v>12.0</v>
      </c>
      <c r="H13" s="32">
        <f t="shared" ref="H13:H27" si="7">SUM(D13:G13)</f>
        <v>63.634</v>
      </c>
      <c r="I13" s="134"/>
      <c r="J13" s="33"/>
      <c r="K13" s="33"/>
      <c r="L13" s="33">
        <v>2.0</v>
      </c>
      <c r="M13" s="314">
        <v>1.0</v>
      </c>
      <c r="N13" s="33"/>
      <c r="O13" s="33"/>
      <c r="P13" s="33"/>
      <c r="Q13" s="319">
        <v>1.0</v>
      </c>
      <c r="R13" s="33">
        <v>1.0</v>
      </c>
      <c r="S13" s="134">
        <v>1.0</v>
      </c>
      <c r="T13" s="314">
        <v>1.0</v>
      </c>
      <c r="U13" s="320"/>
      <c r="V13" s="321"/>
      <c r="W13" s="62">
        <f t="shared" ref="W13:W27" si="8">abs(A13-460000)+24000</f>
        <v>29355</v>
      </c>
      <c r="X13" s="35">
        <v>0.78</v>
      </c>
      <c r="Y13" s="71">
        <v>45598.0</v>
      </c>
      <c r="Z13" s="21">
        <v>11600.0</v>
      </c>
      <c r="AA13" s="35">
        <v>0.65</v>
      </c>
      <c r="AB13" s="39">
        <v>45668.0</v>
      </c>
      <c r="AC13" s="37">
        <v>26040.0</v>
      </c>
      <c r="AD13" s="35">
        <v>0.6</v>
      </c>
      <c r="AE13" s="39">
        <v>45703.0</v>
      </c>
      <c r="AF13" s="40"/>
      <c r="AG13" s="35">
        <f t="shared" ref="AG13:AH13" si="3">AD13</f>
        <v>0.6</v>
      </c>
      <c r="AH13" s="39">
        <f t="shared" si="3"/>
        <v>45703</v>
      </c>
      <c r="AI13" s="142">
        <v>66.67</v>
      </c>
      <c r="AJ13" s="41">
        <f t="shared" ref="AJ13:AJ19" si="10">IF(AI13&gt;=60,AI13,0)</f>
        <v>66.67</v>
      </c>
      <c r="AK13" s="42">
        <f>IF(H13&gt;=60,100,0)</f>
        <v>100</v>
      </c>
    </row>
    <row r="14">
      <c r="A14" s="313">
        <v>464917.0</v>
      </c>
      <c r="B14" s="59" t="s">
        <v>23</v>
      </c>
      <c r="C14" s="3" t="s">
        <v>1248</v>
      </c>
      <c r="D14" s="29">
        <f t="shared" si="4"/>
        <v>16</v>
      </c>
      <c r="E14" s="30">
        <f t="shared" si="5"/>
        <v>30</v>
      </c>
      <c r="F14" s="30">
        <f t="shared" si="6"/>
        <v>12.666</v>
      </c>
      <c r="G14" s="31">
        <f t="shared" ref="G14:G27" si="11">AK14/100*20</f>
        <v>14</v>
      </c>
      <c r="H14" s="32">
        <f t="shared" si="7"/>
        <v>72.666</v>
      </c>
      <c r="I14" s="134"/>
      <c r="J14" s="33">
        <v>2.0</v>
      </c>
      <c r="K14" s="33">
        <v>1.0</v>
      </c>
      <c r="L14" s="314">
        <v>1.0</v>
      </c>
      <c r="M14" s="33"/>
      <c r="N14" s="33"/>
      <c r="O14" s="314">
        <v>1.0</v>
      </c>
      <c r="P14" s="33">
        <v>2.0</v>
      </c>
      <c r="Q14" s="134">
        <v>1.0</v>
      </c>
      <c r="R14" s="314">
        <v>1.0</v>
      </c>
      <c r="S14" s="134"/>
      <c r="T14" s="33"/>
      <c r="U14" s="33"/>
      <c r="V14" s="136"/>
      <c r="W14" s="62">
        <f t="shared" si="8"/>
        <v>28917</v>
      </c>
      <c r="X14" s="35">
        <v>0.8</v>
      </c>
      <c r="Y14" s="71">
        <v>45584.0</v>
      </c>
      <c r="Z14" s="21">
        <v>11609.0</v>
      </c>
      <c r="AA14" s="35">
        <v>0.8</v>
      </c>
      <c r="AB14" s="71">
        <v>45626.0</v>
      </c>
      <c r="AC14" s="37">
        <v>26009.0</v>
      </c>
      <c r="AD14" s="35">
        <v>0.75</v>
      </c>
      <c r="AE14" s="39"/>
      <c r="AF14" s="40"/>
      <c r="AG14" s="35">
        <f t="shared" ref="AG14:AH14" si="9">AD14</f>
        <v>0.75</v>
      </c>
      <c r="AH14" s="39" t="str">
        <f t="shared" si="9"/>
        <v/>
      </c>
      <c r="AI14" s="142">
        <v>63.33</v>
      </c>
      <c r="AJ14" s="41">
        <f t="shared" si="10"/>
        <v>63.33</v>
      </c>
      <c r="AK14" s="68">
        <v>70.0</v>
      </c>
    </row>
    <row r="15">
      <c r="A15" s="313">
        <v>399913.0</v>
      </c>
      <c r="B15" s="124" t="s">
        <v>1249</v>
      </c>
      <c r="C15" s="3" t="s">
        <v>1250</v>
      </c>
      <c r="D15" s="29">
        <f t="shared" si="4"/>
        <v>19.5</v>
      </c>
      <c r="E15" s="30">
        <f t="shared" si="5"/>
        <v>40</v>
      </c>
      <c r="F15" s="30">
        <f t="shared" si="6"/>
        <v>12.666</v>
      </c>
      <c r="G15" s="31">
        <f t="shared" si="11"/>
        <v>20</v>
      </c>
      <c r="H15" s="32">
        <f t="shared" si="7"/>
        <v>92.166</v>
      </c>
      <c r="I15" s="134"/>
      <c r="J15" s="314">
        <v>2.0</v>
      </c>
      <c r="K15" s="33">
        <v>1.0</v>
      </c>
      <c r="L15" s="33">
        <v>2.0</v>
      </c>
      <c r="M15" s="314">
        <v>1.0</v>
      </c>
      <c r="N15" s="33">
        <v>1.0</v>
      </c>
      <c r="O15" s="33">
        <v>1.0</v>
      </c>
      <c r="P15" s="33">
        <v>2.0</v>
      </c>
      <c r="Q15" s="319">
        <v>1.0</v>
      </c>
      <c r="R15" s="320"/>
      <c r="S15" s="134"/>
      <c r="T15" s="33"/>
      <c r="U15" s="33"/>
      <c r="V15" s="136"/>
      <c r="W15" s="62">
        <f t="shared" si="8"/>
        <v>84087</v>
      </c>
      <c r="X15" s="35">
        <v>1.0</v>
      </c>
      <c r="Y15" s="71">
        <v>45556.0</v>
      </c>
      <c r="Z15" s="21">
        <v>11401.0</v>
      </c>
      <c r="AA15" s="35">
        <v>0.95</v>
      </c>
      <c r="AB15" s="71">
        <v>45598.0</v>
      </c>
      <c r="AC15" s="37">
        <v>25052.0</v>
      </c>
      <c r="AD15" s="35">
        <v>1.0</v>
      </c>
      <c r="AE15" s="39">
        <v>45668.0</v>
      </c>
      <c r="AF15" s="40"/>
      <c r="AG15" s="35">
        <f t="shared" ref="AG15:AH15" si="12">AD15</f>
        <v>1</v>
      </c>
      <c r="AH15" s="39">
        <f t="shared" si="12"/>
        <v>45668</v>
      </c>
      <c r="AI15" s="142">
        <v>63.33</v>
      </c>
      <c r="AJ15" s="41">
        <f t="shared" si="10"/>
        <v>63.33</v>
      </c>
      <c r="AK15" s="42">
        <f t="shared" ref="AK15:AK16" si="14">IF(H15&gt;=60,100,0)</f>
        <v>100</v>
      </c>
    </row>
    <row r="16">
      <c r="A16" s="322">
        <v>465241.0</v>
      </c>
      <c r="B16" s="323" t="s">
        <v>1251</v>
      </c>
      <c r="C16" s="324" t="s">
        <v>1252</v>
      </c>
      <c r="D16" s="325">
        <f t="shared" si="4"/>
        <v>10</v>
      </c>
      <c r="E16" s="326">
        <f t="shared" si="5"/>
        <v>0</v>
      </c>
      <c r="F16" s="326">
        <f t="shared" si="6"/>
        <v>0</v>
      </c>
      <c r="G16" s="327">
        <f t="shared" si="11"/>
        <v>0</v>
      </c>
      <c r="H16" s="328">
        <f t="shared" si="7"/>
        <v>10</v>
      </c>
      <c r="I16" s="329"/>
      <c r="J16" s="330" t="s">
        <v>1245</v>
      </c>
      <c r="K16" s="330">
        <v>1.0</v>
      </c>
      <c r="L16" s="330" t="s">
        <v>1245</v>
      </c>
      <c r="M16" s="330" t="s">
        <v>1245</v>
      </c>
      <c r="N16" s="330"/>
      <c r="O16" s="330" t="s">
        <v>1245</v>
      </c>
      <c r="P16" s="330" t="s">
        <v>1245</v>
      </c>
      <c r="Q16" s="329"/>
      <c r="R16" s="330"/>
      <c r="S16" s="134"/>
      <c r="T16" s="33"/>
      <c r="U16" s="33"/>
      <c r="V16" s="136"/>
      <c r="W16" s="331">
        <f t="shared" si="8"/>
        <v>29241</v>
      </c>
      <c r="X16" s="332">
        <v>1.0</v>
      </c>
      <c r="Y16" s="333">
        <v>45570.0</v>
      </c>
      <c r="Z16" s="334">
        <v>11490.0</v>
      </c>
      <c r="AA16" s="332">
        <v>0.0</v>
      </c>
      <c r="AB16" s="335"/>
      <c r="AC16" s="336"/>
      <c r="AD16" s="332">
        <v>0.0</v>
      </c>
      <c r="AE16" s="337"/>
      <c r="AF16" s="338"/>
      <c r="AG16" s="332">
        <f t="shared" ref="AG16:AH16" si="13">AD16</f>
        <v>0</v>
      </c>
      <c r="AH16" s="337" t="str">
        <f t="shared" si="13"/>
        <v/>
      </c>
      <c r="AI16" s="339"/>
      <c r="AJ16" s="340">
        <f t="shared" si="10"/>
        <v>0</v>
      </c>
      <c r="AK16" s="341">
        <f t="shared" si="14"/>
        <v>0</v>
      </c>
      <c r="AL16" s="342"/>
      <c r="AM16" s="342"/>
      <c r="AN16" s="342"/>
      <c r="AO16" s="342"/>
      <c r="AP16" s="342"/>
    </row>
    <row r="17">
      <c r="A17" s="313">
        <v>465951.0</v>
      </c>
      <c r="B17" s="59" t="s">
        <v>345</v>
      </c>
      <c r="C17" s="3" t="s">
        <v>1253</v>
      </c>
      <c r="D17" s="29">
        <f t="shared" si="4"/>
        <v>17</v>
      </c>
      <c r="E17" s="30">
        <f t="shared" si="5"/>
        <v>28</v>
      </c>
      <c r="F17" s="30">
        <f t="shared" si="6"/>
        <v>14</v>
      </c>
      <c r="G17" s="31">
        <f t="shared" si="11"/>
        <v>12</v>
      </c>
      <c r="H17" s="32">
        <f t="shared" si="7"/>
        <v>71</v>
      </c>
      <c r="I17" s="134"/>
      <c r="J17" s="33"/>
      <c r="K17" s="33">
        <v>1.0</v>
      </c>
      <c r="L17" s="314">
        <v>2.0</v>
      </c>
      <c r="M17" s="33"/>
      <c r="N17" s="314">
        <v>2.0</v>
      </c>
      <c r="O17" s="33">
        <v>2.0</v>
      </c>
      <c r="P17" s="33" t="s">
        <v>1245</v>
      </c>
      <c r="Q17" s="134">
        <v>1.0</v>
      </c>
      <c r="R17" s="314">
        <v>1.0</v>
      </c>
      <c r="S17" s="134"/>
      <c r="T17" s="33"/>
      <c r="U17" s="33"/>
      <c r="V17" s="136"/>
      <c r="W17" s="62">
        <f t="shared" si="8"/>
        <v>29951</v>
      </c>
      <c r="X17" s="35">
        <v>0.85</v>
      </c>
      <c r="Y17" s="71">
        <v>45584.0</v>
      </c>
      <c r="Z17" s="21">
        <v>11509.0</v>
      </c>
      <c r="AA17" s="35">
        <v>0.85</v>
      </c>
      <c r="AB17" s="71">
        <v>45612.0</v>
      </c>
      <c r="AC17" s="37">
        <v>26008.0</v>
      </c>
      <c r="AD17" s="35">
        <v>0.7</v>
      </c>
      <c r="AE17" s="39">
        <v>45675.0</v>
      </c>
      <c r="AF17" s="40"/>
      <c r="AG17" s="35">
        <f t="shared" ref="AG17:AH17" si="15">AD17</f>
        <v>0.7</v>
      </c>
      <c r="AH17" s="39">
        <f t="shared" si="15"/>
        <v>45675</v>
      </c>
      <c r="AI17" s="142">
        <v>70.0</v>
      </c>
      <c r="AJ17" s="41">
        <f t="shared" si="10"/>
        <v>70</v>
      </c>
      <c r="AK17" s="68">
        <v>60.0</v>
      </c>
    </row>
    <row r="18">
      <c r="A18" s="313">
        <v>466140.0</v>
      </c>
      <c r="B18" s="59" t="s">
        <v>409</v>
      </c>
      <c r="C18" s="3" t="s">
        <v>1254</v>
      </c>
      <c r="D18" s="29">
        <f t="shared" si="4"/>
        <v>19.5</v>
      </c>
      <c r="E18" s="30">
        <f t="shared" si="5"/>
        <v>40</v>
      </c>
      <c r="F18" s="30">
        <f t="shared" si="6"/>
        <v>17.334</v>
      </c>
      <c r="G18" s="31">
        <f t="shared" si="11"/>
        <v>20</v>
      </c>
      <c r="H18" s="32">
        <f t="shared" si="7"/>
        <v>96.834</v>
      </c>
      <c r="I18" s="134"/>
      <c r="J18" s="314">
        <v>3.0</v>
      </c>
      <c r="K18" s="33"/>
      <c r="L18" s="33">
        <v>1.0</v>
      </c>
      <c r="M18" s="314">
        <v>3.0</v>
      </c>
      <c r="N18" s="33">
        <v>1.0</v>
      </c>
      <c r="O18" s="33">
        <v>2.0</v>
      </c>
      <c r="P18" s="33">
        <v>3.0</v>
      </c>
      <c r="Q18" s="319">
        <v>1.0</v>
      </c>
      <c r="R18" s="320"/>
      <c r="S18" s="134"/>
      <c r="T18" s="33"/>
      <c r="U18" s="33"/>
      <c r="V18" s="136"/>
      <c r="W18" s="62">
        <f t="shared" si="8"/>
        <v>30140</v>
      </c>
      <c r="X18" s="35">
        <v>1.0</v>
      </c>
      <c r="Y18" s="71">
        <v>45556.0</v>
      </c>
      <c r="Z18" s="21">
        <v>11402.0</v>
      </c>
      <c r="AA18" s="35">
        <v>0.95</v>
      </c>
      <c r="AB18" s="71">
        <v>45598.0</v>
      </c>
      <c r="AC18" s="37">
        <v>25072.0</v>
      </c>
      <c r="AD18" s="35">
        <v>1.0</v>
      </c>
      <c r="AE18" s="39">
        <v>45668.0</v>
      </c>
      <c r="AF18" s="40"/>
      <c r="AG18" s="35">
        <f t="shared" ref="AG18:AH18" si="16">AD18</f>
        <v>1</v>
      </c>
      <c r="AH18" s="39">
        <f t="shared" si="16"/>
        <v>45668</v>
      </c>
      <c r="AI18" s="142">
        <v>86.67</v>
      </c>
      <c r="AJ18" s="41">
        <f t="shared" si="10"/>
        <v>86.67</v>
      </c>
      <c r="AK18" s="42">
        <f t="shared" ref="AK18:AK20" si="18">IF(H18&gt;=60,100,0)</f>
        <v>100</v>
      </c>
    </row>
    <row r="19">
      <c r="A19" s="313">
        <v>466423.0</v>
      </c>
      <c r="B19" s="59" t="s">
        <v>515</v>
      </c>
      <c r="C19" s="3" t="s">
        <v>1255</v>
      </c>
      <c r="D19" s="29">
        <f t="shared" si="4"/>
        <v>14.5</v>
      </c>
      <c r="E19" s="30">
        <f t="shared" si="5"/>
        <v>30</v>
      </c>
      <c r="F19" s="30">
        <f t="shared" si="6"/>
        <v>16</v>
      </c>
      <c r="G19" s="31">
        <f t="shared" si="11"/>
        <v>20</v>
      </c>
      <c r="H19" s="32">
        <f t="shared" si="7"/>
        <v>80.5</v>
      </c>
      <c r="I19" s="134"/>
      <c r="J19" s="33">
        <v>2.0</v>
      </c>
      <c r="K19" s="33">
        <v>1.0</v>
      </c>
      <c r="L19" s="314">
        <v>1.0</v>
      </c>
      <c r="M19" s="33" t="s">
        <v>1245</v>
      </c>
      <c r="N19" s="33" t="s">
        <v>1245</v>
      </c>
      <c r="O19" s="33">
        <v>3.0</v>
      </c>
      <c r="P19" s="314">
        <v>3.0</v>
      </c>
      <c r="Q19" s="134">
        <v>1.0</v>
      </c>
      <c r="R19" s="314">
        <v>1.0</v>
      </c>
      <c r="S19" s="134"/>
      <c r="T19" s="33"/>
      <c r="U19" s="33"/>
      <c r="V19" s="136"/>
      <c r="W19" s="62">
        <f t="shared" si="8"/>
        <v>30423</v>
      </c>
      <c r="X19" s="35">
        <v>0.8</v>
      </c>
      <c r="Y19" s="71">
        <v>45584.0</v>
      </c>
      <c r="Z19" s="21">
        <v>11590.0</v>
      </c>
      <c r="AA19" s="35">
        <v>0.65</v>
      </c>
      <c r="AB19" s="71">
        <v>45640.0</v>
      </c>
      <c r="AC19" s="37">
        <v>26031.0</v>
      </c>
      <c r="AD19" s="35">
        <v>0.75</v>
      </c>
      <c r="AE19" s="39">
        <v>45675.0</v>
      </c>
      <c r="AF19" s="40"/>
      <c r="AG19" s="35">
        <f t="shared" ref="AG19:AH19" si="17">AD19</f>
        <v>0.75</v>
      </c>
      <c r="AH19" s="39">
        <f t="shared" si="17"/>
        <v>45675</v>
      </c>
      <c r="AI19" s="142">
        <v>80.0</v>
      </c>
      <c r="AJ19" s="41">
        <f t="shared" si="10"/>
        <v>80</v>
      </c>
      <c r="AK19" s="42">
        <f t="shared" si="18"/>
        <v>100</v>
      </c>
    </row>
    <row r="20">
      <c r="A20" s="313">
        <v>466501.0</v>
      </c>
      <c r="B20" s="59" t="s">
        <v>555</v>
      </c>
      <c r="C20" s="3" t="s">
        <v>1256</v>
      </c>
      <c r="D20" s="29">
        <f t="shared" si="4"/>
        <v>19.5</v>
      </c>
      <c r="E20" s="30">
        <f t="shared" si="5"/>
        <v>38</v>
      </c>
      <c r="F20" s="30">
        <f t="shared" si="6"/>
        <v>18</v>
      </c>
      <c r="G20" s="31">
        <f t="shared" si="11"/>
        <v>20</v>
      </c>
      <c r="H20" s="32">
        <f t="shared" si="7"/>
        <v>95.5</v>
      </c>
      <c r="I20" s="134"/>
      <c r="J20" s="314">
        <v>2.0</v>
      </c>
      <c r="K20" s="33"/>
      <c r="L20" s="33">
        <v>1.0</v>
      </c>
      <c r="M20" s="314">
        <v>4.0</v>
      </c>
      <c r="N20" s="33" t="s">
        <v>1245</v>
      </c>
      <c r="O20" s="33" t="s">
        <v>1245</v>
      </c>
      <c r="P20" s="33">
        <v>1.0</v>
      </c>
      <c r="Q20" s="319">
        <v>1.0</v>
      </c>
      <c r="R20" s="320"/>
      <c r="S20" s="134"/>
      <c r="T20" s="33"/>
      <c r="U20" s="33"/>
      <c r="V20" s="136"/>
      <c r="W20" s="62">
        <f t="shared" si="8"/>
        <v>30501</v>
      </c>
      <c r="X20" s="35">
        <v>1.0</v>
      </c>
      <c r="Y20" s="71">
        <v>45556.0</v>
      </c>
      <c r="Z20" s="21">
        <v>11408.0</v>
      </c>
      <c r="AA20" s="35">
        <v>0.95</v>
      </c>
      <c r="AB20" s="71">
        <v>45598.0</v>
      </c>
      <c r="AC20" s="37">
        <v>25111.0</v>
      </c>
      <c r="AD20" s="35">
        <v>0.95</v>
      </c>
      <c r="AE20" s="39">
        <v>45668.0</v>
      </c>
      <c r="AF20" s="40"/>
      <c r="AG20" s="35">
        <f t="shared" ref="AG20:AH20" si="19">AD20</f>
        <v>0.95</v>
      </c>
      <c r="AH20" s="39">
        <f t="shared" si="19"/>
        <v>45668</v>
      </c>
      <c r="AI20" s="142">
        <v>73.33</v>
      </c>
      <c r="AJ20" s="146">
        <v>90.0</v>
      </c>
      <c r="AK20" s="42">
        <f t="shared" si="18"/>
        <v>100</v>
      </c>
    </row>
    <row r="21">
      <c r="A21" s="313">
        <v>472196.0</v>
      </c>
      <c r="B21" s="59" t="s">
        <v>581</v>
      </c>
      <c r="C21" s="3" t="s">
        <v>1257</v>
      </c>
      <c r="D21" s="29">
        <f t="shared" si="4"/>
        <v>14</v>
      </c>
      <c r="E21" s="30">
        <f t="shared" si="5"/>
        <v>30</v>
      </c>
      <c r="F21" s="30">
        <f t="shared" si="6"/>
        <v>12</v>
      </c>
      <c r="G21" s="31">
        <f t="shared" si="11"/>
        <v>12</v>
      </c>
      <c r="H21" s="32">
        <f t="shared" si="7"/>
        <v>68</v>
      </c>
      <c r="I21" s="134"/>
      <c r="J21" s="33"/>
      <c r="K21" s="33">
        <v>1.0</v>
      </c>
      <c r="L21" s="33">
        <v>2.0</v>
      </c>
      <c r="M21" s="314">
        <v>1.0</v>
      </c>
      <c r="N21" s="33" t="s">
        <v>1245</v>
      </c>
      <c r="O21" s="33">
        <v>1.0</v>
      </c>
      <c r="P21" s="314">
        <v>3.0</v>
      </c>
      <c r="Q21" s="134">
        <v>1.0</v>
      </c>
      <c r="R21" s="314">
        <v>1.0</v>
      </c>
      <c r="S21" s="134"/>
      <c r="T21" s="33"/>
      <c r="U21" s="33"/>
      <c r="V21" s="136"/>
      <c r="W21" s="62">
        <f t="shared" si="8"/>
        <v>36196</v>
      </c>
      <c r="X21" s="35">
        <v>0.75</v>
      </c>
      <c r="Y21" s="71">
        <v>45598.0</v>
      </c>
      <c r="Z21" s="21">
        <v>11602.0</v>
      </c>
      <c r="AA21" s="35">
        <v>0.65</v>
      </c>
      <c r="AB21" s="71">
        <v>45640.0</v>
      </c>
      <c r="AC21" s="37">
        <v>26030.0</v>
      </c>
      <c r="AD21" s="35">
        <v>0.75</v>
      </c>
      <c r="AE21" s="39">
        <v>45675.0</v>
      </c>
      <c r="AF21" s="40"/>
      <c r="AG21" s="35">
        <f t="shared" ref="AG21:AH21" si="20">AD21</f>
        <v>0.75</v>
      </c>
      <c r="AH21" s="39">
        <f t="shared" si="20"/>
        <v>45675</v>
      </c>
      <c r="AI21" s="139">
        <v>60.0</v>
      </c>
      <c r="AJ21" s="41">
        <f t="shared" ref="AJ21:AJ27" si="22">IF(AI21&gt;=60,AI21,0)</f>
        <v>60</v>
      </c>
      <c r="AK21" s="68">
        <v>60.0</v>
      </c>
    </row>
    <row r="22">
      <c r="A22" s="313">
        <v>467027.0</v>
      </c>
      <c r="B22" s="59" t="s">
        <v>731</v>
      </c>
      <c r="C22" s="3" t="s">
        <v>1258</v>
      </c>
      <c r="D22" s="29">
        <f t="shared" si="4"/>
        <v>17.5</v>
      </c>
      <c r="E22" s="30">
        <f t="shared" si="5"/>
        <v>38</v>
      </c>
      <c r="F22" s="30">
        <f t="shared" si="6"/>
        <v>18.666</v>
      </c>
      <c r="G22" s="31">
        <f t="shared" si="11"/>
        <v>20</v>
      </c>
      <c r="H22" s="32">
        <f t="shared" si="7"/>
        <v>94.166</v>
      </c>
      <c r="I22" s="134"/>
      <c r="J22" s="33"/>
      <c r="K22" s="314">
        <v>2.0</v>
      </c>
      <c r="L22" s="33"/>
      <c r="M22" s="33">
        <v>1.0</v>
      </c>
      <c r="N22" s="314">
        <v>1.0</v>
      </c>
      <c r="O22" s="33">
        <v>1.0</v>
      </c>
      <c r="P22" s="33">
        <v>3.0</v>
      </c>
      <c r="Q22" s="319">
        <v>1.0</v>
      </c>
      <c r="R22" s="320"/>
      <c r="S22" s="134"/>
      <c r="T22" s="33"/>
      <c r="U22" s="33"/>
      <c r="V22" s="136"/>
      <c r="W22" s="62">
        <f t="shared" si="8"/>
        <v>31027</v>
      </c>
      <c r="X22" s="35">
        <v>0.85</v>
      </c>
      <c r="Y22" s="71">
        <v>45570.0</v>
      </c>
      <c r="Z22" s="21">
        <v>11500.0</v>
      </c>
      <c r="AA22" s="35">
        <v>0.9</v>
      </c>
      <c r="AB22" s="71">
        <v>45612.0</v>
      </c>
      <c r="AC22" s="37">
        <v>26002.0</v>
      </c>
      <c r="AD22" s="35">
        <v>0.95</v>
      </c>
      <c r="AE22" s="39">
        <v>45668.0</v>
      </c>
      <c r="AF22" s="40"/>
      <c r="AG22" s="35">
        <f t="shared" ref="AG22:AH22" si="21">AD22</f>
        <v>0.95</v>
      </c>
      <c r="AH22" s="39">
        <f t="shared" si="21"/>
        <v>45668</v>
      </c>
      <c r="AI22" s="142">
        <v>93.33</v>
      </c>
      <c r="AJ22" s="41">
        <f t="shared" si="22"/>
        <v>93.33</v>
      </c>
      <c r="AK22" s="42">
        <f t="shared" ref="AK22:AK23" si="24">IF(H22&gt;=60,100,0)</f>
        <v>100</v>
      </c>
    </row>
    <row r="23">
      <c r="A23" s="313">
        <v>467388.0</v>
      </c>
      <c r="B23" s="59" t="s">
        <v>851</v>
      </c>
      <c r="C23" s="3" t="s">
        <v>1259</v>
      </c>
      <c r="D23" s="29">
        <f t="shared" si="4"/>
        <v>19.5</v>
      </c>
      <c r="E23" s="30">
        <f t="shared" si="5"/>
        <v>38</v>
      </c>
      <c r="F23" s="30">
        <f t="shared" si="6"/>
        <v>16.666</v>
      </c>
      <c r="G23" s="31">
        <f t="shared" si="11"/>
        <v>20</v>
      </c>
      <c r="H23" s="32">
        <f t="shared" si="7"/>
        <v>94.166</v>
      </c>
      <c r="I23" s="134"/>
      <c r="J23" s="314">
        <v>2.0</v>
      </c>
      <c r="K23" s="33">
        <v>1.0</v>
      </c>
      <c r="L23" s="33">
        <v>1.0</v>
      </c>
      <c r="M23" s="314">
        <v>3.0</v>
      </c>
      <c r="N23" s="33" t="s">
        <v>1245</v>
      </c>
      <c r="O23" s="33">
        <v>2.0</v>
      </c>
      <c r="P23" s="33">
        <v>1.0</v>
      </c>
      <c r="Q23" s="319">
        <v>1.0</v>
      </c>
      <c r="R23" s="320"/>
      <c r="S23" s="134"/>
      <c r="T23" s="33"/>
      <c r="U23" s="33"/>
      <c r="V23" s="136"/>
      <c r="W23" s="62">
        <f t="shared" si="8"/>
        <v>31388</v>
      </c>
      <c r="X23" s="35">
        <v>1.0</v>
      </c>
      <c r="Y23" s="71">
        <v>45556.0</v>
      </c>
      <c r="Z23" s="34">
        <v>11411.0</v>
      </c>
      <c r="AA23" s="35">
        <v>0.95</v>
      </c>
      <c r="AB23" s="71">
        <v>45598.0</v>
      </c>
      <c r="AC23" s="37">
        <v>25090.0</v>
      </c>
      <c r="AD23" s="35">
        <v>0.95</v>
      </c>
      <c r="AE23" s="39">
        <v>45668.0</v>
      </c>
      <c r="AF23" s="40"/>
      <c r="AG23" s="35">
        <f t="shared" ref="AG23:AH23" si="23">AD23</f>
        <v>0.95</v>
      </c>
      <c r="AH23" s="39">
        <f t="shared" si="23"/>
        <v>45668</v>
      </c>
      <c r="AI23" s="142">
        <v>83.33</v>
      </c>
      <c r="AJ23" s="41">
        <f t="shared" si="22"/>
        <v>83.33</v>
      </c>
      <c r="AK23" s="42">
        <f t="shared" si="24"/>
        <v>100</v>
      </c>
    </row>
    <row r="24" ht="16.5" customHeight="1">
      <c r="A24" s="313">
        <v>467463.0</v>
      </c>
      <c r="B24" s="59" t="s">
        <v>873</v>
      </c>
      <c r="C24" s="3" t="s">
        <v>1260</v>
      </c>
      <c r="D24" s="29">
        <f t="shared" si="4"/>
        <v>13</v>
      </c>
      <c r="E24" s="30">
        <f t="shared" si="5"/>
        <v>24</v>
      </c>
      <c r="F24" s="30">
        <f t="shared" si="6"/>
        <v>15.334</v>
      </c>
      <c r="G24" s="31">
        <f t="shared" si="11"/>
        <v>12</v>
      </c>
      <c r="H24" s="32">
        <f t="shared" si="7"/>
        <v>64.334</v>
      </c>
      <c r="I24" s="134"/>
      <c r="J24" s="33">
        <v>1.0</v>
      </c>
      <c r="K24" s="33">
        <v>1.0</v>
      </c>
      <c r="L24" s="33">
        <v>1.0</v>
      </c>
      <c r="M24" s="314">
        <v>2.0</v>
      </c>
      <c r="N24" s="33"/>
      <c r="O24" s="33" t="s">
        <v>1245</v>
      </c>
      <c r="P24" s="314">
        <v>3.0</v>
      </c>
      <c r="Q24" s="134">
        <v>1.0</v>
      </c>
      <c r="R24" s="314">
        <v>1.0</v>
      </c>
      <c r="S24" s="134"/>
      <c r="T24" s="33"/>
      <c r="U24" s="33"/>
      <c r="V24" s="136"/>
      <c r="W24" s="62">
        <f t="shared" si="8"/>
        <v>31463</v>
      </c>
      <c r="X24" s="35">
        <v>0.7</v>
      </c>
      <c r="Y24" s="71">
        <v>45598.0</v>
      </c>
      <c r="Z24" s="21">
        <v>11629.0</v>
      </c>
      <c r="AA24" s="35">
        <v>0.6</v>
      </c>
      <c r="AB24" s="71">
        <v>45640.0</v>
      </c>
      <c r="AC24" s="37">
        <v>346.0</v>
      </c>
      <c r="AD24" s="35">
        <v>0.6</v>
      </c>
      <c r="AE24" s="39">
        <v>45675.0</v>
      </c>
      <c r="AF24" s="40"/>
      <c r="AG24" s="35">
        <f t="shared" ref="AG24:AH24" si="25">AD24</f>
        <v>0.6</v>
      </c>
      <c r="AH24" s="39">
        <f t="shared" si="25"/>
        <v>45675</v>
      </c>
      <c r="AI24" s="142">
        <v>76.67</v>
      </c>
      <c r="AJ24" s="41">
        <f t="shared" si="22"/>
        <v>76.67</v>
      </c>
      <c r="AK24" s="68">
        <v>60.0</v>
      </c>
    </row>
    <row r="25">
      <c r="A25" s="313">
        <v>467738.0</v>
      </c>
      <c r="B25" s="124" t="s">
        <v>1261</v>
      </c>
      <c r="C25" s="3" t="s">
        <v>1262</v>
      </c>
      <c r="D25" s="29">
        <f t="shared" si="4"/>
        <v>15</v>
      </c>
      <c r="E25" s="30">
        <f t="shared" si="5"/>
        <v>30</v>
      </c>
      <c r="F25" s="30">
        <f t="shared" si="6"/>
        <v>12.8</v>
      </c>
      <c r="G25" s="31">
        <f t="shared" si="11"/>
        <v>12</v>
      </c>
      <c r="H25" s="32">
        <f t="shared" si="7"/>
        <v>69.8</v>
      </c>
      <c r="I25" s="134"/>
      <c r="J25" s="33">
        <v>1.0</v>
      </c>
      <c r="K25" s="33">
        <v>1.0</v>
      </c>
      <c r="L25" s="33">
        <v>1.0</v>
      </c>
      <c r="M25" s="314">
        <v>2.0</v>
      </c>
      <c r="N25" s="314">
        <v>6.0</v>
      </c>
      <c r="O25" s="33" t="s">
        <v>1245</v>
      </c>
      <c r="P25" s="33">
        <v>1.0</v>
      </c>
      <c r="Q25" s="134">
        <v>1.0</v>
      </c>
      <c r="R25" s="314">
        <v>1.0</v>
      </c>
      <c r="S25" s="134"/>
      <c r="T25" s="33"/>
      <c r="U25" s="33"/>
      <c r="V25" s="136"/>
      <c r="W25" s="62">
        <f t="shared" si="8"/>
        <v>31738</v>
      </c>
      <c r="X25" s="35">
        <v>0.7</v>
      </c>
      <c r="Y25" s="71">
        <v>45598.0</v>
      </c>
      <c r="Z25" s="21">
        <v>11619.0</v>
      </c>
      <c r="AA25" s="35">
        <v>0.8</v>
      </c>
      <c r="AB25" s="71">
        <v>45612.0</v>
      </c>
      <c r="AC25" s="37">
        <v>25999.0</v>
      </c>
      <c r="AD25" s="35">
        <v>0.75</v>
      </c>
      <c r="AE25" s="39">
        <v>45675.0</v>
      </c>
      <c r="AF25" s="40"/>
      <c r="AG25" s="35">
        <f t="shared" ref="AG25:AH25" si="26">AD25</f>
        <v>0.75</v>
      </c>
      <c r="AH25" s="39">
        <f t="shared" si="26"/>
        <v>45675</v>
      </c>
      <c r="AI25" s="147">
        <v>64.0</v>
      </c>
      <c r="AJ25" s="41">
        <f t="shared" si="22"/>
        <v>64</v>
      </c>
      <c r="AK25" s="68">
        <v>60.0</v>
      </c>
    </row>
    <row r="26">
      <c r="A26" s="313">
        <v>468030.0</v>
      </c>
      <c r="B26" s="124" t="s">
        <v>1263</v>
      </c>
      <c r="C26" s="3" t="s">
        <v>1264</v>
      </c>
      <c r="D26" s="29">
        <f t="shared" si="4"/>
        <v>16</v>
      </c>
      <c r="E26" s="30">
        <f t="shared" si="5"/>
        <v>34</v>
      </c>
      <c r="F26" s="30">
        <f t="shared" si="6"/>
        <v>16.666</v>
      </c>
      <c r="G26" s="31">
        <f t="shared" si="11"/>
        <v>20</v>
      </c>
      <c r="H26" s="32">
        <f t="shared" si="7"/>
        <v>86.666</v>
      </c>
      <c r="I26" s="134"/>
      <c r="J26" s="33"/>
      <c r="K26" s="33">
        <v>1.0</v>
      </c>
      <c r="L26" s="33">
        <v>2.0</v>
      </c>
      <c r="M26" s="314">
        <v>1.0</v>
      </c>
      <c r="N26" s="314">
        <v>3.0</v>
      </c>
      <c r="O26" s="33">
        <v>1.0</v>
      </c>
      <c r="P26" s="33">
        <v>1.0</v>
      </c>
      <c r="Q26" s="319">
        <v>1.0</v>
      </c>
      <c r="R26" s="320"/>
      <c r="S26" s="134"/>
      <c r="T26" s="33"/>
      <c r="U26" s="33"/>
      <c r="V26" s="136"/>
      <c r="W26" s="62">
        <f t="shared" si="8"/>
        <v>32030</v>
      </c>
      <c r="X26" s="35">
        <v>0.75</v>
      </c>
      <c r="Y26" s="71">
        <v>45598.0</v>
      </c>
      <c r="Z26" s="21">
        <v>11690.0</v>
      </c>
      <c r="AA26" s="35">
        <v>0.85</v>
      </c>
      <c r="AB26" s="71">
        <v>45612.0</v>
      </c>
      <c r="AC26" s="37">
        <v>25991.0</v>
      </c>
      <c r="AD26" s="35">
        <v>0.85</v>
      </c>
      <c r="AE26" s="39">
        <v>45668.0</v>
      </c>
      <c r="AF26" s="40"/>
      <c r="AG26" s="35">
        <f t="shared" ref="AG26:AH26" si="27">AD26</f>
        <v>0.85</v>
      </c>
      <c r="AH26" s="39">
        <f t="shared" si="27"/>
        <v>45668</v>
      </c>
      <c r="AI26" s="142">
        <v>83.33</v>
      </c>
      <c r="AJ26" s="41">
        <f t="shared" si="22"/>
        <v>83.33</v>
      </c>
      <c r="AK26" s="42">
        <f t="shared" ref="AK26:AK27" si="29">IF(H26&gt;=60,100,0)</f>
        <v>100</v>
      </c>
    </row>
    <row r="27">
      <c r="A27" s="313">
        <v>466873.0</v>
      </c>
      <c r="B27" s="124" t="s">
        <v>1265</v>
      </c>
      <c r="C27" s="3" t="s">
        <v>1266</v>
      </c>
      <c r="D27" s="29">
        <f t="shared" si="4"/>
        <v>18</v>
      </c>
      <c r="E27" s="30">
        <f t="shared" si="5"/>
        <v>30</v>
      </c>
      <c r="F27" s="30">
        <f t="shared" si="6"/>
        <v>15.334</v>
      </c>
      <c r="G27" s="31">
        <f t="shared" si="11"/>
        <v>20</v>
      </c>
      <c r="H27" s="32">
        <f t="shared" si="7"/>
        <v>83.334</v>
      </c>
      <c r="I27" s="134"/>
      <c r="J27" s="314">
        <v>4.0</v>
      </c>
      <c r="K27" s="33">
        <v>1.0</v>
      </c>
      <c r="L27" s="33">
        <v>2.0</v>
      </c>
      <c r="M27" s="314">
        <v>4.0</v>
      </c>
      <c r="N27" s="33">
        <v>1.0</v>
      </c>
      <c r="O27" s="33">
        <v>1.0</v>
      </c>
      <c r="P27" s="33">
        <v>1.0</v>
      </c>
      <c r="Q27" s="134" t="s">
        <v>1245</v>
      </c>
      <c r="R27" s="33" t="s">
        <v>1245</v>
      </c>
      <c r="S27" s="134" t="s">
        <v>1245</v>
      </c>
      <c r="T27" s="314">
        <v>1.0</v>
      </c>
      <c r="U27" s="320"/>
      <c r="V27" s="321"/>
      <c r="W27" s="62">
        <f t="shared" si="8"/>
        <v>30873</v>
      </c>
      <c r="X27" s="35">
        <v>0.85</v>
      </c>
      <c r="Y27" s="71">
        <v>45556.0</v>
      </c>
      <c r="Z27" s="21">
        <v>11410.0</v>
      </c>
      <c r="AA27" s="35">
        <v>0.95</v>
      </c>
      <c r="AB27" s="71">
        <v>45598.0</v>
      </c>
      <c r="AC27" s="37">
        <v>25054.0</v>
      </c>
      <c r="AD27" s="35">
        <v>0.75</v>
      </c>
      <c r="AE27" s="39">
        <v>45703.0</v>
      </c>
      <c r="AF27" s="40"/>
      <c r="AG27" s="35">
        <f t="shared" ref="AG27:AH27" si="28">AD27</f>
        <v>0.75</v>
      </c>
      <c r="AH27" s="39">
        <f t="shared" si="28"/>
        <v>45703</v>
      </c>
      <c r="AI27" s="142">
        <v>76.67</v>
      </c>
      <c r="AJ27" s="41">
        <f t="shared" si="22"/>
        <v>76.67</v>
      </c>
      <c r="AK27" s="42">
        <f t="shared" si="29"/>
        <v>100</v>
      </c>
    </row>
    <row r="28">
      <c r="A28" s="258"/>
      <c r="B28" s="114"/>
      <c r="C28" s="62"/>
      <c r="D28" s="30"/>
      <c r="E28" s="30"/>
      <c r="F28" s="30"/>
      <c r="G28" s="30"/>
      <c r="H28" s="61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136"/>
      <c r="W28" s="62"/>
      <c r="X28" s="316"/>
      <c r="Y28" s="63"/>
      <c r="Z28" s="62"/>
      <c r="AA28" s="35"/>
      <c r="AB28" s="63"/>
      <c r="AC28" s="37"/>
      <c r="AD28" s="35"/>
      <c r="AE28" s="64"/>
      <c r="AF28" s="37"/>
      <c r="AG28" s="37"/>
      <c r="AH28" s="65"/>
      <c r="AI28" s="317"/>
      <c r="AJ28" s="37"/>
      <c r="AK28" s="37"/>
    </row>
    <row r="29">
      <c r="A29" s="258"/>
      <c r="B29" s="114"/>
      <c r="C29" s="62"/>
      <c r="D29" s="30"/>
      <c r="E29" s="30"/>
      <c r="F29" s="30"/>
      <c r="G29" s="30"/>
      <c r="H29" s="61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62"/>
      <c r="X29" s="316"/>
      <c r="Y29" s="63"/>
      <c r="Z29" s="62"/>
      <c r="AA29" s="35"/>
      <c r="AB29" s="63"/>
      <c r="AC29" s="37"/>
      <c r="AD29" s="35"/>
      <c r="AE29" s="64"/>
      <c r="AF29" s="37"/>
      <c r="AG29" s="37"/>
      <c r="AH29" s="65"/>
      <c r="AI29" s="317"/>
      <c r="AJ29" s="37"/>
      <c r="AK29" s="37"/>
    </row>
    <row r="30">
      <c r="A30" s="258"/>
      <c r="B30" s="114"/>
      <c r="C30" s="62"/>
      <c r="D30" s="30"/>
      <c r="E30" s="30"/>
      <c r="F30" s="30"/>
      <c r="G30" s="30"/>
      <c r="H30" s="61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62"/>
      <c r="X30" s="316"/>
      <c r="Y30" s="63"/>
      <c r="Z30" s="62"/>
      <c r="AA30" s="35"/>
      <c r="AB30" s="63"/>
      <c r="AC30" s="37"/>
      <c r="AD30" s="35"/>
      <c r="AE30" s="64"/>
      <c r="AF30" s="37"/>
      <c r="AG30" s="37"/>
      <c r="AH30" s="65"/>
      <c r="AI30" s="317"/>
      <c r="AJ30" s="37"/>
      <c r="AK30" s="37"/>
    </row>
    <row r="31">
      <c r="A31" s="258"/>
      <c r="B31" s="114"/>
      <c r="C31" s="62"/>
      <c r="D31" s="30"/>
      <c r="E31" s="30"/>
      <c r="F31" s="30"/>
      <c r="G31" s="30"/>
      <c r="H31" s="61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62"/>
      <c r="X31" s="316"/>
      <c r="Y31" s="63"/>
      <c r="Z31" s="62"/>
      <c r="AA31" s="35"/>
      <c r="AB31" s="63"/>
      <c r="AC31" s="37"/>
      <c r="AD31" s="35"/>
      <c r="AE31" s="64"/>
      <c r="AF31" s="37"/>
      <c r="AG31" s="37"/>
      <c r="AH31" s="65"/>
      <c r="AI31" s="317"/>
      <c r="AJ31" s="37"/>
      <c r="AK31" s="37"/>
    </row>
    <row r="32">
      <c r="A32" s="258"/>
      <c r="B32" s="114"/>
      <c r="C32" s="62"/>
      <c r="D32" s="30"/>
      <c r="E32" s="30"/>
      <c r="F32" s="30"/>
      <c r="G32" s="30"/>
      <c r="H32" s="61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62"/>
      <c r="X32" s="316"/>
      <c r="Y32" s="63"/>
      <c r="Z32" s="62"/>
      <c r="AA32" s="35"/>
      <c r="AB32" s="63"/>
      <c r="AC32" s="37"/>
      <c r="AD32" s="35"/>
      <c r="AE32" s="64"/>
      <c r="AF32" s="37"/>
      <c r="AG32" s="37"/>
      <c r="AH32" s="65"/>
      <c r="AI32" s="317"/>
      <c r="AJ32" s="37"/>
      <c r="AK32" s="37"/>
    </row>
    <row r="33">
      <c r="A33" s="258"/>
      <c r="B33" s="114"/>
      <c r="C33" s="62"/>
      <c r="D33" s="30"/>
      <c r="E33" s="30"/>
      <c r="F33" s="30"/>
      <c r="G33" s="30"/>
      <c r="H33" s="61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62"/>
      <c r="X33" s="316"/>
      <c r="Y33" s="63"/>
      <c r="Z33" s="62"/>
      <c r="AA33" s="35"/>
      <c r="AB33" s="63"/>
      <c r="AC33" s="37"/>
      <c r="AD33" s="35"/>
      <c r="AE33" s="64"/>
      <c r="AF33" s="37"/>
      <c r="AG33" s="37"/>
      <c r="AH33" s="65"/>
      <c r="AI33" s="317"/>
      <c r="AJ33" s="37"/>
      <c r="AK33" s="37"/>
    </row>
    <row r="34">
      <c r="A34" s="258"/>
      <c r="B34" s="114"/>
      <c r="C34" s="62"/>
      <c r="D34" s="30"/>
      <c r="E34" s="30"/>
      <c r="F34" s="30"/>
      <c r="G34" s="30"/>
      <c r="H34" s="61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62"/>
      <c r="X34" s="316"/>
      <c r="Y34" s="63"/>
      <c r="Z34" s="62"/>
      <c r="AA34" s="35"/>
      <c r="AB34" s="63"/>
      <c r="AC34" s="37"/>
      <c r="AD34" s="35"/>
      <c r="AE34" s="64"/>
      <c r="AF34" s="37"/>
      <c r="AG34" s="37"/>
      <c r="AH34" s="65"/>
      <c r="AI34" s="317"/>
      <c r="AJ34" s="37"/>
      <c r="AK34" s="37"/>
    </row>
    <row r="35">
      <c r="A35" s="258"/>
      <c r="B35" s="114"/>
      <c r="C35" s="62"/>
      <c r="D35" s="30"/>
      <c r="E35" s="30"/>
      <c r="F35" s="30"/>
      <c r="G35" s="30"/>
      <c r="H35" s="61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62"/>
      <c r="X35" s="316"/>
      <c r="Y35" s="63"/>
      <c r="Z35" s="62"/>
      <c r="AA35" s="35"/>
      <c r="AB35" s="63"/>
      <c r="AC35" s="37"/>
      <c r="AD35" s="35"/>
      <c r="AE35" s="64"/>
      <c r="AF35" s="37"/>
      <c r="AG35" s="37"/>
      <c r="AH35" s="65"/>
      <c r="AI35" s="317"/>
      <c r="AJ35" s="37"/>
      <c r="AK35" s="37"/>
    </row>
    <row r="36">
      <c r="A36" s="258"/>
      <c r="B36" s="114"/>
      <c r="C36" s="62"/>
      <c r="D36" s="30"/>
      <c r="E36" s="30"/>
      <c r="F36" s="30"/>
      <c r="G36" s="30"/>
      <c r="H36" s="61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62"/>
      <c r="X36" s="316"/>
      <c r="Y36" s="63"/>
      <c r="Z36" s="62"/>
      <c r="AA36" s="35"/>
      <c r="AB36" s="63"/>
      <c r="AC36" s="37"/>
      <c r="AD36" s="35"/>
      <c r="AE36" s="64"/>
      <c r="AF36" s="37"/>
      <c r="AG36" s="37"/>
      <c r="AH36" s="65"/>
      <c r="AI36" s="317"/>
      <c r="AJ36" s="37"/>
      <c r="AK36" s="37"/>
    </row>
    <row r="37">
      <c r="A37" s="258"/>
      <c r="B37" s="114"/>
      <c r="C37" s="62"/>
      <c r="D37" s="30"/>
      <c r="E37" s="30"/>
      <c r="F37" s="30"/>
      <c r="G37" s="30"/>
      <c r="H37" s="61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62"/>
      <c r="X37" s="316"/>
      <c r="Y37" s="63"/>
      <c r="Z37" s="62"/>
      <c r="AA37" s="35"/>
      <c r="AB37" s="63"/>
      <c r="AC37" s="37"/>
      <c r="AD37" s="35"/>
      <c r="AE37" s="64"/>
      <c r="AF37" s="37"/>
      <c r="AG37" s="37"/>
      <c r="AH37" s="65"/>
      <c r="AI37" s="317"/>
      <c r="AJ37" s="37"/>
      <c r="AK37" s="37"/>
    </row>
    <row r="38">
      <c r="A38" s="258"/>
      <c r="B38" s="114"/>
      <c r="C38" s="62"/>
      <c r="D38" s="30"/>
      <c r="E38" s="30"/>
      <c r="F38" s="30"/>
      <c r="G38" s="30"/>
      <c r="H38" s="61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62"/>
      <c r="X38" s="316"/>
      <c r="Y38" s="63"/>
      <c r="Z38" s="62"/>
      <c r="AA38" s="35"/>
      <c r="AB38" s="63"/>
      <c r="AC38" s="37"/>
      <c r="AD38" s="35"/>
      <c r="AE38" s="64"/>
      <c r="AF38" s="37"/>
      <c r="AG38" s="37"/>
      <c r="AH38" s="65"/>
      <c r="AI38" s="317"/>
      <c r="AJ38" s="37"/>
      <c r="AK38" s="37"/>
    </row>
    <row r="39">
      <c r="A39" s="258"/>
      <c r="B39" s="114"/>
      <c r="C39" s="62"/>
      <c r="D39" s="30"/>
      <c r="E39" s="30"/>
      <c r="F39" s="30"/>
      <c r="G39" s="30"/>
      <c r="H39" s="61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62"/>
      <c r="X39" s="316"/>
      <c r="Y39" s="63"/>
      <c r="Z39" s="62"/>
      <c r="AA39" s="35"/>
      <c r="AB39" s="63"/>
      <c r="AC39" s="37"/>
      <c r="AD39" s="35"/>
      <c r="AE39" s="64"/>
      <c r="AF39" s="37"/>
      <c r="AG39" s="37"/>
      <c r="AH39" s="65"/>
      <c r="AI39" s="317"/>
      <c r="AJ39" s="37"/>
      <c r="AK39" s="37"/>
    </row>
    <row r="40">
      <c r="A40" s="258"/>
      <c r="B40" s="114"/>
      <c r="C40" s="62"/>
      <c r="D40" s="30"/>
      <c r="E40" s="30"/>
      <c r="F40" s="30"/>
      <c r="G40" s="30"/>
      <c r="H40" s="61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62"/>
      <c r="X40" s="316"/>
      <c r="Y40" s="63"/>
      <c r="Z40" s="62"/>
      <c r="AA40" s="35"/>
      <c r="AB40" s="63"/>
      <c r="AC40" s="37"/>
      <c r="AD40" s="35"/>
      <c r="AE40" s="64"/>
      <c r="AF40" s="37"/>
      <c r="AG40" s="37"/>
      <c r="AH40" s="65"/>
      <c r="AI40" s="317"/>
      <c r="AJ40" s="37"/>
      <c r="AK40" s="37"/>
    </row>
    <row r="41">
      <c r="A41" s="258"/>
      <c r="B41" s="114"/>
      <c r="C41" s="62"/>
      <c r="D41" s="30"/>
      <c r="E41" s="30"/>
      <c r="F41" s="30"/>
      <c r="G41" s="30"/>
      <c r="H41" s="61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62"/>
      <c r="X41" s="316"/>
      <c r="Y41" s="63"/>
      <c r="Z41" s="62"/>
      <c r="AA41" s="35"/>
      <c r="AB41" s="63"/>
      <c r="AC41" s="37"/>
      <c r="AD41" s="35"/>
      <c r="AE41" s="64"/>
      <c r="AF41" s="37"/>
      <c r="AG41" s="37"/>
      <c r="AH41" s="65"/>
      <c r="AI41" s="317"/>
      <c r="AJ41" s="37"/>
      <c r="AK41" s="37"/>
    </row>
    <row r="42">
      <c r="A42" s="258"/>
      <c r="B42" s="114"/>
      <c r="C42" s="62"/>
      <c r="D42" s="30"/>
      <c r="E42" s="30"/>
      <c r="F42" s="30"/>
      <c r="G42" s="30"/>
      <c r="H42" s="61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62"/>
      <c r="X42" s="316"/>
      <c r="Y42" s="63"/>
      <c r="Z42" s="62"/>
      <c r="AA42" s="35"/>
      <c r="AB42" s="63"/>
      <c r="AC42" s="37"/>
      <c r="AD42" s="35"/>
      <c r="AE42" s="64"/>
      <c r="AF42" s="37"/>
      <c r="AG42" s="37"/>
      <c r="AH42" s="65"/>
      <c r="AI42" s="317"/>
      <c r="AJ42" s="37"/>
      <c r="AK42" s="37"/>
    </row>
    <row r="43">
      <c r="A43" s="258"/>
      <c r="B43" s="114"/>
      <c r="C43" s="62"/>
      <c r="D43" s="30"/>
      <c r="E43" s="30"/>
      <c r="F43" s="30"/>
      <c r="G43" s="30"/>
      <c r="H43" s="61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62"/>
      <c r="X43" s="316"/>
      <c r="Y43" s="63"/>
      <c r="Z43" s="62"/>
      <c r="AA43" s="35"/>
      <c r="AB43" s="63"/>
      <c r="AC43" s="37"/>
      <c r="AD43" s="35"/>
      <c r="AE43" s="64"/>
      <c r="AF43" s="37"/>
      <c r="AG43" s="37"/>
      <c r="AH43" s="65"/>
      <c r="AI43" s="317"/>
      <c r="AJ43" s="37"/>
      <c r="AK43" s="37"/>
    </row>
    <row r="44">
      <c r="A44" s="258"/>
      <c r="B44" s="114"/>
      <c r="C44" s="62"/>
      <c r="D44" s="30"/>
      <c r="E44" s="30"/>
      <c r="F44" s="30"/>
      <c r="G44" s="30"/>
      <c r="H44" s="61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62"/>
      <c r="X44" s="316"/>
      <c r="Y44" s="63"/>
      <c r="Z44" s="62"/>
      <c r="AA44" s="35"/>
      <c r="AB44" s="63"/>
      <c r="AC44" s="37"/>
      <c r="AD44" s="35"/>
      <c r="AE44" s="64"/>
      <c r="AF44" s="37"/>
      <c r="AG44" s="37"/>
      <c r="AH44" s="65"/>
      <c r="AI44" s="317"/>
      <c r="AJ44" s="37"/>
      <c r="AK44" s="37"/>
    </row>
    <row r="45">
      <c r="A45" s="258"/>
      <c r="B45" s="114"/>
      <c r="C45" s="62"/>
      <c r="D45" s="30"/>
      <c r="E45" s="30"/>
      <c r="F45" s="30"/>
      <c r="G45" s="30"/>
      <c r="H45" s="61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62"/>
      <c r="X45" s="316"/>
      <c r="Y45" s="63"/>
      <c r="Z45" s="62"/>
      <c r="AA45" s="35"/>
      <c r="AB45" s="63"/>
      <c r="AC45" s="37"/>
      <c r="AD45" s="35"/>
      <c r="AE45" s="64"/>
      <c r="AF45" s="37"/>
      <c r="AG45" s="37"/>
      <c r="AH45" s="65"/>
      <c r="AI45" s="317"/>
      <c r="AJ45" s="37"/>
      <c r="AK45" s="37"/>
    </row>
    <row r="46">
      <c r="A46" s="258"/>
      <c r="B46" s="114"/>
      <c r="C46" s="62"/>
      <c r="D46" s="30"/>
      <c r="E46" s="30"/>
      <c r="F46" s="30"/>
      <c r="G46" s="30"/>
      <c r="H46" s="61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62"/>
      <c r="X46" s="316"/>
      <c r="Y46" s="63"/>
      <c r="Z46" s="62"/>
      <c r="AA46" s="35"/>
      <c r="AB46" s="63"/>
      <c r="AC46" s="37"/>
      <c r="AD46" s="35"/>
      <c r="AE46" s="64"/>
      <c r="AF46" s="37"/>
      <c r="AG46" s="37"/>
      <c r="AH46" s="65"/>
      <c r="AI46" s="317"/>
      <c r="AJ46" s="37"/>
      <c r="AK46" s="37"/>
    </row>
    <row r="47">
      <c r="A47" s="258"/>
      <c r="B47" s="114"/>
      <c r="C47" s="62"/>
      <c r="D47" s="30"/>
      <c r="E47" s="30"/>
      <c r="F47" s="30"/>
      <c r="G47" s="30"/>
      <c r="H47" s="61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62"/>
      <c r="X47" s="316"/>
      <c r="Y47" s="63"/>
      <c r="Z47" s="62"/>
      <c r="AA47" s="35"/>
      <c r="AB47" s="63"/>
      <c r="AC47" s="37"/>
      <c r="AD47" s="35"/>
      <c r="AE47" s="64"/>
      <c r="AF47" s="37"/>
      <c r="AG47" s="37"/>
      <c r="AH47" s="65"/>
      <c r="AI47" s="317"/>
      <c r="AJ47" s="37"/>
      <c r="AK47" s="37"/>
    </row>
    <row r="48">
      <c r="A48" s="258"/>
      <c r="B48" s="114"/>
      <c r="C48" s="62"/>
      <c r="D48" s="30"/>
      <c r="E48" s="30"/>
      <c r="F48" s="30"/>
      <c r="G48" s="30"/>
      <c r="H48" s="61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62"/>
      <c r="X48" s="316"/>
      <c r="Y48" s="63"/>
      <c r="Z48" s="62"/>
      <c r="AA48" s="35"/>
      <c r="AB48" s="63"/>
      <c r="AC48" s="37"/>
      <c r="AD48" s="35"/>
      <c r="AE48" s="64"/>
      <c r="AF48" s="37"/>
      <c r="AG48" s="37"/>
      <c r="AH48" s="65"/>
      <c r="AI48" s="317"/>
      <c r="AJ48" s="37"/>
      <c r="AK48" s="37"/>
    </row>
    <row r="49">
      <c r="A49" s="258"/>
      <c r="B49" s="114"/>
      <c r="C49" s="62"/>
      <c r="D49" s="30"/>
      <c r="E49" s="30"/>
      <c r="F49" s="30"/>
      <c r="G49" s="30"/>
      <c r="H49" s="61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62"/>
      <c r="X49" s="316"/>
      <c r="Y49" s="63"/>
      <c r="Z49" s="62"/>
      <c r="AA49" s="35"/>
      <c r="AB49" s="63"/>
      <c r="AC49" s="37"/>
      <c r="AD49" s="35"/>
      <c r="AE49" s="64"/>
      <c r="AF49" s="37"/>
      <c r="AG49" s="37"/>
      <c r="AH49" s="65"/>
      <c r="AI49" s="317"/>
      <c r="AJ49" s="37"/>
      <c r="AK49" s="37"/>
    </row>
    <row r="50">
      <c r="A50" s="258"/>
      <c r="B50" s="114"/>
      <c r="C50" s="62"/>
      <c r="D50" s="30"/>
      <c r="E50" s="30"/>
      <c r="F50" s="30"/>
      <c r="G50" s="30"/>
      <c r="H50" s="61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62"/>
      <c r="X50" s="316"/>
      <c r="Y50" s="63"/>
      <c r="Z50" s="62"/>
      <c r="AA50" s="35"/>
      <c r="AB50" s="63"/>
      <c r="AC50" s="37"/>
      <c r="AD50" s="35"/>
      <c r="AE50" s="64"/>
      <c r="AF50" s="37"/>
      <c r="AG50" s="37"/>
      <c r="AH50" s="65"/>
      <c r="AI50" s="317"/>
      <c r="AJ50" s="37"/>
      <c r="AK50" s="37"/>
    </row>
    <row r="51">
      <c r="A51" s="258"/>
      <c r="B51" s="114"/>
      <c r="C51" s="62"/>
      <c r="D51" s="30"/>
      <c r="E51" s="30"/>
      <c r="F51" s="30"/>
      <c r="G51" s="30"/>
      <c r="H51" s="61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62"/>
      <c r="X51" s="316"/>
      <c r="Y51" s="63"/>
      <c r="Z51" s="62"/>
      <c r="AA51" s="35"/>
      <c r="AB51" s="63"/>
      <c r="AC51" s="37"/>
      <c r="AD51" s="35"/>
      <c r="AE51" s="64"/>
      <c r="AF51" s="37"/>
      <c r="AG51" s="37"/>
      <c r="AH51" s="65"/>
      <c r="AI51" s="317"/>
      <c r="AJ51" s="37"/>
      <c r="AK51" s="37"/>
    </row>
    <row r="52">
      <c r="A52" s="258"/>
      <c r="B52" s="114"/>
      <c r="C52" s="62"/>
      <c r="D52" s="30"/>
      <c r="E52" s="30"/>
      <c r="F52" s="30"/>
      <c r="G52" s="30"/>
      <c r="H52" s="61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62"/>
      <c r="X52" s="316"/>
      <c r="Y52" s="63"/>
      <c r="Z52" s="62"/>
      <c r="AA52" s="35"/>
      <c r="AB52" s="63"/>
      <c r="AC52" s="37"/>
      <c r="AD52" s="35"/>
      <c r="AE52" s="64"/>
      <c r="AF52" s="37"/>
      <c r="AG52" s="37"/>
      <c r="AH52" s="65"/>
      <c r="AI52" s="317"/>
      <c r="AJ52" s="37"/>
      <c r="AK52" s="37"/>
    </row>
    <row r="53">
      <c r="A53" s="258"/>
      <c r="B53" s="114"/>
      <c r="C53" s="62"/>
      <c r="D53" s="30"/>
      <c r="E53" s="30"/>
      <c r="F53" s="30"/>
      <c r="G53" s="30"/>
      <c r="H53" s="61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62"/>
      <c r="X53" s="316"/>
      <c r="Y53" s="63"/>
      <c r="Z53" s="62"/>
      <c r="AA53" s="35"/>
      <c r="AB53" s="63"/>
      <c r="AC53" s="37"/>
      <c r="AD53" s="35"/>
      <c r="AE53" s="64"/>
      <c r="AF53" s="37"/>
      <c r="AG53" s="37"/>
      <c r="AH53" s="65"/>
      <c r="AI53" s="317"/>
      <c r="AJ53" s="37"/>
      <c r="AK53" s="37"/>
    </row>
    <row r="54">
      <c r="A54" s="258"/>
      <c r="B54" s="114"/>
      <c r="C54" s="62"/>
      <c r="D54" s="30"/>
      <c r="E54" s="30"/>
      <c r="F54" s="30"/>
      <c r="G54" s="30"/>
      <c r="H54" s="61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62"/>
      <c r="X54" s="316"/>
      <c r="Y54" s="63"/>
      <c r="Z54" s="62"/>
      <c r="AA54" s="35"/>
      <c r="AB54" s="63"/>
      <c r="AC54" s="37"/>
      <c r="AD54" s="35"/>
      <c r="AE54" s="64"/>
      <c r="AF54" s="37"/>
      <c r="AG54" s="37"/>
      <c r="AH54" s="65"/>
      <c r="AI54" s="317"/>
      <c r="AJ54" s="37"/>
      <c r="AK54" s="37"/>
    </row>
    <row r="55">
      <c r="A55" s="258"/>
      <c r="B55" s="114"/>
      <c r="C55" s="62"/>
      <c r="D55" s="30"/>
      <c r="E55" s="30"/>
      <c r="F55" s="30"/>
      <c r="G55" s="30"/>
      <c r="H55" s="61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62"/>
      <c r="X55" s="316"/>
      <c r="Y55" s="63"/>
      <c r="Z55" s="62"/>
      <c r="AA55" s="35"/>
      <c r="AB55" s="63"/>
      <c r="AC55" s="37"/>
      <c r="AD55" s="35"/>
      <c r="AE55" s="64"/>
      <c r="AF55" s="37"/>
      <c r="AG55" s="37"/>
      <c r="AH55" s="65"/>
      <c r="AI55" s="317"/>
      <c r="AJ55" s="37"/>
      <c r="AK55" s="37"/>
    </row>
    <row r="56">
      <c r="A56" s="258"/>
      <c r="B56" s="114"/>
      <c r="C56" s="62"/>
      <c r="D56" s="30"/>
      <c r="E56" s="30"/>
      <c r="F56" s="30"/>
      <c r="G56" s="30"/>
      <c r="H56" s="61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62"/>
      <c r="X56" s="316"/>
      <c r="Y56" s="63"/>
      <c r="Z56" s="62"/>
      <c r="AA56" s="35"/>
      <c r="AB56" s="63"/>
      <c r="AC56" s="37"/>
      <c r="AD56" s="35"/>
      <c r="AE56" s="64"/>
      <c r="AF56" s="37"/>
      <c r="AG56" s="37"/>
      <c r="AH56" s="65"/>
      <c r="AI56" s="317"/>
      <c r="AJ56" s="37"/>
      <c r="AK56" s="37"/>
    </row>
    <row r="57">
      <c r="A57" s="258"/>
      <c r="B57" s="114"/>
      <c r="C57" s="62"/>
      <c r="D57" s="30"/>
      <c r="E57" s="30"/>
      <c r="F57" s="30"/>
      <c r="G57" s="30"/>
      <c r="H57" s="61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62"/>
      <c r="X57" s="316"/>
      <c r="Y57" s="63"/>
      <c r="Z57" s="62"/>
      <c r="AA57" s="35"/>
      <c r="AB57" s="63"/>
      <c r="AC57" s="37"/>
      <c r="AD57" s="35"/>
      <c r="AE57" s="64"/>
      <c r="AF57" s="37"/>
      <c r="AG57" s="37"/>
      <c r="AH57" s="65"/>
      <c r="AI57" s="317"/>
      <c r="AJ57" s="37"/>
      <c r="AK57" s="37"/>
    </row>
    <row r="58">
      <c r="A58" s="258"/>
      <c r="B58" s="114"/>
      <c r="C58" s="62"/>
      <c r="D58" s="30"/>
      <c r="E58" s="30"/>
      <c r="F58" s="30"/>
      <c r="G58" s="30"/>
      <c r="H58" s="61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62"/>
      <c r="X58" s="316"/>
      <c r="Y58" s="63"/>
      <c r="Z58" s="62"/>
      <c r="AA58" s="35"/>
      <c r="AB58" s="63"/>
      <c r="AC58" s="37"/>
      <c r="AD58" s="35"/>
      <c r="AE58" s="64"/>
      <c r="AF58" s="37"/>
      <c r="AG58" s="37"/>
      <c r="AH58" s="65"/>
      <c r="AI58" s="317"/>
      <c r="AJ58" s="37"/>
      <c r="AK58" s="37"/>
    </row>
    <row r="59">
      <c r="A59" s="258"/>
      <c r="B59" s="114"/>
      <c r="C59" s="62"/>
      <c r="D59" s="30"/>
      <c r="E59" s="30"/>
      <c r="F59" s="30"/>
      <c r="G59" s="30"/>
      <c r="H59" s="61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62"/>
      <c r="X59" s="316"/>
      <c r="Y59" s="63"/>
      <c r="Z59" s="62"/>
      <c r="AA59" s="35"/>
      <c r="AB59" s="63"/>
      <c r="AC59" s="37"/>
      <c r="AD59" s="35"/>
      <c r="AE59" s="64"/>
      <c r="AF59" s="37"/>
      <c r="AG59" s="37"/>
      <c r="AH59" s="65"/>
      <c r="AI59" s="317"/>
      <c r="AJ59" s="37"/>
      <c r="AK59" s="37"/>
    </row>
    <row r="60">
      <c r="A60" s="258"/>
      <c r="B60" s="114"/>
      <c r="C60" s="62"/>
      <c r="D60" s="30"/>
      <c r="E60" s="30"/>
      <c r="F60" s="30"/>
      <c r="G60" s="30"/>
      <c r="H60" s="61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62"/>
      <c r="X60" s="316"/>
      <c r="Y60" s="63"/>
      <c r="Z60" s="62"/>
      <c r="AA60" s="35"/>
      <c r="AB60" s="63"/>
      <c r="AC60" s="37"/>
      <c r="AD60" s="35"/>
      <c r="AE60" s="64"/>
      <c r="AF60" s="37"/>
      <c r="AG60" s="37"/>
      <c r="AH60" s="65"/>
      <c r="AI60" s="317"/>
      <c r="AJ60" s="37"/>
      <c r="AK60" s="37"/>
    </row>
    <row r="61">
      <c r="A61" s="258"/>
      <c r="B61" s="114"/>
      <c r="C61" s="62"/>
      <c r="D61" s="30"/>
      <c r="E61" s="30"/>
      <c r="F61" s="30"/>
      <c r="G61" s="30"/>
      <c r="H61" s="61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62"/>
      <c r="X61" s="316"/>
      <c r="Y61" s="63"/>
      <c r="Z61" s="62"/>
      <c r="AA61" s="35"/>
      <c r="AB61" s="63"/>
      <c r="AC61" s="37"/>
      <c r="AD61" s="35"/>
      <c r="AE61" s="64"/>
      <c r="AF61" s="37"/>
      <c r="AG61" s="37"/>
      <c r="AH61" s="65"/>
      <c r="AI61" s="317"/>
      <c r="AJ61" s="37"/>
      <c r="AK61" s="37"/>
    </row>
    <row r="62">
      <c r="A62" s="258"/>
      <c r="B62" s="114"/>
      <c r="C62" s="62"/>
      <c r="D62" s="30"/>
      <c r="E62" s="30"/>
      <c r="F62" s="30"/>
      <c r="G62" s="30"/>
      <c r="H62" s="61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62"/>
      <c r="X62" s="316"/>
      <c r="Y62" s="63"/>
      <c r="Z62" s="62"/>
      <c r="AA62" s="35"/>
      <c r="AB62" s="63"/>
      <c r="AC62" s="37"/>
      <c r="AD62" s="35"/>
      <c r="AE62" s="64"/>
      <c r="AF62" s="37"/>
      <c r="AG62" s="37"/>
      <c r="AH62" s="65"/>
      <c r="AI62" s="317"/>
      <c r="AJ62" s="37"/>
      <c r="AK62" s="37"/>
    </row>
    <row r="63">
      <c r="A63" s="258"/>
      <c r="B63" s="114"/>
      <c r="C63" s="62"/>
      <c r="D63" s="30"/>
      <c r="E63" s="30"/>
      <c r="F63" s="30"/>
      <c r="G63" s="30"/>
      <c r="H63" s="61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62"/>
      <c r="X63" s="316"/>
      <c r="Y63" s="63"/>
      <c r="Z63" s="62"/>
      <c r="AA63" s="35"/>
      <c r="AB63" s="63"/>
      <c r="AC63" s="37"/>
      <c r="AD63" s="35"/>
      <c r="AE63" s="64"/>
      <c r="AF63" s="37"/>
      <c r="AG63" s="37"/>
      <c r="AH63" s="65"/>
      <c r="AI63" s="317"/>
      <c r="AJ63" s="37"/>
      <c r="AK63" s="37"/>
    </row>
    <row r="64">
      <c r="A64" s="258"/>
      <c r="B64" s="114"/>
      <c r="C64" s="62"/>
      <c r="D64" s="30"/>
      <c r="E64" s="30"/>
      <c r="F64" s="30"/>
      <c r="G64" s="30"/>
      <c r="H64" s="61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62"/>
      <c r="X64" s="316"/>
      <c r="Y64" s="63"/>
      <c r="Z64" s="62"/>
      <c r="AA64" s="35"/>
      <c r="AB64" s="63"/>
      <c r="AC64" s="37"/>
      <c r="AD64" s="35"/>
      <c r="AE64" s="64"/>
      <c r="AF64" s="37"/>
      <c r="AG64" s="37"/>
      <c r="AH64" s="65"/>
      <c r="AI64" s="317"/>
      <c r="AJ64" s="37"/>
      <c r="AK64" s="37"/>
    </row>
    <row r="65">
      <c r="A65" s="258"/>
      <c r="B65" s="114"/>
      <c r="C65" s="62"/>
      <c r="D65" s="30"/>
      <c r="E65" s="30"/>
      <c r="F65" s="30"/>
      <c r="G65" s="30"/>
      <c r="H65" s="61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62"/>
      <c r="X65" s="316"/>
      <c r="Y65" s="63"/>
      <c r="Z65" s="62"/>
      <c r="AA65" s="35"/>
      <c r="AB65" s="63"/>
      <c r="AC65" s="37"/>
      <c r="AD65" s="35"/>
      <c r="AE65" s="64"/>
      <c r="AF65" s="37"/>
      <c r="AG65" s="37"/>
      <c r="AH65" s="65"/>
      <c r="AI65" s="317"/>
      <c r="AJ65" s="37"/>
      <c r="AK65" s="37"/>
    </row>
    <row r="66">
      <c r="A66" s="258"/>
      <c r="B66" s="114"/>
      <c r="C66" s="62"/>
      <c r="D66" s="30"/>
      <c r="E66" s="30"/>
      <c r="F66" s="30"/>
      <c r="G66" s="30"/>
      <c r="H66" s="61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62"/>
      <c r="X66" s="316"/>
      <c r="Y66" s="63"/>
      <c r="Z66" s="62"/>
      <c r="AA66" s="35"/>
      <c r="AB66" s="63"/>
      <c r="AC66" s="37"/>
      <c r="AD66" s="35"/>
      <c r="AE66" s="64"/>
      <c r="AF66" s="37"/>
      <c r="AG66" s="37"/>
      <c r="AH66" s="65"/>
      <c r="AI66" s="317"/>
      <c r="AJ66" s="37"/>
      <c r="AK66" s="37"/>
    </row>
    <row r="67">
      <c r="A67" s="258"/>
      <c r="B67" s="114"/>
      <c r="C67" s="62"/>
      <c r="D67" s="30"/>
      <c r="E67" s="30"/>
      <c r="F67" s="30"/>
      <c r="G67" s="30"/>
      <c r="H67" s="61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62"/>
      <c r="X67" s="316"/>
      <c r="Y67" s="63"/>
      <c r="Z67" s="62"/>
      <c r="AA67" s="35"/>
      <c r="AB67" s="63"/>
      <c r="AC67" s="37"/>
      <c r="AD67" s="35"/>
      <c r="AE67" s="64"/>
      <c r="AF67" s="37"/>
      <c r="AG67" s="37"/>
      <c r="AH67" s="65"/>
      <c r="AI67" s="317"/>
      <c r="AJ67" s="37"/>
      <c r="AK67" s="37"/>
    </row>
    <row r="68">
      <c r="A68" s="258"/>
      <c r="B68" s="114"/>
      <c r="C68" s="62"/>
      <c r="D68" s="30"/>
      <c r="E68" s="30"/>
      <c r="F68" s="30"/>
      <c r="G68" s="30"/>
      <c r="H68" s="61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62"/>
      <c r="X68" s="316"/>
      <c r="Y68" s="63"/>
      <c r="Z68" s="62"/>
      <c r="AA68" s="35"/>
      <c r="AB68" s="63"/>
      <c r="AC68" s="37"/>
      <c r="AD68" s="35"/>
      <c r="AE68" s="64"/>
      <c r="AF68" s="37"/>
      <c r="AG68" s="37"/>
      <c r="AH68" s="65"/>
      <c r="AI68" s="317"/>
      <c r="AJ68" s="37"/>
      <c r="AK68" s="37"/>
    </row>
    <row r="69">
      <c r="A69" s="258"/>
      <c r="B69" s="114"/>
      <c r="C69" s="62"/>
      <c r="D69" s="30"/>
      <c r="E69" s="30"/>
      <c r="F69" s="30"/>
      <c r="G69" s="30"/>
      <c r="H69" s="61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62"/>
      <c r="X69" s="316"/>
      <c r="Y69" s="63"/>
      <c r="Z69" s="62"/>
      <c r="AA69" s="35"/>
      <c r="AB69" s="63"/>
      <c r="AC69" s="37"/>
      <c r="AD69" s="35"/>
      <c r="AE69" s="64"/>
      <c r="AF69" s="37"/>
      <c r="AG69" s="37"/>
      <c r="AH69" s="65"/>
      <c r="AI69" s="317"/>
      <c r="AJ69" s="37"/>
      <c r="AK69" s="37"/>
    </row>
    <row r="70">
      <c r="A70" s="258"/>
      <c r="B70" s="114"/>
      <c r="C70" s="62"/>
      <c r="D70" s="30"/>
      <c r="E70" s="30"/>
      <c r="F70" s="30"/>
      <c r="G70" s="30"/>
      <c r="H70" s="61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62"/>
      <c r="X70" s="316"/>
      <c r="Y70" s="63"/>
      <c r="Z70" s="62"/>
      <c r="AA70" s="35"/>
      <c r="AB70" s="63"/>
      <c r="AC70" s="37"/>
      <c r="AD70" s="35"/>
      <c r="AE70" s="64"/>
      <c r="AF70" s="37"/>
      <c r="AG70" s="37"/>
      <c r="AH70" s="65"/>
      <c r="AI70" s="317"/>
      <c r="AJ70" s="37"/>
      <c r="AK70" s="37"/>
    </row>
    <row r="71">
      <c r="A71" s="258"/>
      <c r="B71" s="114"/>
      <c r="C71" s="62"/>
      <c r="D71" s="30"/>
      <c r="E71" s="30"/>
      <c r="F71" s="30"/>
      <c r="G71" s="30"/>
      <c r="H71" s="61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62"/>
      <c r="X71" s="316"/>
      <c r="Y71" s="63"/>
      <c r="Z71" s="62"/>
      <c r="AA71" s="35"/>
      <c r="AB71" s="63"/>
      <c r="AC71" s="37"/>
      <c r="AD71" s="35"/>
      <c r="AE71" s="64"/>
      <c r="AF71" s="37"/>
      <c r="AG71" s="37"/>
      <c r="AH71" s="65"/>
      <c r="AI71" s="317"/>
      <c r="AJ71" s="37"/>
      <c r="AK71" s="37"/>
    </row>
    <row r="72">
      <c r="A72" s="258"/>
      <c r="B72" s="114"/>
      <c r="C72" s="62"/>
      <c r="D72" s="30"/>
      <c r="E72" s="30"/>
      <c r="F72" s="30"/>
      <c r="G72" s="30"/>
      <c r="H72" s="61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62"/>
      <c r="X72" s="316"/>
      <c r="Y72" s="63"/>
      <c r="Z72" s="62"/>
      <c r="AA72" s="35"/>
      <c r="AB72" s="63"/>
      <c r="AC72" s="37"/>
      <c r="AD72" s="35"/>
      <c r="AE72" s="64"/>
      <c r="AF72" s="37"/>
      <c r="AG72" s="37"/>
      <c r="AH72" s="65"/>
      <c r="AI72" s="317"/>
      <c r="AJ72" s="37"/>
      <c r="AK72" s="37"/>
    </row>
    <row r="73">
      <c r="A73" s="258"/>
      <c r="B73" s="114"/>
      <c r="C73" s="62"/>
      <c r="D73" s="30"/>
      <c r="E73" s="30"/>
      <c r="F73" s="30"/>
      <c r="G73" s="30"/>
      <c r="H73" s="61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62"/>
      <c r="X73" s="316"/>
      <c r="Y73" s="63"/>
      <c r="Z73" s="62"/>
      <c r="AA73" s="35"/>
      <c r="AB73" s="63"/>
      <c r="AC73" s="37"/>
      <c r="AD73" s="35"/>
      <c r="AE73" s="64"/>
      <c r="AF73" s="37"/>
      <c r="AG73" s="37"/>
      <c r="AH73" s="65"/>
      <c r="AI73" s="317"/>
      <c r="AJ73" s="37"/>
      <c r="AK73" s="37"/>
    </row>
    <row r="74">
      <c r="A74" s="258"/>
      <c r="B74" s="114"/>
      <c r="C74" s="62"/>
      <c r="D74" s="30"/>
      <c r="E74" s="30"/>
      <c r="F74" s="30"/>
      <c r="G74" s="30"/>
      <c r="H74" s="61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62"/>
      <c r="X74" s="316"/>
      <c r="Y74" s="63"/>
      <c r="Z74" s="62"/>
      <c r="AA74" s="35"/>
      <c r="AB74" s="63"/>
      <c r="AC74" s="37"/>
      <c r="AD74" s="35"/>
      <c r="AE74" s="64"/>
      <c r="AF74" s="37"/>
      <c r="AG74" s="37"/>
      <c r="AH74" s="65"/>
      <c r="AI74" s="317"/>
      <c r="AJ74" s="37"/>
      <c r="AK74" s="37"/>
    </row>
    <row r="75">
      <c r="A75" s="258"/>
      <c r="B75" s="114"/>
      <c r="C75" s="62"/>
      <c r="D75" s="30"/>
      <c r="E75" s="30"/>
      <c r="F75" s="30"/>
      <c r="G75" s="30"/>
      <c r="H75" s="61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62"/>
      <c r="X75" s="316"/>
      <c r="Y75" s="63"/>
      <c r="Z75" s="62"/>
      <c r="AA75" s="35"/>
      <c r="AB75" s="63"/>
      <c r="AC75" s="37"/>
      <c r="AD75" s="35"/>
      <c r="AE75" s="64"/>
      <c r="AF75" s="37"/>
      <c r="AG75" s="37"/>
      <c r="AH75" s="65"/>
      <c r="AI75" s="317"/>
      <c r="AJ75" s="37"/>
      <c r="AK75" s="37"/>
    </row>
    <row r="76">
      <c r="A76" s="258"/>
      <c r="B76" s="114"/>
      <c r="C76" s="62"/>
      <c r="D76" s="30"/>
      <c r="E76" s="30"/>
      <c r="F76" s="30"/>
      <c r="G76" s="30"/>
      <c r="H76" s="61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62"/>
      <c r="X76" s="316"/>
      <c r="Y76" s="63"/>
      <c r="Z76" s="62"/>
      <c r="AA76" s="35"/>
      <c r="AB76" s="63"/>
      <c r="AC76" s="37"/>
      <c r="AD76" s="35"/>
      <c r="AE76" s="64"/>
      <c r="AF76" s="37"/>
      <c r="AG76" s="37"/>
      <c r="AH76" s="65"/>
      <c r="AI76" s="317"/>
      <c r="AJ76" s="37"/>
      <c r="AK76" s="37"/>
    </row>
    <row r="77">
      <c r="A77" s="258"/>
      <c r="B77" s="114"/>
      <c r="C77" s="62"/>
      <c r="D77" s="30"/>
      <c r="E77" s="30"/>
      <c r="F77" s="30"/>
      <c r="G77" s="30"/>
      <c r="H77" s="61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62"/>
      <c r="X77" s="316"/>
      <c r="Y77" s="63"/>
      <c r="Z77" s="62"/>
      <c r="AA77" s="35"/>
      <c r="AB77" s="63"/>
      <c r="AC77" s="37"/>
      <c r="AD77" s="35"/>
      <c r="AE77" s="64"/>
      <c r="AF77" s="37"/>
      <c r="AG77" s="37"/>
      <c r="AH77" s="65"/>
      <c r="AI77" s="317"/>
      <c r="AJ77" s="37"/>
      <c r="AK77" s="37"/>
    </row>
    <row r="78">
      <c r="A78" s="258"/>
      <c r="B78" s="114"/>
      <c r="C78" s="62"/>
      <c r="D78" s="30"/>
      <c r="E78" s="30"/>
      <c r="F78" s="30"/>
      <c r="G78" s="30"/>
      <c r="H78" s="61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62"/>
      <c r="X78" s="316"/>
      <c r="Y78" s="63"/>
      <c r="Z78" s="62"/>
      <c r="AA78" s="35"/>
      <c r="AB78" s="63"/>
      <c r="AC78" s="37"/>
      <c r="AD78" s="35"/>
      <c r="AE78" s="64"/>
      <c r="AF78" s="37"/>
      <c r="AG78" s="37"/>
      <c r="AH78" s="65"/>
      <c r="AI78" s="317"/>
      <c r="AJ78" s="37"/>
      <c r="AK78" s="37"/>
    </row>
    <row r="79">
      <c r="A79" s="258"/>
      <c r="B79" s="114"/>
      <c r="C79" s="62"/>
      <c r="D79" s="30"/>
      <c r="E79" s="30"/>
      <c r="F79" s="30"/>
      <c r="G79" s="30"/>
      <c r="H79" s="61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62"/>
      <c r="X79" s="316"/>
      <c r="Y79" s="63"/>
      <c r="Z79" s="62"/>
      <c r="AA79" s="35"/>
      <c r="AB79" s="63"/>
      <c r="AC79" s="37"/>
      <c r="AD79" s="35"/>
      <c r="AE79" s="64"/>
      <c r="AF79" s="37"/>
      <c r="AG79" s="37"/>
      <c r="AH79" s="65"/>
      <c r="AI79" s="317"/>
      <c r="AJ79" s="37"/>
      <c r="AK79" s="37"/>
    </row>
    <row r="80">
      <c r="A80" s="258"/>
      <c r="B80" s="114"/>
      <c r="C80" s="62"/>
      <c r="D80" s="30"/>
      <c r="E80" s="30"/>
      <c r="F80" s="30"/>
      <c r="G80" s="30"/>
      <c r="H80" s="61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62"/>
      <c r="X80" s="316"/>
      <c r="Y80" s="63"/>
      <c r="Z80" s="62"/>
      <c r="AA80" s="35"/>
      <c r="AB80" s="63"/>
      <c r="AC80" s="37"/>
      <c r="AD80" s="35"/>
      <c r="AE80" s="64"/>
      <c r="AF80" s="37"/>
      <c r="AG80" s="37"/>
      <c r="AH80" s="65"/>
      <c r="AI80" s="317"/>
      <c r="AJ80" s="37"/>
      <c r="AK80" s="37"/>
    </row>
    <row r="81">
      <c r="A81" s="258"/>
      <c r="B81" s="114"/>
      <c r="C81" s="62"/>
      <c r="D81" s="30"/>
      <c r="E81" s="30"/>
      <c r="F81" s="30"/>
      <c r="G81" s="30"/>
      <c r="H81" s="61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62"/>
      <c r="X81" s="316"/>
      <c r="Y81" s="63"/>
      <c r="Z81" s="62"/>
      <c r="AA81" s="35"/>
      <c r="AB81" s="63"/>
      <c r="AC81" s="37"/>
      <c r="AD81" s="35"/>
      <c r="AE81" s="64"/>
      <c r="AF81" s="37"/>
      <c r="AG81" s="37"/>
      <c r="AH81" s="65"/>
      <c r="AI81" s="317"/>
      <c r="AJ81" s="37"/>
      <c r="AK81" s="37"/>
    </row>
    <row r="82">
      <c r="A82" s="258"/>
      <c r="B82" s="114"/>
      <c r="C82" s="62"/>
      <c r="D82" s="30"/>
      <c r="E82" s="30"/>
      <c r="F82" s="30"/>
      <c r="G82" s="30"/>
      <c r="H82" s="61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62"/>
      <c r="X82" s="316"/>
      <c r="Y82" s="63"/>
      <c r="Z82" s="62"/>
      <c r="AA82" s="35"/>
      <c r="AB82" s="63"/>
      <c r="AC82" s="37"/>
      <c r="AD82" s="35"/>
      <c r="AE82" s="64"/>
      <c r="AF82" s="37"/>
      <c r="AG82" s="37"/>
      <c r="AH82" s="65"/>
      <c r="AI82" s="317"/>
      <c r="AJ82" s="37"/>
      <c r="AK82" s="37"/>
    </row>
    <row r="83">
      <c r="A83" s="258"/>
      <c r="B83" s="114"/>
      <c r="C83" s="62"/>
      <c r="D83" s="30"/>
      <c r="E83" s="30"/>
      <c r="F83" s="30"/>
      <c r="G83" s="30"/>
      <c r="H83" s="61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62"/>
      <c r="X83" s="316"/>
      <c r="Y83" s="63"/>
      <c r="Z83" s="62"/>
      <c r="AA83" s="35"/>
      <c r="AB83" s="63"/>
      <c r="AC83" s="37"/>
      <c r="AD83" s="35"/>
      <c r="AE83" s="64"/>
      <c r="AF83" s="37"/>
      <c r="AG83" s="37"/>
      <c r="AH83" s="65"/>
      <c r="AI83" s="317"/>
      <c r="AJ83" s="37"/>
      <c r="AK83" s="37"/>
    </row>
    <row r="84">
      <c r="A84" s="258"/>
      <c r="B84" s="114"/>
      <c r="C84" s="62"/>
      <c r="D84" s="30"/>
      <c r="E84" s="30"/>
      <c r="F84" s="30"/>
      <c r="G84" s="30"/>
      <c r="H84" s="61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62"/>
      <c r="X84" s="316"/>
      <c r="Y84" s="63"/>
      <c r="Z84" s="62"/>
      <c r="AA84" s="35"/>
      <c r="AB84" s="63"/>
      <c r="AC84" s="37"/>
      <c r="AD84" s="35"/>
      <c r="AE84" s="64"/>
      <c r="AF84" s="37"/>
      <c r="AG84" s="37"/>
      <c r="AH84" s="65"/>
      <c r="AI84" s="317"/>
      <c r="AJ84" s="37"/>
      <c r="AK84" s="37"/>
    </row>
    <row r="85">
      <c r="A85" s="258"/>
      <c r="B85" s="114"/>
      <c r="C85" s="62"/>
      <c r="D85" s="30"/>
      <c r="E85" s="30"/>
      <c r="F85" s="30"/>
      <c r="G85" s="30"/>
      <c r="H85" s="61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62"/>
      <c r="X85" s="316"/>
      <c r="Y85" s="63"/>
      <c r="Z85" s="62"/>
      <c r="AA85" s="35"/>
      <c r="AB85" s="63"/>
      <c r="AC85" s="37"/>
      <c r="AD85" s="35"/>
      <c r="AE85" s="64"/>
      <c r="AF85" s="37"/>
      <c r="AG85" s="37"/>
      <c r="AH85" s="65"/>
      <c r="AI85" s="317"/>
      <c r="AJ85" s="37"/>
      <c r="AK85" s="37"/>
    </row>
    <row r="86">
      <c r="A86" s="258"/>
      <c r="B86" s="114"/>
      <c r="C86" s="62"/>
      <c r="D86" s="30"/>
      <c r="E86" s="30"/>
      <c r="F86" s="30"/>
      <c r="G86" s="30"/>
      <c r="H86" s="61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62"/>
      <c r="X86" s="316"/>
      <c r="Y86" s="63"/>
      <c r="Z86" s="62"/>
      <c r="AA86" s="35"/>
      <c r="AB86" s="63"/>
      <c r="AC86" s="37"/>
      <c r="AD86" s="35"/>
      <c r="AE86" s="64"/>
      <c r="AF86" s="37"/>
      <c r="AG86" s="37"/>
      <c r="AH86" s="65"/>
      <c r="AI86" s="317"/>
      <c r="AJ86" s="37"/>
      <c r="AK86" s="37"/>
    </row>
    <row r="87">
      <c r="A87" s="258"/>
      <c r="B87" s="114"/>
      <c r="C87" s="62"/>
      <c r="D87" s="30"/>
      <c r="E87" s="30"/>
      <c r="F87" s="30"/>
      <c r="G87" s="30"/>
      <c r="H87" s="61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62"/>
      <c r="X87" s="316"/>
      <c r="Y87" s="63"/>
      <c r="Z87" s="62"/>
      <c r="AA87" s="35"/>
      <c r="AB87" s="63"/>
      <c r="AC87" s="37"/>
      <c r="AD87" s="35"/>
      <c r="AE87" s="64"/>
      <c r="AF87" s="37"/>
      <c r="AG87" s="37"/>
      <c r="AH87" s="65"/>
      <c r="AI87" s="317"/>
      <c r="AJ87" s="37"/>
      <c r="AK87" s="37"/>
    </row>
    <row r="88">
      <c r="A88" s="258"/>
      <c r="B88" s="114"/>
      <c r="C88" s="62"/>
      <c r="D88" s="30"/>
      <c r="E88" s="30"/>
      <c r="F88" s="30"/>
      <c r="G88" s="30"/>
      <c r="H88" s="61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62"/>
      <c r="X88" s="316"/>
      <c r="Y88" s="63"/>
      <c r="Z88" s="62"/>
      <c r="AA88" s="35"/>
      <c r="AB88" s="63"/>
      <c r="AC88" s="37"/>
      <c r="AD88" s="35"/>
      <c r="AE88" s="64"/>
      <c r="AF88" s="37"/>
      <c r="AG88" s="37"/>
      <c r="AH88" s="65"/>
      <c r="AI88" s="317"/>
      <c r="AJ88" s="37"/>
      <c r="AK88" s="37"/>
    </row>
    <row r="89">
      <c r="A89" s="258"/>
      <c r="B89" s="114"/>
      <c r="C89" s="62"/>
      <c r="D89" s="30"/>
      <c r="E89" s="30"/>
      <c r="F89" s="30"/>
      <c r="G89" s="30"/>
      <c r="H89" s="61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62"/>
      <c r="X89" s="316"/>
      <c r="Y89" s="63"/>
      <c r="Z89" s="62"/>
      <c r="AA89" s="35"/>
      <c r="AB89" s="63"/>
      <c r="AC89" s="37"/>
      <c r="AD89" s="35"/>
      <c r="AE89" s="64"/>
      <c r="AF89" s="37"/>
      <c r="AG89" s="37"/>
      <c r="AH89" s="65"/>
      <c r="AI89" s="317"/>
      <c r="AJ89" s="37"/>
      <c r="AK89" s="37"/>
    </row>
    <row r="90">
      <c r="A90" s="258"/>
      <c r="B90" s="114"/>
      <c r="C90" s="62"/>
      <c r="D90" s="30"/>
      <c r="E90" s="30"/>
      <c r="F90" s="30"/>
      <c r="G90" s="30"/>
      <c r="H90" s="61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62"/>
      <c r="X90" s="316"/>
      <c r="Y90" s="63"/>
      <c r="Z90" s="62"/>
      <c r="AA90" s="35"/>
      <c r="AB90" s="63"/>
      <c r="AC90" s="37"/>
      <c r="AD90" s="35"/>
      <c r="AE90" s="64"/>
      <c r="AF90" s="37"/>
      <c r="AG90" s="37"/>
      <c r="AH90" s="65"/>
      <c r="AI90" s="317"/>
      <c r="AJ90" s="37"/>
      <c r="AK90" s="37"/>
    </row>
    <row r="91">
      <c r="A91" s="258"/>
      <c r="B91" s="114"/>
      <c r="C91" s="62"/>
      <c r="D91" s="30"/>
      <c r="E91" s="30"/>
      <c r="F91" s="30"/>
      <c r="G91" s="30"/>
      <c r="H91" s="61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62"/>
      <c r="X91" s="316"/>
      <c r="Y91" s="63"/>
      <c r="Z91" s="62"/>
      <c r="AA91" s="35"/>
      <c r="AB91" s="63"/>
      <c r="AC91" s="37"/>
      <c r="AD91" s="35"/>
      <c r="AE91" s="64"/>
      <c r="AF91" s="37"/>
      <c r="AG91" s="37"/>
      <c r="AH91" s="65"/>
      <c r="AI91" s="317"/>
      <c r="AJ91" s="37"/>
      <c r="AK91" s="37"/>
    </row>
    <row r="92">
      <c r="A92" s="258"/>
      <c r="B92" s="114"/>
      <c r="C92" s="62"/>
      <c r="D92" s="30"/>
      <c r="E92" s="30"/>
      <c r="F92" s="30"/>
      <c r="G92" s="30"/>
      <c r="H92" s="61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62"/>
      <c r="X92" s="316"/>
      <c r="Y92" s="63"/>
      <c r="Z92" s="62"/>
      <c r="AA92" s="35"/>
      <c r="AB92" s="63"/>
      <c r="AC92" s="37"/>
      <c r="AD92" s="35"/>
      <c r="AE92" s="64"/>
      <c r="AF92" s="37"/>
      <c r="AG92" s="37"/>
      <c r="AH92" s="65"/>
      <c r="AI92" s="317"/>
      <c r="AJ92" s="37"/>
      <c r="AK92" s="37"/>
    </row>
    <row r="93">
      <c r="A93" s="258"/>
      <c r="B93" s="114"/>
      <c r="C93" s="62"/>
      <c r="D93" s="30"/>
      <c r="E93" s="30"/>
      <c r="F93" s="30"/>
      <c r="G93" s="30"/>
      <c r="H93" s="61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62"/>
      <c r="X93" s="316"/>
      <c r="Y93" s="63"/>
      <c r="Z93" s="62"/>
      <c r="AA93" s="35"/>
      <c r="AB93" s="63"/>
      <c r="AC93" s="37"/>
      <c r="AD93" s="35"/>
      <c r="AE93" s="64"/>
      <c r="AF93" s="37"/>
      <c r="AG93" s="37"/>
      <c r="AH93" s="65"/>
      <c r="AI93" s="317"/>
      <c r="AJ93" s="37"/>
      <c r="AK93" s="37"/>
    </row>
    <row r="94">
      <c r="A94" s="258"/>
      <c r="B94" s="114"/>
      <c r="C94" s="62"/>
      <c r="D94" s="30"/>
      <c r="E94" s="30"/>
      <c r="F94" s="30"/>
      <c r="G94" s="30"/>
      <c r="H94" s="61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62"/>
      <c r="X94" s="316"/>
      <c r="Y94" s="63"/>
      <c r="Z94" s="62"/>
      <c r="AA94" s="35"/>
      <c r="AB94" s="63"/>
      <c r="AC94" s="37"/>
      <c r="AD94" s="35"/>
      <c r="AE94" s="64"/>
      <c r="AF94" s="37"/>
      <c r="AG94" s="37"/>
      <c r="AH94" s="65"/>
      <c r="AI94" s="317"/>
      <c r="AJ94" s="37"/>
      <c r="AK94" s="37"/>
    </row>
    <row r="95">
      <c r="A95" s="258"/>
      <c r="B95" s="114"/>
      <c r="C95" s="62"/>
      <c r="D95" s="30"/>
      <c r="E95" s="30"/>
      <c r="F95" s="30"/>
      <c r="G95" s="30"/>
      <c r="H95" s="61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62"/>
      <c r="X95" s="316"/>
      <c r="Y95" s="63"/>
      <c r="Z95" s="62"/>
      <c r="AA95" s="35"/>
      <c r="AB95" s="63"/>
      <c r="AC95" s="37"/>
      <c r="AD95" s="35"/>
      <c r="AE95" s="64"/>
      <c r="AF95" s="37"/>
      <c r="AG95" s="37"/>
      <c r="AH95" s="65"/>
      <c r="AI95" s="317"/>
      <c r="AJ95" s="37"/>
      <c r="AK95" s="37"/>
    </row>
    <row r="96">
      <c r="A96" s="258"/>
      <c r="B96" s="114"/>
      <c r="C96" s="62"/>
      <c r="D96" s="30"/>
      <c r="E96" s="30"/>
      <c r="F96" s="30"/>
      <c r="G96" s="30"/>
      <c r="H96" s="61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62"/>
      <c r="X96" s="316"/>
      <c r="Y96" s="63"/>
      <c r="Z96" s="62"/>
      <c r="AA96" s="35"/>
      <c r="AB96" s="63"/>
      <c r="AC96" s="37"/>
      <c r="AD96" s="35"/>
      <c r="AE96" s="64"/>
      <c r="AF96" s="37"/>
      <c r="AG96" s="37"/>
      <c r="AH96" s="65"/>
      <c r="AI96" s="317"/>
      <c r="AJ96" s="37"/>
      <c r="AK96" s="37"/>
    </row>
    <row r="97">
      <c r="A97" s="258"/>
      <c r="B97" s="114"/>
      <c r="C97" s="62"/>
      <c r="D97" s="30"/>
      <c r="E97" s="30"/>
      <c r="F97" s="30"/>
      <c r="G97" s="30"/>
      <c r="H97" s="61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62"/>
      <c r="X97" s="316"/>
      <c r="Y97" s="63"/>
      <c r="Z97" s="62"/>
      <c r="AA97" s="35"/>
      <c r="AB97" s="63"/>
      <c r="AC97" s="37"/>
      <c r="AD97" s="35"/>
      <c r="AE97" s="64"/>
      <c r="AF97" s="37"/>
      <c r="AG97" s="37"/>
      <c r="AH97" s="65"/>
      <c r="AI97" s="317"/>
      <c r="AJ97" s="37"/>
      <c r="AK97" s="37"/>
    </row>
    <row r="98">
      <c r="A98" s="258"/>
      <c r="B98" s="114"/>
      <c r="C98" s="62"/>
      <c r="D98" s="30"/>
      <c r="E98" s="30"/>
      <c r="F98" s="30"/>
      <c r="G98" s="30"/>
      <c r="H98" s="61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62"/>
      <c r="X98" s="316"/>
      <c r="Y98" s="63"/>
      <c r="Z98" s="62"/>
      <c r="AA98" s="35"/>
      <c r="AB98" s="63"/>
      <c r="AC98" s="37"/>
      <c r="AD98" s="35"/>
      <c r="AE98" s="64"/>
      <c r="AF98" s="37"/>
      <c r="AG98" s="37"/>
      <c r="AH98" s="65"/>
      <c r="AI98" s="317"/>
      <c r="AJ98" s="37"/>
      <c r="AK98" s="37"/>
    </row>
    <row r="99">
      <c r="A99" s="258"/>
      <c r="B99" s="114"/>
      <c r="C99" s="62"/>
      <c r="D99" s="30"/>
      <c r="E99" s="30"/>
      <c r="F99" s="30"/>
      <c r="G99" s="30"/>
      <c r="H99" s="61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62"/>
      <c r="X99" s="316"/>
      <c r="Y99" s="63"/>
      <c r="Z99" s="62"/>
      <c r="AA99" s="35"/>
      <c r="AB99" s="63"/>
      <c r="AC99" s="37"/>
      <c r="AD99" s="35"/>
      <c r="AE99" s="64"/>
      <c r="AF99" s="37"/>
      <c r="AG99" s="37"/>
      <c r="AH99" s="65"/>
      <c r="AI99" s="317"/>
      <c r="AJ99" s="37"/>
      <c r="AK99" s="37"/>
    </row>
    <row r="100">
      <c r="A100" s="258"/>
      <c r="B100" s="114"/>
      <c r="C100" s="62"/>
      <c r="D100" s="30"/>
      <c r="E100" s="30"/>
      <c r="F100" s="30"/>
      <c r="G100" s="30"/>
      <c r="H100" s="61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62"/>
      <c r="X100" s="316"/>
      <c r="Y100" s="63"/>
      <c r="Z100" s="62"/>
      <c r="AA100" s="35"/>
      <c r="AB100" s="63"/>
      <c r="AC100" s="37"/>
      <c r="AD100" s="35"/>
      <c r="AE100" s="64"/>
      <c r="AF100" s="37"/>
      <c r="AG100" s="37"/>
      <c r="AH100" s="65"/>
      <c r="AI100" s="317"/>
      <c r="AJ100" s="37"/>
      <c r="AK100" s="37"/>
    </row>
    <row r="101">
      <c r="A101" s="258"/>
      <c r="B101" s="114"/>
      <c r="C101" s="62"/>
      <c r="D101" s="30"/>
      <c r="E101" s="30"/>
      <c r="F101" s="30"/>
      <c r="G101" s="30"/>
      <c r="H101" s="61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62"/>
      <c r="X101" s="316"/>
      <c r="Y101" s="63"/>
      <c r="Z101" s="62"/>
      <c r="AA101" s="35"/>
      <c r="AB101" s="63"/>
      <c r="AC101" s="37"/>
      <c r="AD101" s="35"/>
      <c r="AE101" s="64"/>
      <c r="AF101" s="37"/>
      <c r="AG101" s="37"/>
      <c r="AH101" s="65"/>
      <c r="AI101" s="317"/>
      <c r="AJ101" s="37"/>
      <c r="AK101" s="37"/>
    </row>
    <row r="102">
      <c r="A102" s="258"/>
      <c r="B102" s="114"/>
      <c r="C102" s="62"/>
      <c r="D102" s="30"/>
      <c r="E102" s="30"/>
      <c r="F102" s="30"/>
      <c r="G102" s="30"/>
      <c r="H102" s="61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62"/>
      <c r="X102" s="316"/>
      <c r="Y102" s="63"/>
      <c r="Z102" s="62"/>
      <c r="AA102" s="35"/>
      <c r="AB102" s="63"/>
      <c r="AC102" s="37"/>
      <c r="AD102" s="35"/>
      <c r="AE102" s="64"/>
      <c r="AF102" s="37"/>
      <c r="AG102" s="37"/>
      <c r="AH102" s="65"/>
      <c r="AI102" s="317"/>
      <c r="AJ102" s="37"/>
      <c r="AK102" s="37"/>
    </row>
    <row r="103">
      <c r="A103" s="258"/>
      <c r="B103" s="114"/>
      <c r="C103" s="62"/>
      <c r="D103" s="30"/>
      <c r="E103" s="30"/>
      <c r="F103" s="30"/>
      <c r="G103" s="30"/>
      <c r="H103" s="61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62"/>
      <c r="X103" s="316"/>
      <c r="Y103" s="63"/>
      <c r="Z103" s="62"/>
      <c r="AA103" s="35"/>
      <c r="AB103" s="63"/>
      <c r="AC103" s="37"/>
      <c r="AD103" s="35"/>
      <c r="AE103" s="64"/>
      <c r="AF103" s="37"/>
      <c r="AG103" s="37"/>
      <c r="AH103" s="65"/>
      <c r="AI103" s="317"/>
      <c r="AJ103" s="37"/>
      <c r="AK103" s="37"/>
    </row>
    <row r="104">
      <c r="A104" s="258"/>
      <c r="B104" s="114"/>
      <c r="C104" s="62"/>
      <c r="D104" s="30"/>
      <c r="E104" s="30"/>
      <c r="F104" s="30"/>
      <c r="G104" s="30"/>
      <c r="H104" s="61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62"/>
      <c r="X104" s="316"/>
      <c r="Y104" s="63"/>
      <c r="Z104" s="62"/>
      <c r="AA104" s="35"/>
      <c r="AB104" s="63"/>
      <c r="AC104" s="37"/>
      <c r="AD104" s="35"/>
      <c r="AE104" s="64"/>
      <c r="AF104" s="37"/>
      <c r="AG104" s="37"/>
      <c r="AH104" s="65"/>
      <c r="AI104" s="317"/>
      <c r="AJ104" s="37"/>
      <c r="AK104" s="37"/>
    </row>
    <row r="105">
      <c r="A105" s="258"/>
      <c r="B105" s="114"/>
      <c r="C105" s="62"/>
      <c r="D105" s="30"/>
      <c r="E105" s="30"/>
      <c r="F105" s="30"/>
      <c r="G105" s="30"/>
      <c r="H105" s="61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62"/>
      <c r="X105" s="316"/>
      <c r="Y105" s="63"/>
      <c r="Z105" s="62"/>
      <c r="AA105" s="35"/>
      <c r="AB105" s="63"/>
      <c r="AC105" s="37"/>
      <c r="AD105" s="35"/>
      <c r="AE105" s="64"/>
      <c r="AF105" s="37"/>
      <c r="AG105" s="37"/>
      <c r="AH105" s="65"/>
      <c r="AI105" s="317"/>
      <c r="AJ105" s="37"/>
      <c r="AK105" s="37"/>
    </row>
    <row r="106">
      <c r="A106" s="258"/>
      <c r="B106" s="114"/>
      <c r="C106" s="62"/>
      <c r="D106" s="30"/>
      <c r="E106" s="30"/>
      <c r="F106" s="30"/>
      <c r="G106" s="30"/>
      <c r="H106" s="61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62"/>
      <c r="X106" s="316"/>
      <c r="Y106" s="63"/>
      <c r="Z106" s="62"/>
      <c r="AA106" s="35"/>
      <c r="AB106" s="63"/>
      <c r="AC106" s="37"/>
      <c r="AD106" s="35"/>
      <c r="AE106" s="64"/>
      <c r="AF106" s="37"/>
      <c r="AG106" s="37"/>
      <c r="AH106" s="65"/>
      <c r="AI106" s="317"/>
      <c r="AJ106" s="37"/>
      <c r="AK106" s="37"/>
    </row>
    <row r="107">
      <c r="A107" s="258"/>
      <c r="B107" s="114"/>
      <c r="C107" s="62"/>
      <c r="D107" s="30"/>
      <c r="E107" s="30"/>
      <c r="F107" s="30"/>
      <c r="G107" s="30"/>
      <c r="H107" s="61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62"/>
      <c r="X107" s="316"/>
      <c r="Y107" s="63"/>
      <c r="Z107" s="62"/>
      <c r="AA107" s="35"/>
      <c r="AB107" s="63"/>
      <c r="AC107" s="37"/>
      <c r="AD107" s="35"/>
      <c r="AE107" s="64"/>
      <c r="AF107" s="37"/>
      <c r="AG107" s="37"/>
      <c r="AH107" s="65"/>
      <c r="AI107" s="317"/>
      <c r="AJ107" s="37"/>
      <c r="AK107" s="37"/>
    </row>
    <row r="108">
      <c r="A108" s="258"/>
      <c r="B108" s="114"/>
      <c r="C108" s="62"/>
      <c r="D108" s="30"/>
      <c r="E108" s="30"/>
      <c r="F108" s="30"/>
      <c r="G108" s="30"/>
      <c r="H108" s="61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62"/>
      <c r="X108" s="316"/>
      <c r="Y108" s="63"/>
      <c r="Z108" s="62"/>
      <c r="AA108" s="35"/>
      <c r="AB108" s="63"/>
      <c r="AC108" s="37"/>
      <c r="AD108" s="35"/>
      <c r="AE108" s="64"/>
      <c r="AF108" s="37"/>
      <c r="AG108" s="37"/>
      <c r="AH108" s="65"/>
      <c r="AI108" s="317"/>
      <c r="AJ108" s="37"/>
      <c r="AK108" s="37"/>
    </row>
    <row r="109">
      <c r="A109" s="258"/>
      <c r="B109" s="114"/>
      <c r="C109" s="62"/>
      <c r="D109" s="30"/>
      <c r="E109" s="30"/>
      <c r="F109" s="30"/>
      <c r="G109" s="30"/>
      <c r="H109" s="61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62"/>
      <c r="X109" s="316"/>
      <c r="Y109" s="63"/>
      <c r="Z109" s="62"/>
      <c r="AA109" s="35"/>
      <c r="AB109" s="63"/>
      <c r="AC109" s="37"/>
      <c r="AD109" s="35"/>
      <c r="AE109" s="64"/>
      <c r="AF109" s="37"/>
      <c r="AG109" s="37"/>
      <c r="AH109" s="65"/>
      <c r="AI109" s="317"/>
      <c r="AJ109" s="37"/>
      <c r="AK109" s="37"/>
    </row>
    <row r="110">
      <c r="A110" s="258"/>
      <c r="B110" s="114"/>
      <c r="C110" s="62"/>
      <c r="D110" s="30"/>
      <c r="E110" s="30"/>
      <c r="F110" s="30"/>
      <c r="G110" s="30"/>
      <c r="H110" s="61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62"/>
      <c r="X110" s="316"/>
      <c r="Y110" s="63"/>
      <c r="Z110" s="62"/>
      <c r="AA110" s="35"/>
      <c r="AB110" s="63"/>
      <c r="AC110" s="37"/>
      <c r="AD110" s="35"/>
      <c r="AE110" s="64"/>
      <c r="AF110" s="37"/>
      <c r="AG110" s="37"/>
      <c r="AH110" s="65"/>
      <c r="AI110" s="317"/>
      <c r="AJ110" s="37"/>
      <c r="AK110" s="37"/>
    </row>
    <row r="111">
      <c r="A111" s="258"/>
      <c r="B111" s="114"/>
      <c r="C111" s="62"/>
      <c r="D111" s="30"/>
      <c r="E111" s="30"/>
      <c r="F111" s="30"/>
      <c r="G111" s="30"/>
      <c r="H111" s="61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62"/>
      <c r="X111" s="316"/>
      <c r="Y111" s="63"/>
      <c r="Z111" s="62"/>
      <c r="AA111" s="35"/>
      <c r="AB111" s="63"/>
      <c r="AC111" s="37"/>
      <c r="AD111" s="35"/>
      <c r="AE111" s="64"/>
      <c r="AF111" s="37"/>
      <c r="AG111" s="37"/>
      <c r="AH111" s="65"/>
      <c r="AI111" s="317"/>
      <c r="AJ111" s="37"/>
      <c r="AK111" s="37"/>
    </row>
    <row r="112">
      <c r="A112" s="258"/>
      <c r="B112" s="114"/>
      <c r="C112" s="62"/>
      <c r="D112" s="30"/>
      <c r="E112" s="30"/>
      <c r="F112" s="30"/>
      <c r="G112" s="30"/>
      <c r="H112" s="61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62"/>
      <c r="X112" s="316"/>
      <c r="Y112" s="63"/>
      <c r="Z112" s="62"/>
      <c r="AA112" s="35"/>
      <c r="AB112" s="63"/>
      <c r="AC112" s="37"/>
      <c r="AD112" s="35"/>
      <c r="AE112" s="64"/>
      <c r="AF112" s="37"/>
      <c r="AG112" s="37"/>
      <c r="AH112" s="65"/>
      <c r="AI112" s="317"/>
      <c r="AJ112" s="37"/>
      <c r="AK112" s="37"/>
    </row>
    <row r="113">
      <c r="A113" s="258"/>
      <c r="B113" s="114"/>
      <c r="C113" s="62"/>
      <c r="D113" s="30"/>
      <c r="E113" s="30"/>
      <c r="F113" s="30"/>
      <c r="G113" s="30"/>
      <c r="H113" s="61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62"/>
      <c r="X113" s="316"/>
      <c r="Y113" s="63"/>
      <c r="Z113" s="62"/>
      <c r="AA113" s="35"/>
      <c r="AB113" s="63"/>
      <c r="AC113" s="37"/>
      <c r="AD113" s="35"/>
      <c r="AE113" s="64"/>
      <c r="AF113" s="37"/>
      <c r="AG113" s="37"/>
      <c r="AH113" s="65"/>
      <c r="AI113" s="317"/>
      <c r="AJ113" s="37"/>
      <c r="AK113" s="37"/>
    </row>
    <row r="114">
      <c r="A114" s="258"/>
      <c r="B114" s="114"/>
      <c r="C114" s="62"/>
      <c r="D114" s="30"/>
      <c r="E114" s="30"/>
      <c r="F114" s="30"/>
      <c r="G114" s="30"/>
      <c r="H114" s="61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62"/>
      <c r="X114" s="316"/>
      <c r="Y114" s="63"/>
      <c r="Z114" s="62"/>
      <c r="AA114" s="35"/>
      <c r="AB114" s="63"/>
      <c r="AC114" s="37"/>
      <c r="AD114" s="35"/>
      <c r="AE114" s="64"/>
      <c r="AF114" s="37"/>
      <c r="AG114" s="37"/>
      <c r="AH114" s="65"/>
      <c r="AI114" s="317"/>
      <c r="AJ114" s="37"/>
      <c r="AK114" s="37"/>
    </row>
    <row r="115">
      <c r="A115" s="258"/>
      <c r="B115" s="114"/>
      <c r="C115" s="62"/>
      <c r="D115" s="30"/>
      <c r="E115" s="30"/>
      <c r="F115" s="30"/>
      <c r="G115" s="30"/>
      <c r="H115" s="61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62"/>
      <c r="X115" s="316"/>
      <c r="Y115" s="63"/>
      <c r="Z115" s="62"/>
      <c r="AA115" s="35"/>
      <c r="AB115" s="63"/>
      <c r="AC115" s="37"/>
      <c r="AD115" s="35"/>
      <c r="AE115" s="64"/>
      <c r="AF115" s="37"/>
      <c r="AG115" s="37"/>
      <c r="AH115" s="65"/>
      <c r="AI115" s="317"/>
      <c r="AJ115" s="37"/>
      <c r="AK115" s="37"/>
    </row>
    <row r="116">
      <c r="A116" s="258"/>
      <c r="B116" s="114"/>
      <c r="C116" s="62"/>
      <c r="D116" s="30"/>
      <c r="E116" s="30"/>
      <c r="F116" s="30"/>
      <c r="G116" s="30"/>
      <c r="H116" s="61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62"/>
      <c r="X116" s="316"/>
      <c r="Y116" s="63"/>
      <c r="Z116" s="62"/>
      <c r="AA116" s="35"/>
      <c r="AB116" s="63"/>
      <c r="AC116" s="37"/>
      <c r="AD116" s="35"/>
      <c r="AE116" s="64"/>
      <c r="AF116" s="37"/>
      <c r="AG116" s="37"/>
      <c r="AH116" s="65"/>
      <c r="AI116" s="317"/>
      <c r="AJ116" s="37"/>
      <c r="AK116" s="37"/>
    </row>
    <row r="117">
      <c r="A117" s="258"/>
      <c r="B117" s="114"/>
      <c r="C117" s="62"/>
      <c r="D117" s="30"/>
      <c r="E117" s="30"/>
      <c r="F117" s="30"/>
      <c r="G117" s="30"/>
      <c r="H117" s="61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62"/>
      <c r="X117" s="316"/>
      <c r="Y117" s="63"/>
      <c r="Z117" s="62"/>
      <c r="AA117" s="35"/>
      <c r="AB117" s="63"/>
      <c r="AC117" s="37"/>
      <c r="AD117" s="35"/>
      <c r="AE117" s="64"/>
      <c r="AF117" s="37"/>
      <c r="AG117" s="37"/>
      <c r="AH117" s="65"/>
      <c r="AI117" s="317"/>
      <c r="AJ117" s="37"/>
      <c r="AK117" s="37"/>
    </row>
    <row r="118">
      <c r="A118" s="258"/>
      <c r="B118" s="114"/>
      <c r="C118" s="62"/>
      <c r="D118" s="30"/>
      <c r="E118" s="30"/>
      <c r="F118" s="30"/>
      <c r="G118" s="30"/>
      <c r="H118" s="61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62"/>
      <c r="X118" s="316"/>
      <c r="Y118" s="63"/>
      <c r="Z118" s="62"/>
      <c r="AA118" s="35"/>
      <c r="AB118" s="63"/>
      <c r="AC118" s="37"/>
      <c r="AD118" s="35"/>
      <c r="AE118" s="64"/>
      <c r="AF118" s="37"/>
      <c r="AG118" s="37"/>
      <c r="AH118" s="65"/>
      <c r="AI118" s="317"/>
      <c r="AJ118" s="37"/>
      <c r="AK118" s="37"/>
    </row>
    <row r="119">
      <c r="A119" s="258"/>
      <c r="B119" s="114"/>
      <c r="C119" s="62"/>
      <c r="D119" s="30"/>
      <c r="E119" s="30"/>
      <c r="F119" s="30"/>
      <c r="G119" s="30"/>
      <c r="H119" s="61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62"/>
      <c r="X119" s="316"/>
      <c r="Y119" s="63"/>
      <c r="Z119" s="62"/>
      <c r="AA119" s="35"/>
      <c r="AB119" s="63"/>
      <c r="AC119" s="37"/>
      <c r="AD119" s="35"/>
      <c r="AE119" s="64"/>
      <c r="AF119" s="37"/>
      <c r="AG119" s="37"/>
      <c r="AH119" s="65"/>
      <c r="AI119" s="317"/>
      <c r="AJ119" s="37"/>
      <c r="AK119" s="37"/>
    </row>
    <row r="120">
      <c r="A120" s="258"/>
      <c r="B120" s="114"/>
      <c r="C120" s="62"/>
      <c r="D120" s="30"/>
      <c r="E120" s="30"/>
      <c r="F120" s="30"/>
      <c r="G120" s="30"/>
      <c r="H120" s="61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62"/>
      <c r="X120" s="316"/>
      <c r="Y120" s="63"/>
      <c r="Z120" s="62"/>
      <c r="AA120" s="35"/>
      <c r="AB120" s="63"/>
      <c r="AC120" s="37"/>
      <c r="AD120" s="35"/>
      <c r="AE120" s="64"/>
      <c r="AF120" s="37"/>
      <c r="AG120" s="37"/>
      <c r="AH120" s="65"/>
      <c r="AI120" s="317"/>
      <c r="AJ120" s="37"/>
      <c r="AK120" s="37"/>
    </row>
    <row r="121">
      <c r="A121" s="258"/>
      <c r="B121" s="114"/>
      <c r="C121" s="62"/>
      <c r="D121" s="30"/>
      <c r="E121" s="30"/>
      <c r="F121" s="30"/>
      <c r="G121" s="30"/>
      <c r="H121" s="61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62"/>
      <c r="X121" s="316"/>
      <c r="Y121" s="63"/>
      <c r="Z121" s="62"/>
      <c r="AA121" s="35"/>
      <c r="AB121" s="63"/>
      <c r="AC121" s="37"/>
      <c r="AD121" s="35"/>
      <c r="AE121" s="64"/>
      <c r="AF121" s="37"/>
      <c r="AG121" s="37"/>
      <c r="AH121" s="65"/>
      <c r="AI121" s="317"/>
      <c r="AJ121" s="37"/>
      <c r="AK121" s="37"/>
    </row>
    <row r="122">
      <c r="A122" s="258"/>
      <c r="B122" s="114"/>
      <c r="C122" s="62"/>
      <c r="D122" s="30"/>
      <c r="E122" s="30"/>
      <c r="F122" s="30"/>
      <c r="G122" s="30"/>
      <c r="H122" s="61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62"/>
      <c r="X122" s="316"/>
      <c r="Y122" s="63"/>
      <c r="Z122" s="62"/>
      <c r="AA122" s="35"/>
      <c r="AB122" s="63"/>
      <c r="AC122" s="37"/>
      <c r="AD122" s="35"/>
      <c r="AE122" s="64"/>
      <c r="AF122" s="37"/>
      <c r="AG122" s="37"/>
      <c r="AH122" s="65"/>
      <c r="AI122" s="317"/>
      <c r="AJ122" s="37"/>
      <c r="AK122" s="37"/>
    </row>
    <row r="123">
      <c r="A123" s="258"/>
      <c r="B123" s="114"/>
      <c r="C123" s="62"/>
      <c r="D123" s="30"/>
      <c r="E123" s="30"/>
      <c r="F123" s="30"/>
      <c r="G123" s="30"/>
      <c r="H123" s="61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62"/>
      <c r="X123" s="316"/>
      <c r="Y123" s="63"/>
      <c r="Z123" s="62"/>
      <c r="AA123" s="35"/>
      <c r="AB123" s="63"/>
      <c r="AC123" s="37"/>
      <c r="AD123" s="35"/>
      <c r="AE123" s="64"/>
      <c r="AF123" s="37"/>
      <c r="AG123" s="37"/>
      <c r="AH123" s="65"/>
      <c r="AI123" s="317"/>
      <c r="AJ123" s="37"/>
      <c r="AK123" s="37"/>
    </row>
    <row r="124">
      <c r="A124" s="258"/>
      <c r="B124" s="114"/>
      <c r="C124" s="62"/>
      <c r="D124" s="30"/>
      <c r="E124" s="30"/>
      <c r="F124" s="30"/>
      <c r="G124" s="30"/>
      <c r="H124" s="61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62"/>
      <c r="X124" s="316"/>
      <c r="Y124" s="63"/>
      <c r="Z124" s="62"/>
      <c r="AA124" s="35"/>
      <c r="AB124" s="63"/>
      <c r="AC124" s="37"/>
      <c r="AD124" s="35"/>
      <c r="AE124" s="64"/>
      <c r="AF124" s="37"/>
      <c r="AG124" s="37"/>
      <c r="AH124" s="65"/>
      <c r="AI124" s="317"/>
      <c r="AJ124" s="37"/>
      <c r="AK124" s="37"/>
    </row>
    <row r="125">
      <c r="A125" s="258"/>
      <c r="B125" s="114"/>
      <c r="C125" s="62"/>
      <c r="D125" s="30"/>
      <c r="E125" s="30"/>
      <c r="F125" s="30"/>
      <c r="G125" s="30"/>
      <c r="H125" s="61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62"/>
      <c r="X125" s="316"/>
      <c r="Y125" s="63"/>
      <c r="Z125" s="62"/>
      <c r="AA125" s="35"/>
      <c r="AB125" s="63"/>
      <c r="AC125" s="37"/>
      <c r="AD125" s="35"/>
      <c r="AE125" s="64"/>
      <c r="AF125" s="37"/>
      <c r="AG125" s="37"/>
      <c r="AH125" s="65"/>
      <c r="AI125" s="317"/>
      <c r="AJ125" s="37"/>
      <c r="AK125" s="37"/>
    </row>
    <row r="126">
      <c r="A126" s="258"/>
      <c r="B126" s="114"/>
      <c r="C126" s="62"/>
      <c r="D126" s="30"/>
      <c r="E126" s="30"/>
      <c r="F126" s="30"/>
      <c r="G126" s="30"/>
      <c r="H126" s="61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62"/>
      <c r="X126" s="316"/>
      <c r="Y126" s="63"/>
      <c r="Z126" s="62"/>
      <c r="AA126" s="35"/>
      <c r="AB126" s="63"/>
      <c r="AC126" s="37"/>
      <c r="AD126" s="35"/>
      <c r="AE126" s="64"/>
      <c r="AF126" s="37"/>
      <c r="AG126" s="37"/>
      <c r="AH126" s="65"/>
      <c r="AI126" s="317"/>
      <c r="AJ126" s="37"/>
      <c r="AK126" s="37"/>
    </row>
    <row r="127">
      <c r="A127" s="258"/>
      <c r="B127" s="114"/>
      <c r="C127" s="62"/>
      <c r="D127" s="30"/>
      <c r="E127" s="30"/>
      <c r="F127" s="30"/>
      <c r="G127" s="30"/>
      <c r="H127" s="61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62"/>
      <c r="X127" s="316"/>
      <c r="Y127" s="63"/>
      <c r="Z127" s="62"/>
      <c r="AA127" s="35"/>
      <c r="AB127" s="63"/>
      <c r="AC127" s="37"/>
      <c r="AD127" s="35"/>
      <c r="AE127" s="64"/>
      <c r="AF127" s="37"/>
      <c r="AG127" s="37"/>
      <c r="AH127" s="65"/>
      <c r="AI127" s="317"/>
      <c r="AJ127" s="37"/>
      <c r="AK127" s="37"/>
    </row>
    <row r="128">
      <c r="A128" s="258"/>
      <c r="B128" s="114"/>
      <c r="C128" s="62"/>
      <c r="D128" s="30"/>
      <c r="E128" s="30"/>
      <c r="F128" s="30"/>
      <c r="G128" s="30"/>
      <c r="H128" s="61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62"/>
      <c r="X128" s="316"/>
      <c r="Y128" s="63"/>
      <c r="Z128" s="62"/>
      <c r="AA128" s="35"/>
      <c r="AB128" s="63"/>
      <c r="AC128" s="37"/>
      <c r="AD128" s="35"/>
      <c r="AE128" s="64"/>
      <c r="AF128" s="37"/>
      <c r="AG128" s="37"/>
      <c r="AH128" s="65"/>
      <c r="AI128" s="317"/>
      <c r="AJ128" s="37"/>
      <c r="AK128" s="37"/>
    </row>
    <row r="129">
      <c r="A129" s="258"/>
      <c r="B129" s="114"/>
      <c r="C129" s="62"/>
      <c r="D129" s="30"/>
      <c r="E129" s="30"/>
      <c r="F129" s="30"/>
      <c r="G129" s="30"/>
      <c r="H129" s="61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62"/>
      <c r="X129" s="316"/>
      <c r="Y129" s="63"/>
      <c r="Z129" s="62"/>
      <c r="AA129" s="35"/>
      <c r="AB129" s="63"/>
      <c r="AC129" s="37"/>
      <c r="AD129" s="35"/>
      <c r="AE129" s="64"/>
      <c r="AF129" s="37"/>
      <c r="AG129" s="37"/>
      <c r="AH129" s="65"/>
      <c r="AI129" s="317"/>
      <c r="AJ129" s="37"/>
      <c r="AK129" s="37"/>
    </row>
    <row r="130">
      <c r="A130" s="258"/>
      <c r="B130" s="114"/>
      <c r="C130" s="62"/>
      <c r="D130" s="30"/>
      <c r="E130" s="30"/>
      <c r="F130" s="30"/>
      <c r="G130" s="30"/>
      <c r="H130" s="61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62"/>
      <c r="X130" s="316"/>
      <c r="Y130" s="63"/>
      <c r="Z130" s="62"/>
      <c r="AA130" s="35"/>
      <c r="AB130" s="63"/>
      <c r="AC130" s="37"/>
      <c r="AD130" s="35"/>
      <c r="AE130" s="64"/>
      <c r="AF130" s="37"/>
      <c r="AG130" s="37"/>
      <c r="AH130" s="65"/>
      <c r="AI130" s="317"/>
      <c r="AJ130" s="37"/>
      <c r="AK130" s="37"/>
    </row>
    <row r="131">
      <c r="A131" s="258"/>
      <c r="B131" s="114"/>
      <c r="C131" s="62"/>
      <c r="D131" s="30"/>
      <c r="E131" s="30"/>
      <c r="F131" s="30"/>
      <c r="G131" s="30"/>
      <c r="H131" s="61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62"/>
      <c r="X131" s="316"/>
      <c r="Y131" s="63"/>
      <c r="Z131" s="62"/>
      <c r="AA131" s="35"/>
      <c r="AB131" s="63"/>
      <c r="AC131" s="37"/>
      <c r="AD131" s="35"/>
      <c r="AE131" s="64"/>
      <c r="AF131" s="37"/>
      <c r="AG131" s="37"/>
      <c r="AH131" s="65"/>
      <c r="AI131" s="317"/>
      <c r="AJ131" s="37"/>
      <c r="AK131" s="37"/>
    </row>
    <row r="132">
      <c r="A132" s="258"/>
      <c r="B132" s="114"/>
      <c r="C132" s="62"/>
      <c r="D132" s="30"/>
      <c r="E132" s="30"/>
      <c r="F132" s="30"/>
      <c r="G132" s="30"/>
      <c r="H132" s="61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62"/>
      <c r="X132" s="316"/>
      <c r="Y132" s="63"/>
      <c r="Z132" s="62"/>
      <c r="AA132" s="35"/>
      <c r="AB132" s="63"/>
      <c r="AC132" s="37"/>
      <c r="AD132" s="35"/>
      <c r="AE132" s="64"/>
      <c r="AF132" s="37"/>
      <c r="AG132" s="37"/>
      <c r="AH132" s="65"/>
      <c r="AI132" s="317"/>
      <c r="AJ132" s="37"/>
      <c r="AK132" s="37"/>
    </row>
    <row r="133">
      <c r="A133" s="258"/>
      <c r="B133" s="114"/>
      <c r="C133" s="62"/>
      <c r="D133" s="30"/>
      <c r="E133" s="30"/>
      <c r="F133" s="30"/>
      <c r="G133" s="30"/>
      <c r="H133" s="61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62"/>
      <c r="X133" s="316"/>
      <c r="Y133" s="63"/>
      <c r="Z133" s="62"/>
      <c r="AA133" s="35"/>
      <c r="AB133" s="63"/>
      <c r="AC133" s="37"/>
      <c r="AD133" s="35"/>
      <c r="AE133" s="64"/>
      <c r="AF133" s="37"/>
      <c r="AG133" s="37"/>
      <c r="AH133" s="65"/>
      <c r="AI133" s="317"/>
      <c r="AJ133" s="37"/>
      <c r="AK133" s="37"/>
    </row>
    <row r="134">
      <c r="A134" s="258"/>
      <c r="B134" s="114"/>
      <c r="C134" s="62"/>
      <c r="D134" s="30"/>
      <c r="E134" s="30"/>
      <c r="F134" s="30"/>
      <c r="G134" s="30"/>
      <c r="H134" s="61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62"/>
      <c r="X134" s="316"/>
      <c r="Y134" s="63"/>
      <c r="Z134" s="62"/>
      <c r="AA134" s="35"/>
      <c r="AB134" s="63"/>
      <c r="AC134" s="37"/>
      <c r="AD134" s="35"/>
      <c r="AE134" s="64"/>
      <c r="AF134" s="37"/>
      <c r="AG134" s="37"/>
      <c r="AH134" s="65"/>
      <c r="AI134" s="317"/>
      <c r="AJ134" s="37"/>
      <c r="AK134" s="37"/>
    </row>
    <row r="135">
      <c r="A135" s="258"/>
      <c r="B135" s="114"/>
      <c r="C135" s="62"/>
      <c r="D135" s="30"/>
      <c r="E135" s="30"/>
      <c r="F135" s="30"/>
      <c r="G135" s="30"/>
      <c r="H135" s="61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62"/>
      <c r="X135" s="316"/>
      <c r="Y135" s="63"/>
      <c r="Z135" s="62"/>
      <c r="AA135" s="35"/>
      <c r="AB135" s="63"/>
      <c r="AC135" s="37"/>
      <c r="AD135" s="35"/>
      <c r="AE135" s="64"/>
      <c r="AF135" s="37"/>
      <c r="AG135" s="37"/>
      <c r="AH135" s="65"/>
      <c r="AI135" s="317"/>
      <c r="AJ135" s="37"/>
      <c r="AK135" s="37"/>
    </row>
    <row r="136">
      <c r="A136" s="258"/>
      <c r="B136" s="114"/>
      <c r="C136" s="62"/>
      <c r="D136" s="30"/>
      <c r="E136" s="30"/>
      <c r="F136" s="30"/>
      <c r="G136" s="30"/>
      <c r="H136" s="61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62"/>
      <c r="X136" s="316"/>
      <c r="Y136" s="63"/>
      <c r="Z136" s="62"/>
      <c r="AA136" s="35"/>
      <c r="AB136" s="63"/>
      <c r="AC136" s="37"/>
      <c r="AD136" s="35"/>
      <c r="AE136" s="64"/>
      <c r="AF136" s="37"/>
      <c r="AG136" s="37"/>
      <c r="AH136" s="65"/>
      <c r="AI136" s="317"/>
      <c r="AJ136" s="37"/>
      <c r="AK136" s="37"/>
    </row>
    <row r="137">
      <c r="A137" s="258"/>
      <c r="B137" s="114"/>
      <c r="C137" s="62"/>
      <c r="D137" s="30"/>
      <c r="E137" s="30"/>
      <c r="F137" s="30"/>
      <c r="G137" s="30"/>
      <c r="H137" s="61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62"/>
      <c r="X137" s="316"/>
      <c r="Y137" s="63"/>
      <c r="Z137" s="62"/>
      <c r="AA137" s="35"/>
      <c r="AB137" s="63"/>
      <c r="AC137" s="37"/>
      <c r="AD137" s="35"/>
      <c r="AE137" s="64"/>
      <c r="AF137" s="37"/>
      <c r="AG137" s="37"/>
      <c r="AH137" s="65"/>
      <c r="AI137" s="317"/>
      <c r="AJ137" s="37"/>
      <c r="AK137" s="37"/>
    </row>
    <row r="138">
      <c r="A138" s="258"/>
      <c r="B138" s="114"/>
      <c r="C138" s="62"/>
      <c r="D138" s="30"/>
      <c r="E138" s="30"/>
      <c r="F138" s="30"/>
      <c r="G138" s="30"/>
      <c r="H138" s="61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62"/>
      <c r="X138" s="316"/>
      <c r="Y138" s="63"/>
      <c r="Z138" s="62"/>
      <c r="AA138" s="35"/>
      <c r="AB138" s="63"/>
      <c r="AC138" s="37"/>
      <c r="AD138" s="35"/>
      <c r="AE138" s="64"/>
      <c r="AF138" s="37"/>
      <c r="AG138" s="37"/>
      <c r="AH138" s="65"/>
      <c r="AI138" s="317"/>
      <c r="AJ138" s="37"/>
      <c r="AK138" s="37"/>
    </row>
    <row r="139">
      <c r="A139" s="258"/>
      <c r="B139" s="114"/>
      <c r="C139" s="62"/>
      <c r="D139" s="30"/>
      <c r="E139" s="30"/>
      <c r="F139" s="30"/>
      <c r="G139" s="30"/>
      <c r="H139" s="61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62"/>
      <c r="X139" s="316"/>
      <c r="Y139" s="63"/>
      <c r="Z139" s="62"/>
      <c r="AA139" s="35"/>
      <c r="AB139" s="63"/>
      <c r="AC139" s="37"/>
      <c r="AD139" s="35"/>
      <c r="AE139" s="64"/>
      <c r="AF139" s="37"/>
      <c r="AG139" s="37"/>
      <c r="AH139" s="65"/>
      <c r="AI139" s="317"/>
      <c r="AJ139" s="37"/>
      <c r="AK139" s="37"/>
    </row>
    <row r="140">
      <c r="A140" s="258"/>
      <c r="B140" s="114"/>
      <c r="C140" s="62"/>
      <c r="D140" s="30"/>
      <c r="E140" s="30"/>
      <c r="F140" s="30"/>
      <c r="G140" s="30"/>
      <c r="H140" s="61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62"/>
      <c r="X140" s="316"/>
      <c r="Y140" s="63"/>
      <c r="Z140" s="62"/>
      <c r="AA140" s="35"/>
      <c r="AB140" s="63"/>
      <c r="AC140" s="37"/>
      <c r="AD140" s="35"/>
      <c r="AE140" s="64"/>
      <c r="AF140" s="37"/>
      <c r="AG140" s="37"/>
      <c r="AH140" s="65"/>
      <c r="AI140" s="317"/>
      <c r="AJ140" s="37"/>
      <c r="AK140" s="37"/>
    </row>
    <row r="141">
      <c r="A141" s="258"/>
      <c r="B141" s="114"/>
      <c r="C141" s="62"/>
      <c r="D141" s="30"/>
      <c r="E141" s="30"/>
      <c r="F141" s="30"/>
      <c r="G141" s="30"/>
      <c r="H141" s="61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62"/>
      <c r="X141" s="316"/>
      <c r="Y141" s="63"/>
      <c r="Z141" s="62"/>
      <c r="AA141" s="35"/>
      <c r="AB141" s="63"/>
      <c r="AC141" s="37"/>
      <c r="AD141" s="35"/>
      <c r="AE141" s="64"/>
      <c r="AF141" s="37"/>
      <c r="AG141" s="37"/>
      <c r="AH141" s="65"/>
      <c r="AI141" s="317"/>
      <c r="AJ141" s="37"/>
      <c r="AK141" s="37"/>
    </row>
    <row r="142">
      <c r="A142" s="258"/>
      <c r="B142" s="114"/>
      <c r="C142" s="62"/>
      <c r="D142" s="30"/>
      <c r="E142" s="30"/>
      <c r="F142" s="30"/>
      <c r="G142" s="30"/>
      <c r="H142" s="61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62"/>
      <c r="X142" s="316"/>
      <c r="Y142" s="63"/>
      <c r="Z142" s="62"/>
      <c r="AA142" s="35"/>
      <c r="AB142" s="63"/>
      <c r="AC142" s="37"/>
      <c r="AD142" s="35"/>
      <c r="AE142" s="64"/>
      <c r="AF142" s="37"/>
      <c r="AG142" s="37"/>
      <c r="AH142" s="65"/>
      <c r="AI142" s="317"/>
      <c r="AJ142" s="37"/>
      <c r="AK142" s="37"/>
    </row>
    <row r="143">
      <c r="A143" s="258"/>
      <c r="B143" s="114"/>
      <c r="C143" s="62"/>
      <c r="D143" s="30"/>
      <c r="E143" s="30"/>
      <c r="F143" s="30"/>
      <c r="G143" s="30"/>
      <c r="H143" s="61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62"/>
      <c r="X143" s="316"/>
      <c r="Y143" s="63"/>
      <c r="Z143" s="62"/>
      <c r="AA143" s="35"/>
      <c r="AB143" s="63"/>
      <c r="AC143" s="37"/>
      <c r="AD143" s="35"/>
      <c r="AE143" s="64"/>
      <c r="AF143" s="37"/>
      <c r="AG143" s="37"/>
      <c r="AH143" s="65"/>
      <c r="AI143" s="317"/>
      <c r="AJ143" s="37"/>
      <c r="AK143" s="37"/>
    </row>
    <row r="144">
      <c r="A144" s="258"/>
      <c r="B144" s="114"/>
      <c r="C144" s="62"/>
      <c r="D144" s="30"/>
      <c r="E144" s="30"/>
      <c r="F144" s="30"/>
      <c r="G144" s="30"/>
      <c r="H144" s="61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62"/>
      <c r="X144" s="316"/>
      <c r="Y144" s="63"/>
      <c r="Z144" s="62"/>
      <c r="AA144" s="35"/>
      <c r="AB144" s="63"/>
      <c r="AC144" s="37"/>
      <c r="AD144" s="35"/>
      <c r="AE144" s="64"/>
      <c r="AF144" s="37"/>
      <c r="AG144" s="37"/>
      <c r="AH144" s="65"/>
      <c r="AI144" s="317"/>
      <c r="AJ144" s="37"/>
      <c r="AK144" s="37"/>
    </row>
    <row r="145">
      <c r="A145" s="258"/>
      <c r="B145" s="114"/>
      <c r="C145" s="62"/>
      <c r="D145" s="30"/>
      <c r="E145" s="30"/>
      <c r="F145" s="30"/>
      <c r="G145" s="30"/>
      <c r="H145" s="61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62"/>
      <c r="X145" s="316"/>
      <c r="Y145" s="63"/>
      <c r="Z145" s="62"/>
      <c r="AA145" s="35"/>
      <c r="AB145" s="63"/>
      <c r="AC145" s="37"/>
      <c r="AD145" s="35"/>
      <c r="AE145" s="64"/>
      <c r="AF145" s="37"/>
      <c r="AG145" s="37"/>
      <c r="AH145" s="65"/>
      <c r="AI145" s="317"/>
      <c r="AJ145" s="37"/>
      <c r="AK145" s="37"/>
    </row>
    <row r="146">
      <c r="A146" s="258"/>
      <c r="B146" s="114"/>
      <c r="C146" s="62"/>
      <c r="D146" s="30"/>
      <c r="E146" s="30"/>
      <c r="F146" s="30"/>
      <c r="G146" s="30"/>
      <c r="H146" s="61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62"/>
      <c r="X146" s="316"/>
      <c r="Y146" s="63"/>
      <c r="Z146" s="62"/>
      <c r="AA146" s="35"/>
      <c r="AB146" s="63"/>
      <c r="AC146" s="37"/>
      <c r="AD146" s="35"/>
      <c r="AE146" s="64"/>
      <c r="AF146" s="37"/>
      <c r="AG146" s="37"/>
      <c r="AH146" s="65"/>
      <c r="AI146" s="317"/>
      <c r="AJ146" s="37"/>
      <c r="AK146" s="37"/>
    </row>
    <row r="147">
      <c r="A147" s="258"/>
      <c r="B147" s="114"/>
      <c r="C147" s="62"/>
      <c r="D147" s="30"/>
      <c r="E147" s="30"/>
      <c r="F147" s="30"/>
      <c r="G147" s="30"/>
      <c r="H147" s="61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62"/>
      <c r="X147" s="316"/>
      <c r="Y147" s="63"/>
      <c r="Z147" s="62"/>
      <c r="AA147" s="35"/>
      <c r="AB147" s="63"/>
      <c r="AC147" s="37"/>
      <c r="AD147" s="35"/>
      <c r="AE147" s="64"/>
      <c r="AF147" s="37"/>
      <c r="AG147" s="37"/>
      <c r="AH147" s="65"/>
      <c r="AI147" s="317"/>
      <c r="AJ147" s="37"/>
      <c r="AK147" s="37"/>
    </row>
    <row r="148">
      <c r="A148" s="258"/>
      <c r="B148" s="114"/>
      <c r="C148" s="62"/>
      <c r="D148" s="30"/>
      <c r="E148" s="30"/>
      <c r="F148" s="30"/>
      <c r="G148" s="30"/>
      <c r="H148" s="61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62"/>
      <c r="X148" s="316"/>
      <c r="Y148" s="63"/>
      <c r="Z148" s="62"/>
      <c r="AA148" s="35"/>
      <c r="AB148" s="63"/>
      <c r="AC148" s="37"/>
      <c r="AD148" s="35"/>
      <c r="AE148" s="64"/>
      <c r="AF148" s="37"/>
      <c r="AG148" s="37"/>
      <c r="AH148" s="65"/>
      <c r="AI148" s="317"/>
      <c r="AJ148" s="37"/>
      <c r="AK148" s="37"/>
    </row>
    <row r="149">
      <c r="A149" s="258"/>
      <c r="B149" s="114"/>
      <c r="C149" s="62"/>
      <c r="D149" s="30"/>
      <c r="E149" s="30"/>
      <c r="F149" s="30"/>
      <c r="G149" s="30"/>
      <c r="H149" s="61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62"/>
      <c r="X149" s="316"/>
      <c r="Y149" s="63"/>
      <c r="Z149" s="62"/>
      <c r="AA149" s="35"/>
      <c r="AB149" s="63"/>
      <c r="AC149" s="37"/>
      <c r="AD149" s="35"/>
      <c r="AE149" s="64"/>
      <c r="AF149" s="37"/>
      <c r="AG149" s="37"/>
      <c r="AH149" s="65"/>
      <c r="AI149" s="317"/>
      <c r="AJ149" s="37"/>
      <c r="AK149" s="37"/>
    </row>
    <row r="150">
      <c r="A150" s="258"/>
      <c r="B150" s="114"/>
      <c r="C150" s="62"/>
      <c r="D150" s="30"/>
      <c r="E150" s="30"/>
      <c r="F150" s="30"/>
      <c r="G150" s="30"/>
      <c r="H150" s="61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62"/>
      <c r="X150" s="316"/>
      <c r="Y150" s="63"/>
      <c r="Z150" s="62"/>
      <c r="AA150" s="35"/>
      <c r="AB150" s="63"/>
      <c r="AC150" s="37"/>
      <c r="AD150" s="35"/>
      <c r="AE150" s="64"/>
      <c r="AF150" s="37"/>
      <c r="AG150" s="37"/>
      <c r="AH150" s="65"/>
      <c r="AI150" s="317"/>
      <c r="AJ150" s="37"/>
      <c r="AK150" s="37"/>
    </row>
    <row r="151">
      <c r="A151" s="258"/>
      <c r="B151" s="114"/>
      <c r="C151" s="62"/>
      <c r="D151" s="30"/>
      <c r="E151" s="30"/>
      <c r="F151" s="30"/>
      <c r="G151" s="30"/>
      <c r="H151" s="61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62"/>
      <c r="X151" s="316"/>
      <c r="Y151" s="63"/>
      <c r="Z151" s="62"/>
      <c r="AA151" s="35"/>
      <c r="AB151" s="63"/>
      <c r="AC151" s="37"/>
      <c r="AD151" s="35"/>
      <c r="AE151" s="64"/>
      <c r="AF151" s="37"/>
      <c r="AG151" s="37"/>
      <c r="AH151" s="65"/>
      <c r="AI151" s="317"/>
      <c r="AJ151" s="37"/>
      <c r="AK151" s="37"/>
    </row>
    <row r="152">
      <c r="A152" s="258"/>
      <c r="B152" s="114"/>
      <c r="C152" s="62"/>
      <c r="D152" s="30"/>
      <c r="E152" s="30"/>
      <c r="F152" s="30"/>
      <c r="G152" s="30"/>
      <c r="H152" s="61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62"/>
      <c r="X152" s="316"/>
      <c r="Y152" s="63"/>
      <c r="Z152" s="62"/>
      <c r="AA152" s="35"/>
      <c r="AB152" s="63"/>
      <c r="AC152" s="37"/>
      <c r="AD152" s="35"/>
      <c r="AE152" s="64"/>
      <c r="AF152" s="37"/>
      <c r="AG152" s="37"/>
      <c r="AH152" s="65"/>
      <c r="AI152" s="317"/>
      <c r="AJ152" s="37"/>
      <c r="AK152" s="37"/>
    </row>
    <row r="153">
      <c r="A153" s="258"/>
      <c r="B153" s="114"/>
      <c r="C153" s="62"/>
      <c r="D153" s="30"/>
      <c r="E153" s="30"/>
      <c r="F153" s="30"/>
      <c r="G153" s="30"/>
      <c r="H153" s="61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62"/>
      <c r="X153" s="316"/>
      <c r="Y153" s="63"/>
      <c r="Z153" s="62"/>
      <c r="AA153" s="35"/>
      <c r="AB153" s="63"/>
      <c r="AC153" s="37"/>
      <c r="AD153" s="35"/>
      <c r="AE153" s="64"/>
      <c r="AF153" s="37"/>
      <c r="AG153" s="37"/>
      <c r="AH153" s="65"/>
      <c r="AI153" s="317"/>
      <c r="AJ153" s="37"/>
      <c r="AK153" s="37"/>
    </row>
    <row r="154">
      <c r="A154" s="258"/>
      <c r="B154" s="114"/>
      <c r="C154" s="62"/>
      <c r="D154" s="30"/>
      <c r="E154" s="30"/>
      <c r="F154" s="30"/>
      <c r="G154" s="30"/>
      <c r="H154" s="61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62"/>
      <c r="X154" s="316"/>
      <c r="Y154" s="63"/>
      <c r="Z154" s="62"/>
      <c r="AA154" s="35"/>
      <c r="AB154" s="63"/>
      <c r="AC154" s="37"/>
      <c r="AD154" s="35"/>
      <c r="AE154" s="64"/>
      <c r="AF154" s="37"/>
      <c r="AG154" s="37"/>
      <c r="AH154" s="65"/>
      <c r="AI154" s="317"/>
      <c r="AJ154" s="37"/>
      <c r="AK154" s="37"/>
    </row>
    <row r="155">
      <c r="A155" s="258"/>
      <c r="B155" s="114"/>
      <c r="C155" s="62"/>
      <c r="D155" s="30"/>
      <c r="E155" s="30"/>
      <c r="F155" s="30"/>
      <c r="G155" s="30"/>
      <c r="H155" s="61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62"/>
      <c r="X155" s="316"/>
      <c r="Y155" s="63"/>
      <c r="Z155" s="62"/>
      <c r="AA155" s="35"/>
      <c r="AB155" s="63"/>
      <c r="AC155" s="37"/>
      <c r="AD155" s="35"/>
      <c r="AE155" s="64"/>
      <c r="AF155" s="37"/>
      <c r="AG155" s="37"/>
      <c r="AH155" s="65"/>
      <c r="AI155" s="317"/>
      <c r="AJ155" s="37"/>
      <c r="AK155" s="37"/>
    </row>
    <row r="156">
      <c r="A156" s="258"/>
      <c r="B156" s="114"/>
      <c r="C156" s="62"/>
      <c r="D156" s="30"/>
      <c r="E156" s="30"/>
      <c r="F156" s="30"/>
      <c r="G156" s="30"/>
      <c r="H156" s="61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62"/>
      <c r="X156" s="316"/>
      <c r="Y156" s="63"/>
      <c r="Z156" s="62"/>
      <c r="AA156" s="35"/>
      <c r="AB156" s="63"/>
      <c r="AC156" s="37"/>
      <c r="AD156" s="35"/>
      <c r="AE156" s="64"/>
      <c r="AF156" s="37"/>
      <c r="AG156" s="37"/>
      <c r="AH156" s="65"/>
      <c r="AI156" s="317"/>
      <c r="AJ156" s="37"/>
      <c r="AK156" s="37"/>
    </row>
    <row r="157">
      <c r="A157" s="258"/>
      <c r="B157" s="114"/>
      <c r="C157" s="62"/>
      <c r="D157" s="30"/>
      <c r="E157" s="30"/>
      <c r="F157" s="30"/>
      <c r="G157" s="30"/>
      <c r="H157" s="61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62"/>
      <c r="X157" s="316"/>
      <c r="Y157" s="63"/>
      <c r="Z157" s="62"/>
      <c r="AA157" s="35"/>
      <c r="AB157" s="63"/>
      <c r="AC157" s="37"/>
      <c r="AD157" s="35"/>
      <c r="AE157" s="64"/>
      <c r="AF157" s="37"/>
      <c r="AG157" s="37"/>
      <c r="AH157" s="65"/>
      <c r="AI157" s="317"/>
      <c r="AJ157" s="37"/>
      <c r="AK157" s="37"/>
    </row>
    <row r="158">
      <c r="A158" s="258"/>
      <c r="B158" s="114"/>
      <c r="C158" s="62"/>
      <c r="D158" s="30"/>
      <c r="E158" s="30"/>
      <c r="F158" s="30"/>
      <c r="G158" s="30"/>
      <c r="H158" s="61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62"/>
      <c r="X158" s="316"/>
      <c r="Y158" s="63"/>
      <c r="Z158" s="62"/>
      <c r="AA158" s="35"/>
      <c r="AB158" s="63"/>
      <c r="AC158" s="37"/>
      <c r="AD158" s="35"/>
      <c r="AE158" s="64"/>
      <c r="AF158" s="37"/>
      <c r="AG158" s="37"/>
      <c r="AH158" s="65"/>
      <c r="AI158" s="317"/>
      <c r="AJ158" s="37"/>
      <c r="AK158" s="37"/>
    </row>
    <row r="159">
      <c r="A159" s="258"/>
      <c r="B159" s="114"/>
      <c r="C159" s="62"/>
      <c r="D159" s="30"/>
      <c r="E159" s="30"/>
      <c r="F159" s="30"/>
      <c r="G159" s="30"/>
      <c r="H159" s="61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62"/>
      <c r="X159" s="316"/>
      <c r="Y159" s="63"/>
      <c r="Z159" s="62"/>
      <c r="AA159" s="35"/>
      <c r="AB159" s="63"/>
      <c r="AC159" s="37"/>
      <c r="AD159" s="35"/>
      <c r="AE159" s="64"/>
      <c r="AF159" s="37"/>
      <c r="AG159" s="37"/>
      <c r="AH159" s="65"/>
      <c r="AI159" s="317"/>
      <c r="AJ159" s="37"/>
      <c r="AK159" s="37"/>
    </row>
    <row r="160">
      <c r="A160" s="258"/>
      <c r="B160" s="114"/>
      <c r="C160" s="62"/>
      <c r="D160" s="30"/>
      <c r="E160" s="30"/>
      <c r="F160" s="30"/>
      <c r="G160" s="30"/>
      <c r="H160" s="61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62"/>
      <c r="X160" s="316"/>
      <c r="Y160" s="63"/>
      <c r="Z160" s="62"/>
      <c r="AA160" s="35"/>
      <c r="AB160" s="63"/>
      <c r="AC160" s="37"/>
      <c r="AD160" s="35"/>
      <c r="AE160" s="64"/>
      <c r="AF160" s="37"/>
      <c r="AG160" s="37"/>
      <c r="AH160" s="65"/>
      <c r="AI160" s="317"/>
      <c r="AJ160" s="37"/>
      <c r="AK160" s="37"/>
    </row>
    <row r="161">
      <c r="A161" s="258"/>
      <c r="B161" s="114"/>
      <c r="C161" s="62"/>
      <c r="D161" s="30"/>
      <c r="E161" s="30"/>
      <c r="F161" s="30"/>
      <c r="G161" s="30"/>
      <c r="H161" s="61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62"/>
      <c r="X161" s="316"/>
      <c r="Y161" s="63"/>
      <c r="Z161" s="62"/>
      <c r="AA161" s="35"/>
      <c r="AB161" s="63"/>
      <c r="AC161" s="37"/>
      <c r="AD161" s="35"/>
      <c r="AE161" s="64"/>
      <c r="AF161" s="37"/>
      <c r="AG161" s="37"/>
      <c r="AH161" s="65"/>
      <c r="AI161" s="317"/>
      <c r="AJ161" s="37"/>
      <c r="AK161" s="37"/>
    </row>
    <row r="162">
      <c r="A162" s="258"/>
      <c r="B162" s="114"/>
      <c r="C162" s="62"/>
      <c r="D162" s="30"/>
      <c r="E162" s="30"/>
      <c r="F162" s="30"/>
      <c r="G162" s="30"/>
      <c r="H162" s="61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62"/>
      <c r="X162" s="316"/>
      <c r="Y162" s="63"/>
      <c r="Z162" s="62"/>
      <c r="AA162" s="35"/>
      <c r="AB162" s="63"/>
      <c r="AC162" s="37"/>
      <c r="AD162" s="35"/>
      <c r="AE162" s="64"/>
      <c r="AF162" s="37"/>
      <c r="AG162" s="37"/>
      <c r="AH162" s="65"/>
      <c r="AI162" s="317"/>
      <c r="AJ162" s="37"/>
      <c r="AK162" s="37"/>
    </row>
    <row r="163">
      <c r="A163" s="258"/>
      <c r="B163" s="114"/>
      <c r="C163" s="62"/>
      <c r="D163" s="30"/>
      <c r="E163" s="30"/>
      <c r="F163" s="30"/>
      <c r="G163" s="30"/>
      <c r="H163" s="61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62"/>
      <c r="X163" s="316"/>
      <c r="Y163" s="63"/>
      <c r="Z163" s="62"/>
      <c r="AA163" s="35"/>
      <c r="AB163" s="63"/>
      <c r="AC163" s="37"/>
      <c r="AD163" s="35"/>
      <c r="AE163" s="64"/>
      <c r="AF163" s="37"/>
      <c r="AG163" s="37"/>
      <c r="AH163" s="65"/>
      <c r="AI163" s="317"/>
      <c r="AJ163" s="37"/>
      <c r="AK163" s="37"/>
    </row>
    <row r="164">
      <c r="A164" s="258"/>
      <c r="B164" s="114"/>
      <c r="C164" s="62"/>
      <c r="D164" s="30"/>
      <c r="E164" s="30"/>
      <c r="F164" s="30"/>
      <c r="G164" s="30"/>
      <c r="H164" s="61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62"/>
      <c r="X164" s="316"/>
      <c r="Y164" s="63"/>
      <c r="Z164" s="62"/>
      <c r="AA164" s="35"/>
      <c r="AB164" s="63"/>
      <c r="AC164" s="37"/>
      <c r="AD164" s="35"/>
      <c r="AE164" s="64"/>
      <c r="AF164" s="37"/>
      <c r="AG164" s="37"/>
      <c r="AH164" s="65"/>
      <c r="AI164" s="317"/>
      <c r="AJ164" s="37"/>
      <c r="AK164" s="37"/>
    </row>
    <row r="165">
      <c r="A165" s="258"/>
      <c r="B165" s="114"/>
      <c r="C165" s="62"/>
      <c r="D165" s="30"/>
      <c r="E165" s="30"/>
      <c r="F165" s="30"/>
      <c r="G165" s="30"/>
      <c r="H165" s="61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62"/>
      <c r="X165" s="316"/>
      <c r="Y165" s="63"/>
      <c r="Z165" s="62"/>
      <c r="AA165" s="35"/>
      <c r="AB165" s="63"/>
      <c r="AC165" s="37"/>
      <c r="AD165" s="35"/>
      <c r="AE165" s="64"/>
      <c r="AF165" s="37"/>
      <c r="AG165" s="37"/>
      <c r="AH165" s="65"/>
      <c r="AI165" s="317"/>
      <c r="AJ165" s="37"/>
      <c r="AK165" s="37"/>
    </row>
    <row r="166">
      <c r="A166" s="258"/>
      <c r="B166" s="114"/>
      <c r="C166" s="62"/>
      <c r="D166" s="30"/>
      <c r="E166" s="30"/>
      <c r="F166" s="30"/>
      <c r="G166" s="30"/>
      <c r="H166" s="61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62"/>
      <c r="X166" s="316"/>
      <c r="Y166" s="63"/>
      <c r="Z166" s="62"/>
      <c r="AA166" s="35"/>
      <c r="AB166" s="63"/>
      <c r="AC166" s="37"/>
      <c r="AD166" s="35"/>
      <c r="AE166" s="64"/>
      <c r="AF166" s="37"/>
      <c r="AG166" s="37"/>
      <c r="AH166" s="65"/>
      <c r="AI166" s="317"/>
      <c r="AJ166" s="37"/>
      <c r="AK166" s="37"/>
    </row>
    <row r="167">
      <c r="A167" s="258"/>
      <c r="B167" s="114"/>
      <c r="C167" s="62"/>
      <c r="D167" s="30"/>
      <c r="E167" s="30"/>
      <c r="F167" s="30"/>
      <c r="G167" s="30"/>
      <c r="H167" s="61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62"/>
      <c r="X167" s="316"/>
      <c r="Y167" s="63"/>
      <c r="Z167" s="62"/>
      <c r="AA167" s="35"/>
      <c r="AB167" s="63"/>
      <c r="AC167" s="37"/>
      <c r="AD167" s="35"/>
      <c r="AE167" s="64"/>
      <c r="AF167" s="37"/>
      <c r="AG167" s="37"/>
      <c r="AH167" s="65"/>
      <c r="AI167" s="317"/>
      <c r="AJ167" s="37"/>
      <c r="AK167" s="37"/>
    </row>
    <row r="168">
      <c r="A168" s="258"/>
      <c r="B168" s="114"/>
      <c r="C168" s="62"/>
      <c r="D168" s="30"/>
      <c r="E168" s="30"/>
      <c r="F168" s="30"/>
      <c r="G168" s="30"/>
      <c r="H168" s="61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62"/>
      <c r="X168" s="316"/>
      <c r="Y168" s="63"/>
      <c r="Z168" s="62"/>
      <c r="AA168" s="35"/>
      <c r="AB168" s="63"/>
      <c r="AC168" s="37"/>
      <c r="AD168" s="35"/>
      <c r="AE168" s="64"/>
      <c r="AF168" s="37"/>
      <c r="AG168" s="37"/>
      <c r="AH168" s="65"/>
      <c r="AI168" s="317"/>
      <c r="AJ168" s="37"/>
      <c r="AK168" s="37"/>
    </row>
    <row r="169">
      <c r="A169" s="258"/>
      <c r="B169" s="114"/>
      <c r="C169" s="62"/>
      <c r="D169" s="30"/>
      <c r="E169" s="30"/>
      <c r="F169" s="30"/>
      <c r="G169" s="30"/>
      <c r="H169" s="61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62"/>
      <c r="X169" s="316"/>
      <c r="Y169" s="63"/>
      <c r="Z169" s="62"/>
      <c r="AA169" s="35"/>
      <c r="AB169" s="63"/>
      <c r="AC169" s="37"/>
      <c r="AD169" s="35"/>
      <c r="AE169" s="64"/>
      <c r="AF169" s="37"/>
      <c r="AG169" s="37"/>
      <c r="AH169" s="65"/>
      <c r="AI169" s="317"/>
      <c r="AJ169" s="37"/>
      <c r="AK169" s="37"/>
    </row>
    <row r="170">
      <c r="A170" s="258"/>
      <c r="B170" s="114"/>
      <c r="C170" s="62"/>
      <c r="D170" s="30"/>
      <c r="E170" s="30"/>
      <c r="F170" s="30"/>
      <c r="G170" s="30"/>
      <c r="H170" s="61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62"/>
      <c r="X170" s="316"/>
      <c r="Y170" s="63"/>
      <c r="Z170" s="62"/>
      <c r="AA170" s="35"/>
      <c r="AB170" s="63"/>
      <c r="AC170" s="37"/>
      <c r="AD170" s="35"/>
      <c r="AE170" s="64"/>
      <c r="AF170" s="37"/>
      <c r="AG170" s="37"/>
      <c r="AH170" s="65"/>
      <c r="AI170" s="317"/>
      <c r="AJ170" s="37"/>
      <c r="AK170" s="37"/>
    </row>
    <row r="171">
      <c r="A171" s="258"/>
      <c r="B171" s="114"/>
      <c r="C171" s="62"/>
      <c r="D171" s="30"/>
      <c r="E171" s="30"/>
      <c r="F171" s="30"/>
      <c r="G171" s="30"/>
      <c r="H171" s="61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62"/>
      <c r="X171" s="316"/>
      <c r="Y171" s="63"/>
      <c r="Z171" s="62"/>
      <c r="AA171" s="35"/>
      <c r="AB171" s="63"/>
      <c r="AC171" s="37"/>
      <c r="AD171" s="35"/>
      <c r="AE171" s="64"/>
      <c r="AF171" s="37"/>
      <c r="AG171" s="37"/>
      <c r="AH171" s="65"/>
      <c r="AI171" s="317"/>
      <c r="AJ171" s="37"/>
      <c r="AK171" s="37"/>
    </row>
    <row r="172">
      <c r="A172" s="258"/>
      <c r="B172" s="114"/>
      <c r="C172" s="62"/>
      <c r="D172" s="30"/>
      <c r="E172" s="30"/>
      <c r="F172" s="30"/>
      <c r="G172" s="30"/>
      <c r="H172" s="61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62"/>
      <c r="X172" s="316"/>
      <c r="Y172" s="63"/>
      <c r="Z172" s="62"/>
      <c r="AA172" s="35"/>
      <c r="AB172" s="63"/>
      <c r="AC172" s="37"/>
      <c r="AD172" s="35"/>
      <c r="AE172" s="64"/>
      <c r="AF172" s="37"/>
      <c r="AG172" s="37"/>
      <c r="AH172" s="65"/>
      <c r="AI172" s="317"/>
      <c r="AJ172" s="37"/>
      <c r="AK172" s="37"/>
    </row>
    <row r="173">
      <c r="A173" s="258"/>
      <c r="B173" s="114"/>
      <c r="C173" s="62"/>
      <c r="D173" s="30"/>
      <c r="E173" s="30"/>
      <c r="F173" s="30"/>
      <c r="G173" s="30"/>
      <c r="H173" s="61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62"/>
      <c r="X173" s="316"/>
      <c r="Y173" s="63"/>
      <c r="Z173" s="62"/>
      <c r="AA173" s="35"/>
      <c r="AB173" s="63"/>
      <c r="AC173" s="37"/>
      <c r="AD173" s="35"/>
      <c r="AE173" s="64"/>
      <c r="AF173" s="37"/>
      <c r="AG173" s="37"/>
      <c r="AH173" s="65"/>
      <c r="AI173" s="317"/>
      <c r="AJ173" s="37"/>
      <c r="AK173" s="37"/>
    </row>
    <row r="174">
      <c r="A174" s="258"/>
      <c r="B174" s="114"/>
      <c r="C174" s="62"/>
      <c r="D174" s="30"/>
      <c r="E174" s="30"/>
      <c r="F174" s="30"/>
      <c r="G174" s="30"/>
      <c r="H174" s="61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62"/>
      <c r="X174" s="316"/>
      <c r="Y174" s="63"/>
      <c r="Z174" s="62"/>
      <c r="AA174" s="35"/>
      <c r="AB174" s="63"/>
      <c r="AC174" s="37"/>
      <c r="AD174" s="35"/>
      <c r="AE174" s="64"/>
      <c r="AF174" s="37"/>
      <c r="AG174" s="37"/>
      <c r="AH174" s="65"/>
      <c r="AI174" s="317"/>
      <c r="AJ174" s="37"/>
      <c r="AK174" s="37"/>
    </row>
    <row r="175">
      <c r="A175" s="258"/>
      <c r="B175" s="114"/>
      <c r="C175" s="62"/>
      <c r="D175" s="30"/>
      <c r="E175" s="30"/>
      <c r="F175" s="30"/>
      <c r="G175" s="30"/>
      <c r="H175" s="61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62"/>
      <c r="X175" s="316"/>
      <c r="Y175" s="63"/>
      <c r="Z175" s="62"/>
      <c r="AA175" s="35"/>
      <c r="AB175" s="63"/>
      <c r="AC175" s="37"/>
      <c r="AD175" s="35"/>
      <c r="AE175" s="64"/>
      <c r="AF175" s="37"/>
      <c r="AG175" s="37"/>
      <c r="AH175" s="65"/>
      <c r="AI175" s="317"/>
      <c r="AJ175" s="37"/>
      <c r="AK175" s="37"/>
    </row>
    <row r="176">
      <c r="A176" s="258"/>
      <c r="B176" s="114"/>
      <c r="C176" s="62"/>
      <c r="D176" s="30"/>
      <c r="E176" s="30"/>
      <c r="F176" s="30"/>
      <c r="G176" s="30"/>
      <c r="H176" s="61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62"/>
      <c r="X176" s="316"/>
      <c r="Y176" s="63"/>
      <c r="Z176" s="62"/>
      <c r="AA176" s="35"/>
      <c r="AB176" s="63"/>
      <c r="AC176" s="37"/>
      <c r="AD176" s="35"/>
      <c r="AE176" s="64"/>
      <c r="AF176" s="37"/>
      <c r="AG176" s="37"/>
      <c r="AH176" s="65"/>
      <c r="AI176" s="317"/>
      <c r="AJ176" s="37"/>
      <c r="AK176" s="37"/>
    </row>
    <row r="177">
      <c r="A177" s="258"/>
      <c r="B177" s="114"/>
      <c r="C177" s="62"/>
      <c r="D177" s="30"/>
      <c r="E177" s="30"/>
      <c r="F177" s="30"/>
      <c r="G177" s="30"/>
      <c r="H177" s="61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62"/>
      <c r="X177" s="316"/>
      <c r="Y177" s="63"/>
      <c r="Z177" s="62"/>
      <c r="AA177" s="35"/>
      <c r="AB177" s="63"/>
      <c r="AC177" s="37"/>
      <c r="AD177" s="35"/>
      <c r="AE177" s="64"/>
      <c r="AF177" s="37"/>
      <c r="AG177" s="37"/>
      <c r="AH177" s="65"/>
      <c r="AI177" s="317"/>
      <c r="AJ177" s="37"/>
      <c r="AK177" s="37"/>
    </row>
    <row r="178">
      <c r="A178" s="258"/>
      <c r="B178" s="114"/>
      <c r="C178" s="62"/>
      <c r="D178" s="30"/>
      <c r="E178" s="30"/>
      <c r="F178" s="30"/>
      <c r="G178" s="30"/>
      <c r="H178" s="61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62"/>
      <c r="X178" s="316"/>
      <c r="Y178" s="63"/>
      <c r="Z178" s="62"/>
      <c r="AA178" s="35"/>
      <c r="AB178" s="63"/>
      <c r="AC178" s="37"/>
      <c r="AD178" s="35"/>
      <c r="AE178" s="64"/>
      <c r="AF178" s="37"/>
      <c r="AG178" s="37"/>
      <c r="AH178" s="65"/>
      <c r="AI178" s="317"/>
      <c r="AJ178" s="37"/>
      <c r="AK178" s="37"/>
    </row>
    <row r="179">
      <c r="A179" s="258"/>
      <c r="B179" s="114"/>
      <c r="C179" s="62"/>
      <c r="D179" s="30"/>
      <c r="E179" s="30"/>
      <c r="F179" s="30"/>
      <c r="G179" s="30"/>
      <c r="H179" s="61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62"/>
      <c r="X179" s="316"/>
      <c r="Y179" s="63"/>
      <c r="Z179" s="62"/>
      <c r="AA179" s="35"/>
      <c r="AB179" s="63"/>
      <c r="AC179" s="37"/>
      <c r="AD179" s="35"/>
      <c r="AE179" s="64"/>
      <c r="AF179" s="37"/>
      <c r="AG179" s="37"/>
      <c r="AH179" s="65"/>
      <c r="AI179" s="317"/>
      <c r="AJ179" s="37"/>
      <c r="AK179" s="37"/>
    </row>
    <row r="180">
      <c r="A180" s="258"/>
      <c r="B180" s="114"/>
      <c r="C180" s="62"/>
      <c r="D180" s="30"/>
      <c r="E180" s="30"/>
      <c r="F180" s="30"/>
      <c r="G180" s="30"/>
      <c r="H180" s="61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62"/>
      <c r="X180" s="316"/>
      <c r="Y180" s="63"/>
      <c r="Z180" s="62"/>
      <c r="AA180" s="35"/>
      <c r="AB180" s="63"/>
      <c r="AC180" s="37"/>
      <c r="AD180" s="35"/>
      <c r="AE180" s="64"/>
      <c r="AF180" s="37"/>
      <c r="AG180" s="37"/>
      <c r="AH180" s="65"/>
      <c r="AI180" s="317"/>
      <c r="AJ180" s="37"/>
      <c r="AK180" s="37"/>
    </row>
    <row r="181">
      <c r="A181" s="258"/>
      <c r="B181" s="114"/>
      <c r="C181" s="62"/>
      <c r="D181" s="30"/>
      <c r="E181" s="30"/>
      <c r="F181" s="30"/>
      <c r="G181" s="30"/>
      <c r="H181" s="61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62"/>
      <c r="X181" s="316"/>
      <c r="Y181" s="63"/>
      <c r="Z181" s="62"/>
      <c r="AA181" s="35"/>
      <c r="AB181" s="63"/>
      <c r="AC181" s="37"/>
      <c r="AD181" s="35"/>
      <c r="AE181" s="64"/>
      <c r="AF181" s="37"/>
      <c r="AG181" s="37"/>
      <c r="AH181" s="65"/>
      <c r="AI181" s="317"/>
      <c r="AJ181" s="37"/>
      <c r="AK181" s="37"/>
    </row>
    <row r="182">
      <c r="A182" s="258"/>
      <c r="B182" s="114"/>
      <c r="C182" s="62"/>
      <c r="D182" s="30"/>
      <c r="E182" s="30"/>
      <c r="F182" s="30"/>
      <c r="G182" s="30"/>
      <c r="H182" s="61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62"/>
      <c r="X182" s="316"/>
      <c r="Y182" s="63"/>
      <c r="Z182" s="62"/>
      <c r="AA182" s="35"/>
      <c r="AB182" s="63"/>
      <c r="AC182" s="37"/>
      <c r="AD182" s="35"/>
      <c r="AE182" s="64"/>
      <c r="AF182" s="37"/>
      <c r="AG182" s="37"/>
      <c r="AH182" s="65"/>
      <c r="AI182" s="317"/>
      <c r="AJ182" s="37"/>
      <c r="AK182" s="37"/>
    </row>
    <row r="183">
      <c r="A183" s="258"/>
      <c r="B183" s="114"/>
      <c r="C183" s="62"/>
      <c r="D183" s="30"/>
      <c r="E183" s="30"/>
      <c r="F183" s="30"/>
      <c r="G183" s="30"/>
      <c r="H183" s="61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62"/>
      <c r="X183" s="316"/>
      <c r="Y183" s="63"/>
      <c r="Z183" s="62"/>
      <c r="AA183" s="35"/>
      <c r="AB183" s="63"/>
      <c r="AC183" s="37"/>
      <c r="AD183" s="35"/>
      <c r="AE183" s="64"/>
      <c r="AF183" s="37"/>
      <c r="AG183" s="37"/>
      <c r="AH183" s="65"/>
      <c r="AI183" s="317"/>
      <c r="AJ183" s="37"/>
      <c r="AK183" s="37"/>
    </row>
    <row r="184">
      <c r="A184" s="258"/>
      <c r="B184" s="114"/>
      <c r="C184" s="62"/>
      <c r="D184" s="30"/>
      <c r="E184" s="30"/>
      <c r="F184" s="30"/>
      <c r="G184" s="30"/>
      <c r="H184" s="61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62"/>
      <c r="X184" s="316"/>
      <c r="Y184" s="63"/>
      <c r="Z184" s="62"/>
      <c r="AA184" s="35"/>
      <c r="AB184" s="63"/>
      <c r="AC184" s="37"/>
      <c r="AD184" s="35"/>
      <c r="AE184" s="64"/>
      <c r="AF184" s="37"/>
      <c r="AG184" s="37"/>
      <c r="AH184" s="65"/>
      <c r="AI184" s="317"/>
      <c r="AJ184" s="37"/>
      <c r="AK184" s="37"/>
    </row>
    <row r="185">
      <c r="A185" s="258"/>
      <c r="B185" s="114"/>
      <c r="C185" s="62"/>
      <c r="D185" s="30"/>
      <c r="E185" s="30"/>
      <c r="F185" s="30"/>
      <c r="G185" s="30"/>
      <c r="H185" s="61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62"/>
      <c r="X185" s="316"/>
      <c r="Y185" s="63"/>
      <c r="Z185" s="62"/>
      <c r="AA185" s="35"/>
      <c r="AB185" s="63"/>
      <c r="AC185" s="37"/>
      <c r="AD185" s="35"/>
      <c r="AE185" s="64"/>
      <c r="AF185" s="37"/>
      <c r="AG185" s="37"/>
      <c r="AH185" s="65"/>
      <c r="AI185" s="317"/>
      <c r="AJ185" s="37"/>
      <c r="AK185" s="37"/>
    </row>
    <row r="186">
      <c r="A186" s="258"/>
      <c r="B186" s="114"/>
      <c r="C186" s="62"/>
      <c r="D186" s="30"/>
      <c r="E186" s="30"/>
      <c r="F186" s="30"/>
      <c r="G186" s="30"/>
      <c r="H186" s="61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62"/>
      <c r="X186" s="316"/>
      <c r="Y186" s="63"/>
      <c r="Z186" s="62"/>
      <c r="AA186" s="35"/>
      <c r="AB186" s="63"/>
      <c r="AC186" s="37"/>
      <c r="AD186" s="35"/>
      <c r="AE186" s="64"/>
      <c r="AF186" s="37"/>
      <c r="AG186" s="37"/>
      <c r="AH186" s="65"/>
      <c r="AI186" s="317"/>
      <c r="AJ186" s="37"/>
      <c r="AK186" s="37"/>
    </row>
    <row r="187">
      <c r="A187" s="258"/>
      <c r="B187" s="114"/>
      <c r="C187" s="62"/>
      <c r="D187" s="30"/>
      <c r="E187" s="30"/>
      <c r="F187" s="30"/>
      <c r="G187" s="30"/>
      <c r="H187" s="61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62"/>
      <c r="X187" s="316"/>
      <c r="Y187" s="63"/>
      <c r="Z187" s="62"/>
      <c r="AA187" s="35"/>
      <c r="AB187" s="63"/>
      <c r="AC187" s="37"/>
      <c r="AD187" s="35"/>
      <c r="AE187" s="64"/>
      <c r="AF187" s="37"/>
      <c r="AG187" s="37"/>
      <c r="AH187" s="65"/>
      <c r="AI187" s="317"/>
      <c r="AJ187" s="37"/>
      <c r="AK187" s="37"/>
    </row>
    <row r="188">
      <c r="A188" s="258"/>
      <c r="B188" s="114"/>
      <c r="C188" s="62"/>
      <c r="D188" s="30"/>
      <c r="E188" s="30"/>
      <c r="F188" s="30"/>
      <c r="G188" s="30"/>
      <c r="H188" s="61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62"/>
      <c r="X188" s="316"/>
      <c r="Y188" s="63"/>
      <c r="Z188" s="62"/>
      <c r="AA188" s="35"/>
      <c r="AB188" s="63"/>
      <c r="AC188" s="37"/>
      <c r="AD188" s="35"/>
      <c r="AE188" s="64"/>
      <c r="AF188" s="37"/>
      <c r="AG188" s="37"/>
      <c r="AH188" s="65"/>
      <c r="AI188" s="317"/>
      <c r="AJ188" s="37"/>
      <c r="AK188" s="37"/>
    </row>
    <row r="189">
      <c r="A189" s="258"/>
      <c r="B189" s="114"/>
      <c r="C189" s="62"/>
      <c r="D189" s="30"/>
      <c r="E189" s="30"/>
      <c r="F189" s="30"/>
      <c r="G189" s="30"/>
      <c r="H189" s="61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62"/>
      <c r="X189" s="316"/>
      <c r="Y189" s="63"/>
      <c r="Z189" s="62"/>
      <c r="AA189" s="35"/>
      <c r="AB189" s="63"/>
      <c r="AC189" s="37"/>
      <c r="AD189" s="35"/>
      <c r="AE189" s="64"/>
      <c r="AF189" s="37"/>
      <c r="AG189" s="37"/>
      <c r="AH189" s="65"/>
      <c r="AI189" s="317"/>
      <c r="AJ189" s="37"/>
      <c r="AK189" s="37"/>
    </row>
    <row r="190">
      <c r="A190" s="258"/>
      <c r="B190" s="114"/>
      <c r="C190" s="62"/>
      <c r="D190" s="30"/>
      <c r="E190" s="30"/>
      <c r="F190" s="30"/>
      <c r="G190" s="30"/>
      <c r="H190" s="61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62"/>
      <c r="X190" s="316"/>
      <c r="Y190" s="63"/>
      <c r="Z190" s="62"/>
      <c r="AA190" s="35"/>
      <c r="AB190" s="63"/>
      <c r="AC190" s="37"/>
      <c r="AD190" s="35"/>
      <c r="AE190" s="64"/>
      <c r="AF190" s="37"/>
      <c r="AG190" s="37"/>
      <c r="AH190" s="65"/>
      <c r="AI190" s="317"/>
      <c r="AJ190" s="37"/>
      <c r="AK190" s="37"/>
    </row>
    <row r="191">
      <c r="A191" s="258"/>
      <c r="B191" s="114"/>
      <c r="C191" s="62"/>
      <c r="D191" s="30"/>
      <c r="E191" s="30"/>
      <c r="F191" s="30"/>
      <c r="G191" s="30"/>
      <c r="H191" s="61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62"/>
      <c r="X191" s="316"/>
      <c r="Y191" s="63"/>
      <c r="Z191" s="62"/>
      <c r="AA191" s="35"/>
      <c r="AB191" s="63"/>
      <c r="AC191" s="37"/>
      <c r="AD191" s="35"/>
      <c r="AE191" s="64"/>
      <c r="AF191" s="37"/>
      <c r="AG191" s="37"/>
      <c r="AH191" s="65"/>
      <c r="AI191" s="317"/>
      <c r="AJ191" s="37"/>
      <c r="AK191" s="37"/>
    </row>
    <row r="192">
      <c r="A192" s="258"/>
      <c r="B192" s="114"/>
      <c r="C192" s="62"/>
      <c r="D192" s="30"/>
      <c r="E192" s="30"/>
      <c r="F192" s="30"/>
      <c r="G192" s="30"/>
      <c r="H192" s="61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62"/>
      <c r="X192" s="316"/>
      <c r="Y192" s="63"/>
      <c r="Z192" s="62"/>
      <c r="AA192" s="35"/>
      <c r="AB192" s="63"/>
      <c r="AC192" s="37"/>
      <c r="AD192" s="35"/>
      <c r="AE192" s="64"/>
      <c r="AF192" s="37"/>
      <c r="AG192" s="37"/>
      <c r="AH192" s="65"/>
      <c r="AI192" s="317"/>
      <c r="AJ192" s="37"/>
      <c r="AK192" s="37"/>
    </row>
    <row r="193">
      <c r="A193" s="258"/>
      <c r="B193" s="114"/>
      <c r="C193" s="62"/>
      <c r="D193" s="30"/>
      <c r="E193" s="30"/>
      <c r="F193" s="30"/>
      <c r="G193" s="30"/>
      <c r="H193" s="61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62"/>
      <c r="X193" s="316"/>
      <c r="Y193" s="63"/>
      <c r="Z193" s="62"/>
      <c r="AA193" s="35"/>
      <c r="AB193" s="63"/>
      <c r="AC193" s="37"/>
      <c r="AD193" s="35"/>
      <c r="AE193" s="64"/>
      <c r="AF193" s="37"/>
      <c r="AG193" s="37"/>
      <c r="AH193" s="65"/>
      <c r="AI193" s="317"/>
      <c r="AJ193" s="37"/>
      <c r="AK193" s="37"/>
    </row>
    <row r="194">
      <c r="A194" s="258"/>
      <c r="B194" s="114"/>
      <c r="C194" s="62"/>
      <c r="D194" s="30"/>
      <c r="E194" s="30"/>
      <c r="F194" s="30"/>
      <c r="G194" s="30"/>
      <c r="H194" s="61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62"/>
      <c r="X194" s="316"/>
      <c r="Y194" s="63"/>
      <c r="Z194" s="62"/>
      <c r="AA194" s="35"/>
      <c r="AB194" s="63"/>
      <c r="AC194" s="37"/>
      <c r="AD194" s="35"/>
      <c r="AE194" s="64"/>
      <c r="AF194" s="37"/>
      <c r="AG194" s="37"/>
      <c r="AH194" s="65"/>
      <c r="AI194" s="317"/>
      <c r="AJ194" s="37"/>
      <c r="AK194" s="37"/>
    </row>
    <row r="195">
      <c r="A195" s="258"/>
      <c r="B195" s="114"/>
      <c r="C195" s="62"/>
      <c r="D195" s="30"/>
      <c r="E195" s="30"/>
      <c r="F195" s="30"/>
      <c r="G195" s="30"/>
      <c r="H195" s="61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62"/>
      <c r="X195" s="316"/>
      <c r="Y195" s="63"/>
      <c r="Z195" s="62"/>
      <c r="AA195" s="35"/>
      <c r="AB195" s="63"/>
      <c r="AC195" s="37"/>
      <c r="AD195" s="35"/>
      <c r="AE195" s="64"/>
      <c r="AF195" s="37"/>
      <c r="AG195" s="37"/>
      <c r="AH195" s="65"/>
      <c r="AI195" s="317"/>
      <c r="AJ195" s="37"/>
      <c r="AK195" s="37"/>
    </row>
    <row r="196">
      <c r="A196" s="258"/>
      <c r="B196" s="114"/>
      <c r="C196" s="62"/>
      <c r="D196" s="30"/>
      <c r="E196" s="30"/>
      <c r="F196" s="30"/>
      <c r="G196" s="30"/>
      <c r="H196" s="61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62"/>
      <c r="X196" s="316"/>
      <c r="Y196" s="63"/>
      <c r="Z196" s="62"/>
      <c r="AA196" s="35"/>
      <c r="AB196" s="63"/>
      <c r="AC196" s="37"/>
      <c r="AD196" s="35"/>
      <c r="AE196" s="64"/>
      <c r="AF196" s="37"/>
      <c r="AG196" s="37"/>
      <c r="AH196" s="65"/>
      <c r="AI196" s="317"/>
      <c r="AJ196" s="37"/>
      <c r="AK196" s="37"/>
    </row>
    <row r="197">
      <c r="A197" s="258"/>
      <c r="B197" s="114"/>
      <c r="C197" s="62"/>
      <c r="D197" s="30"/>
      <c r="E197" s="30"/>
      <c r="F197" s="30"/>
      <c r="G197" s="30"/>
      <c r="H197" s="61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62"/>
      <c r="X197" s="316"/>
      <c r="Y197" s="63"/>
      <c r="Z197" s="62"/>
      <c r="AA197" s="35"/>
      <c r="AB197" s="63"/>
      <c r="AC197" s="37"/>
      <c r="AD197" s="35"/>
      <c r="AE197" s="64"/>
      <c r="AF197" s="37"/>
      <c r="AG197" s="37"/>
      <c r="AH197" s="65"/>
      <c r="AI197" s="317"/>
      <c r="AJ197" s="37"/>
      <c r="AK197" s="37"/>
    </row>
    <row r="198">
      <c r="A198" s="258"/>
      <c r="B198" s="114"/>
      <c r="C198" s="62"/>
      <c r="D198" s="30"/>
      <c r="E198" s="30"/>
      <c r="F198" s="30"/>
      <c r="G198" s="30"/>
      <c r="H198" s="61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62"/>
      <c r="X198" s="316"/>
      <c r="Y198" s="63"/>
      <c r="Z198" s="62"/>
      <c r="AA198" s="35"/>
      <c r="AB198" s="63"/>
      <c r="AC198" s="37"/>
      <c r="AD198" s="35"/>
      <c r="AE198" s="64"/>
      <c r="AF198" s="37"/>
      <c r="AG198" s="37"/>
      <c r="AH198" s="65"/>
      <c r="AI198" s="317"/>
      <c r="AJ198" s="37"/>
      <c r="AK198" s="37"/>
    </row>
    <row r="199">
      <c r="A199" s="258"/>
      <c r="B199" s="114"/>
      <c r="C199" s="62"/>
      <c r="D199" s="30"/>
      <c r="E199" s="30"/>
      <c r="F199" s="30"/>
      <c r="G199" s="30"/>
      <c r="H199" s="61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62"/>
      <c r="X199" s="316"/>
      <c r="Y199" s="63"/>
      <c r="Z199" s="62"/>
      <c r="AA199" s="35"/>
      <c r="AB199" s="63"/>
      <c r="AC199" s="37"/>
      <c r="AD199" s="35"/>
      <c r="AE199" s="64"/>
      <c r="AF199" s="37"/>
      <c r="AG199" s="37"/>
      <c r="AH199" s="65"/>
      <c r="AI199" s="317"/>
      <c r="AJ199" s="37"/>
      <c r="AK199" s="37"/>
    </row>
    <row r="200">
      <c r="A200" s="258"/>
      <c r="B200" s="114"/>
      <c r="C200" s="62"/>
      <c r="D200" s="30"/>
      <c r="E200" s="30"/>
      <c r="F200" s="30"/>
      <c r="G200" s="30"/>
      <c r="H200" s="61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62"/>
      <c r="X200" s="316"/>
      <c r="Y200" s="63"/>
      <c r="Z200" s="62"/>
      <c r="AA200" s="35"/>
      <c r="AB200" s="63"/>
      <c r="AC200" s="37"/>
      <c r="AD200" s="35"/>
      <c r="AE200" s="64"/>
      <c r="AF200" s="37"/>
      <c r="AG200" s="37"/>
      <c r="AH200" s="65"/>
      <c r="AI200" s="317"/>
      <c r="AJ200" s="37"/>
      <c r="AK200" s="37"/>
    </row>
    <row r="201">
      <c r="A201" s="258"/>
      <c r="B201" s="114"/>
      <c r="C201" s="62"/>
      <c r="D201" s="30"/>
      <c r="E201" s="30"/>
      <c r="F201" s="30"/>
      <c r="G201" s="30"/>
      <c r="H201" s="61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62"/>
      <c r="X201" s="316"/>
      <c r="Y201" s="63"/>
      <c r="Z201" s="62"/>
      <c r="AA201" s="35"/>
      <c r="AB201" s="63"/>
      <c r="AC201" s="37"/>
      <c r="AD201" s="35"/>
      <c r="AE201" s="64"/>
      <c r="AF201" s="37"/>
      <c r="AG201" s="37"/>
      <c r="AH201" s="65"/>
      <c r="AI201" s="317"/>
      <c r="AJ201" s="37"/>
      <c r="AK201" s="37"/>
    </row>
    <row r="202">
      <c r="A202" s="258"/>
      <c r="B202" s="114"/>
      <c r="C202" s="62"/>
      <c r="D202" s="30"/>
      <c r="E202" s="30"/>
      <c r="F202" s="30"/>
      <c r="G202" s="30"/>
      <c r="H202" s="61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62"/>
      <c r="X202" s="316"/>
      <c r="Y202" s="63"/>
      <c r="Z202" s="62"/>
      <c r="AA202" s="35"/>
      <c r="AB202" s="63"/>
      <c r="AC202" s="37"/>
      <c r="AD202" s="35"/>
      <c r="AE202" s="64"/>
      <c r="AF202" s="37"/>
      <c r="AG202" s="37"/>
      <c r="AH202" s="65"/>
      <c r="AI202" s="317"/>
      <c r="AJ202" s="37"/>
      <c r="AK202" s="37"/>
    </row>
    <row r="203">
      <c r="A203" s="258"/>
      <c r="B203" s="114"/>
      <c r="C203" s="62"/>
      <c r="D203" s="30"/>
      <c r="E203" s="30"/>
      <c r="F203" s="30"/>
      <c r="G203" s="30"/>
      <c r="H203" s="61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62"/>
      <c r="X203" s="316"/>
      <c r="Y203" s="63"/>
      <c r="Z203" s="62"/>
      <c r="AA203" s="35"/>
      <c r="AB203" s="63"/>
      <c r="AC203" s="37"/>
      <c r="AD203" s="35"/>
      <c r="AE203" s="64"/>
      <c r="AF203" s="37"/>
      <c r="AG203" s="37"/>
      <c r="AH203" s="65"/>
      <c r="AI203" s="317"/>
      <c r="AJ203" s="37"/>
      <c r="AK203" s="37"/>
    </row>
    <row r="204">
      <c r="A204" s="258"/>
      <c r="B204" s="114"/>
      <c r="C204" s="62"/>
      <c r="D204" s="30"/>
      <c r="E204" s="30"/>
      <c r="F204" s="30"/>
      <c r="G204" s="30"/>
      <c r="H204" s="61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62"/>
      <c r="X204" s="316"/>
      <c r="Y204" s="63"/>
      <c r="Z204" s="62"/>
      <c r="AA204" s="35"/>
      <c r="AB204" s="63"/>
      <c r="AC204" s="37"/>
      <c r="AD204" s="35"/>
      <c r="AE204" s="64"/>
      <c r="AF204" s="37"/>
      <c r="AG204" s="37"/>
      <c r="AH204" s="65"/>
      <c r="AI204" s="317"/>
      <c r="AJ204" s="37"/>
      <c r="AK204" s="37"/>
    </row>
    <row r="205">
      <c r="A205" s="258"/>
      <c r="B205" s="114"/>
      <c r="C205" s="62"/>
      <c r="D205" s="30"/>
      <c r="E205" s="30"/>
      <c r="F205" s="30"/>
      <c r="G205" s="30"/>
      <c r="H205" s="61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62"/>
      <c r="X205" s="316"/>
      <c r="Y205" s="63"/>
      <c r="Z205" s="62"/>
      <c r="AA205" s="35"/>
      <c r="AB205" s="63"/>
      <c r="AC205" s="37"/>
      <c r="AD205" s="35"/>
      <c r="AE205" s="64"/>
      <c r="AF205" s="37"/>
      <c r="AG205" s="37"/>
      <c r="AH205" s="65"/>
      <c r="AI205" s="317"/>
      <c r="AJ205" s="37"/>
      <c r="AK205" s="37"/>
    </row>
    <row r="206">
      <c r="A206" s="258"/>
      <c r="B206" s="114"/>
      <c r="C206" s="62"/>
      <c r="D206" s="30"/>
      <c r="E206" s="30"/>
      <c r="F206" s="30"/>
      <c r="G206" s="30"/>
      <c r="H206" s="61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62"/>
      <c r="X206" s="316"/>
      <c r="Y206" s="63"/>
      <c r="Z206" s="62"/>
      <c r="AA206" s="35"/>
      <c r="AB206" s="63"/>
      <c r="AC206" s="37"/>
      <c r="AD206" s="35"/>
      <c r="AE206" s="64"/>
      <c r="AF206" s="37"/>
      <c r="AG206" s="37"/>
      <c r="AH206" s="65"/>
      <c r="AI206" s="317"/>
      <c r="AJ206" s="37"/>
      <c r="AK206" s="37"/>
    </row>
    <row r="207">
      <c r="A207" s="258"/>
      <c r="B207" s="114"/>
      <c r="C207" s="62"/>
      <c r="D207" s="30"/>
      <c r="E207" s="30"/>
      <c r="F207" s="30"/>
      <c r="G207" s="30"/>
      <c r="H207" s="61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62"/>
      <c r="X207" s="316"/>
      <c r="Y207" s="63"/>
      <c r="Z207" s="62"/>
      <c r="AA207" s="35"/>
      <c r="AB207" s="63"/>
      <c r="AC207" s="37"/>
      <c r="AD207" s="35"/>
      <c r="AE207" s="64"/>
      <c r="AF207" s="37"/>
      <c r="AG207" s="37"/>
      <c r="AH207" s="65"/>
      <c r="AI207" s="317"/>
      <c r="AJ207" s="37"/>
      <c r="AK207" s="37"/>
    </row>
    <row r="208">
      <c r="A208" s="258"/>
      <c r="B208" s="114"/>
      <c r="C208" s="62"/>
      <c r="D208" s="30"/>
      <c r="E208" s="30"/>
      <c r="F208" s="30"/>
      <c r="G208" s="30"/>
      <c r="H208" s="61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62"/>
      <c r="X208" s="316"/>
      <c r="Y208" s="63"/>
      <c r="Z208" s="62"/>
      <c r="AA208" s="35"/>
      <c r="AB208" s="63"/>
      <c r="AC208" s="37"/>
      <c r="AD208" s="35"/>
      <c r="AE208" s="64"/>
      <c r="AF208" s="37"/>
      <c r="AG208" s="37"/>
      <c r="AH208" s="65"/>
      <c r="AI208" s="317"/>
      <c r="AJ208" s="37"/>
      <c r="AK208" s="37"/>
    </row>
    <row r="209">
      <c r="A209" s="258"/>
      <c r="B209" s="114"/>
      <c r="C209" s="62"/>
      <c r="D209" s="30"/>
      <c r="E209" s="30"/>
      <c r="F209" s="30"/>
      <c r="G209" s="30"/>
      <c r="H209" s="61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62"/>
      <c r="X209" s="316"/>
      <c r="Y209" s="63"/>
      <c r="Z209" s="62"/>
      <c r="AA209" s="35"/>
      <c r="AB209" s="63"/>
      <c r="AC209" s="37"/>
      <c r="AD209" s="35"/>
      <c r="AE209" s="64"/>
      <c r="AF209" s="37"/>
      <c r="AG209" s="37"/>
      <c r="AH209" s="65"/>
      <c r="AI209" s="317"/>
      <c r="AJ209" s="37"/>
      <c r="AK209" s="37"/>
    </row>
    <row r="210">
      <c r="A210" s="258"/>
      <c r="B210" s="114"/>
      <c r="C210" s="62"/>
      <c r="D210" s="30"/>
      <c r="E210" s="30"/>
      <c r="F210" s="30"/>
      <c r="G210" s="30"/>
      <c r="H210" s="61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62"/>
      <c r="X210" s="316"/>
      <c r="Y210" s="63"/>
      <c r="Z210" s="62"/>
      <c r="AA210" s="35"/>
      <c r="AB210" s="63"/>
      <c r="AC210" s="37"/>
      <c r="AD210" s="35"/>
      <c r="AE210" s="64"/>
      <c r="AF210" s="37"/>
      <c r="AG210" s="37"/>
      <c r="AH210" s="65"/>
      <c r="AI210" s="317"/>
      <c r="AJ210" s="37"/>
      <c r="AK210" s="37"/>
    </row>
    <row r="211">
      <c r="A211" s="258"/>
      <c r="B211" s="114"/>
      <c r="C211" s="62"/>
      <c r="D211" s="30"/>
      <c r="E211" s="30"/>
      <c r="F211" s="30"/>
      <c r="G211" s="30"/>
      <c r="H211" s="61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62"/>
      <c r="X211" s="316"/>
      <c r="Y211" s="63"/>
      <c r="Z211" s="62"/>
      <c r="AA211" s="35"/>
      <c r="AB211" s="63"/>
      <c r="AC211" s="37"/>
      <c r="AD211" s="35"/>
      <c r="AE211" s="64"/>
      <c r="AF211" s="37"/>
      <c r="AG211" s="37"/>
      <c r="AH211" s="65"/>
      <c r="AI211" s="317"/>
      <c r="AJ211" s="37"/>
      <c r="AK211" s="37"/>
    </row>
    <row r="212">
      <c r="A212" s="258"/>
      <c r="B212" s="114"/>
      <c r="C212" s="62"/>
      <c r="D212" s="30"/>
      <c r="E212" s="30"/>
      <c r="F212" s="30"/>
      <c r="G212" s="30"/>
      <c r="H212" s="61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62"/>
      <c r="X212" s="316"/>
      <c r="Y212" s="63"/>
      <c r="Z212" s="62"/>
      <c r="AA212" s="35"/>
      <c r="AB212" s="63"/>
      <c r="AC212" s="37"/>
      <c r="AD212" s="35"/>
      <c r="AE212" s="64"/>
      <c r="AF212" s="37"/>
      <c r="AG212" s="37"/>
      <c r="AH212" s="65"/>
      <c r="AI212" s="317"/>
      <c r="AJ212" s="37"/>
      <c r="AK212" s="37"/>
    </row>
    <row r="213">
      <c r="A213" s="258"/>
      <c r="B213" s="114"/>
      <c r="C213" s="62"/>
      <c r="D213" s="30"/>
      <c r="E213" s="30"/>
      <c r="F213" s="30"/>
      <c r="G213" s="30"/>
      <c r="H213" s="61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62"/>
      <c r="X213" s="316"/>
      <c r="Y213" s="63"/>
      <c r="Z213" s="62"/>
      <c r="AA213" s="35"/>
      <c r="AB213" s="63"/>
      <c r="AC213" s="37"/>
      <c r="AD213" s="35"/>
      <c r="AE213" s="64"/>
      <c r="AF213" s="37"/>
      <c r="AG213" s="37"/>
      <c r="AH213" s="65"/>
      <c r="AI213" s="317"/>
      <c r="AJ213" s="37"/>
      <c r="AK213" s="37"/>
    </row>
    <row r="214">
      <c r="A214" s="258"/>
      <c r="B214" s="114"/>
      <c r="C214" s="62"/>
      <c r="D214" s="30"/>
      <c r="E214" s="30"/>
      <c r="F214" s="30"/>
      <c r="G214" s="30"/>
      <c r="H214" s="61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62"/>
      <c r="X214" s="316"/>
      <c r="Y214" s="63"/>
      <c r="Z214" s="62"/>
      <c r="AA214" s="35"/>
      <c r="AB214" s="63"/>
      <c r="AC214" s="37"/>
      <c r="AD214" s="35"/>
      <c r="AE214" s="64"/>
      <c r="AF214" s="37"/>
      <c r="AG214" s="37"/>
      <c r="AH214" s="65"/>
      <c r="AI214" s="317"/>
      <c r="AJ214" s="37"/>
      <c r="AK214" s="37"/>
    </row>
    <row r="215">
      <c r="A215" s="258"/>
      <c r="B215" s="114"/>
      <c r="C215" s="62"/>
      <c r="D215" s="30"/>
      <c r="E215" s="30"/>
      <c r="F215" s="30"/>
      <c r="G215" s="30"/>
      <c r="H215" s="61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62"/>
      <c r="X215" s="316"/>
      <c r="Y215" s="63"/>
      <c r="Z215" s="62"/>
      <c r="AA215" s="35"/>
      <c r="AB215" s="63"/>
      <c r="AC215" s="37"/>
      <c r="AD215" s="35"/>
      <c r="AE215" s="64"/>
      <c r="AF215" s="37"/>
      <c r="AG215" s="37"/>
      <c r="AH215" s="65"/>
      <c r="AI215" s="317"/>
      <c r="AJ215" s="37"/>
      <c r="AK215" s="37"/>
    </row>
    <row r="216">
      <c r="A216" s="258"/>
      <c r="B216" s="114"/>
      <c r="C216" s="62"/>
      <c r="D216" s="30"/>
      <c r="E216" s="30"/>
      <c r="F216" s="30"/>
      <c r="G216" s="30"/>
      <c r="H216" s="61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62"/>
      <c r="X216" s="316"/>
      <c r="Y216" s="63"/>
      <c r="Z216" s="62"/>
      <c r="AA216" s="35"/>
      <c r="AB216" s="63"/>
      <c r="AC216" s="37"/>
      <c r="AD216" s="35"/>
      <c r="AE216" s="64"/>
      <c r="AF216" s="37"/>
      <c r="AG216" s="37"/>
      <c r="AH216" s="65"/>
      <c r="AI216" s="317"/>
      <c r="AJ216" s="37"/>
      <c r="AK216" s="37"/>
    </row>
    <row r="217">
      <c r="A217" s="258"/>
      <c r="B217" s="114"/>
      <c r="C217" s="62"/>
      <c r="D217" s="30"/>
      <c r="E217" s="30"/>
      <c r="F217" s="30"/>
      <c r="G217" s="30"/>
      <c r="H217" s="61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62"/>
      <c r="X217" s="316"/>
      <c r="Y217" s="63"/>
      <c r="Z217" s="62"/>
      <c r="AA217" s="35"/>
      <c r="AB217" s="63"/>
      <c r="AC217" s="37"/>
      <c r="AD217" s="35"/>
      <c r="AE217" s="64"/>
      <c r="AF217" s="37"/>
      <c r="AG217" s="37"/>
      <c r="AH217" s="65"/>
      <c r="AI217" s="317"/>
      <c r="AJ217" s="37"/>
      <c r="AK217" s="37"/>
    </row>
    <row r="218">
      <c r="A218" s="258"/>
      <c r="B218" s="114"/>
      <c r="C218" s="62"/>
      <c r="D218" s="30"/>
      <c r="E218" s="30"/>
      <c r="F218" s="30"/>
      <c r="G218" s="30"/>
      <c r="H218" s="61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62"/>
      <c r="X218" s="316"/>
      <c r="Y218" s="63"/>
      <c r="Z218" s="62"/>
      <c r="AA218" s="35"/>
      <c r="AB218" s="63"/>
      <c r="AC218" s="37"/>
      <c r="AD218" s="35"/>
      <c r="AE218" s="64"/>
      <c r="AF218" s="37"/>
      <c r="AG218" s="37"/>
      <c r="AH218" s="65"/>
      <c r="AI218" s="317"/>
      <c r="AJ218" s="37"/>
      <c r="AK218" s="37"/>
    </row>
    <row r="219">
      <c r="A219" s="258"/>
      <c r="B219" s="114"/>
      <c r="C219" s="62"/>
      <c r="D219" s="30"/>
      <c r="E219" s="30"/>
      <c r="F219" s="30"/>
      <c r="G219" s="30"/>
      <c r="H219" s="61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62"/>
      <c r="X219" s="316"/>
      <c r="Y219" s="63"/>
      <c r="Z219" s="62"/>
      <c r="AA219" s="35"/>
      <c r="AB219" s="63"/>
      <c r="AC219" s="37"/>
      <c r="AD219" s="35"/>
      <c r="AE219" s="64"/>
      <c r="AF219" s="37"/>
      <c r="AG219" s="37"/>
      <c r="AH219" s="65"/>
      <c r="AI219" s="317"/>
      <c r="AJ219" s="37"/>
      <c r="AK219" s="37"/>
    </row>
    <row r="220">
      <c r="A220" s="258"/>
      <c r="B220" s="114"/>
      <c r="C220" s="62"/>
      <c r="D220" s="30"/>
      <c r="E220" s="30"/>
      <c r="F220" s="30"/>
      <c r="G220" s="30"/>
      <c r="H220" s="61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62"/>
      <c r="X220" s="316"/>
      <c r="Y220" s="63"/>
      <c r="Z220" s="62"/>
      <c r="AA220" s="35"/>
      <c r="AB220" s="63"/>
      <c r="AC220" s="37"/>
      <c r="AD220" s="35"/>
      <c r="AE220" s="64"/>
      <c r="AF220" s="37"/>
      <c r="AG220" s="37"/>
      <c r="AH220" s="65"/>
      <c r="AI220" s="317"/>
      <c r="AJ220" s="37"/>
      <c r="AK220" s="37"/>
    </row>
    <row r="221">
      <c r="A221" s="258"/>
      <c r="B221" s="114"/>
      <c r="C221" s="62"/>
      <c r="D221" s="30"/>
      <c r="E221" s="30"/>
      <c r="F221" s="30"/>
      <c r="G221" s="30"/>
      <c r="H221" s="61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62"/>
      <c r="X221" s="316"/>
      <c r="Y221" s="63"/>
      <c r="Z221" s="62"/>
      <c r="AA221" s="35"/>
      <c r="AB221" s="63"/>
      <c r="AC221" s="37"/>
      <c r="AD221" s="35"/>
      <c r="AE221" s="64"/>
      <c r="AF221" s="37"/>
      <c r="AG221" s="37"/>
      <c r="AH221" s="65"/>
      <c r="AI221" s="317"/>
      <c r="AJ221" s="37"/>
      <c r="AK221" s="37"/>
    </row>
    <row r="222">
      <c r="A222" s="258"/>
      <c r="B222" s="114"/>
      <c r="C222" s="62"/>
      <c r="D222" s="30"/>
      <c r="E222" s="30"/>
      <c r="F222" s="30"/>
      <c r="G222" s="30"/>
      <c r="H222" s="61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62"/>
      <c r="X222" s="316"/>
      <c r="Y222" s="63"/>
      <c r="Z222" s="62"/>
      <c r="AA222" s="35"/>
      <c r="AB222" s="63"/>
      <c r="AC222" s="37"/>
      <c r="AD222" s="35"/>
      <c r="AE222" s="64"/>
      <c r="AF222" s="37"/>
      <c r="AG222" s="37"/>
      <c r="AH222" s="65"/>
      <c r="AI222" s="317"/>
      <c r="AJ222" s="37"/>
      <c r="AK222" s="37"/>
    </row>
    <row r="223">
      <c r="A223" s="258"/>
      <c r="B223" s="114"/>
      <c r="C223" s="62"/>
      <c r="D223" s="30"/>
      <c r="E223" s="30"/>
      <c r="F223" s="30"/>
      <c r="G223" s="30"/>
      <c r="H223" s="61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62"/>
      <c r="X223" s="316"/>
      <c r="Y223" s="63"/>
      <c r="Z223" s="62"/>
      <c r="AA223" s="35"/>
      <c r="AB223" s="63"/>
      <c r="AC223" s="37"/>
      <c r="AD223" s="35"/>
      <c r="AE223" s="64"/>
      <c r="AF223" s="37"/>
      <c r="AG223" s="37"/>
      <c r="AH223" s="65"/>
      <c r="AI223" s="317"/>
      <c r="AJ223" s="37"/>
      <c r="AK223" s="37"/>
    </row>
    <row r="224">
      <c r="A224" s="258"/>
      <c r="B224" s="114"/>
      <c r="C224" s="62"/>
      <c r="D224" s="30"/>
      <c r="E224" s="30"/>
      <c r="F224" s="30"/>
      <c r="G224" s="30"/>
      <c r="H224" s="61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62"/>
      <c r="X224" s="316"/>
      <c r="Y224" s="63"/>
      <c r="Z224" s="62"/>
      <c r="AA224" s="35"/>
      <c r="AB224" s="63"/>
      <c r="AC224" s="37"/>
      <c r="AD224" s="35"/>
      <c r="AE224" s="64"/>
      <c r="AF224" s="37"/>
      <c r="AG224" s="37"/>
      <c r="AH224" s="65"/>
      <c r="AI224" s="317"/>
      <c r="AJ224" s="37"/>
      <c r="AK224" s="37"/>
    </row>
    <row r="225">
      <c r="A225" s="258"/>
      <c r="B225" s="114"/>
      <c r="C225" s="62"/>
      <c r="D225" s="30"/>
      <c r="E225" s="30"/>
      <c r="F225" s="30"/>
      <c r="G225" s="30"/>
      <c r="H225" s="61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62"/>
      <c r="X225" s="316"/>
      <c r="Y225" s="63"/>
      <c r="Z225" s="62"/>
      <c r="AA225" s="35"/>
      <c r="AB225" s="63"/>
      <c r="AC225" s="37"/>
      <c r="AD225" s="35"/>
      <c r="AE225" s="64"/>
      <c r="AF225" s="37"/>
      <c r="AG225" s="37"/>
      <c r="AH225" s="65"/>
      <c r="AI225" s="317"/>
      <c r="AJ225" s="37"/>
      <c r="AK225" s="37"/>
    </row>
    <row r="226">
      <c r="A226" s="258"/>
      <c r="B226" s="114"/>
      <c r="C226" s="62"/>
      <c r="D226" s="30"/>
      <c r="E226" s="30"/>
      <c r="F226" s="30"/>
      <c r="G226" s="30"/>
      <c r="H226" s="61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62"/>
      <c r="X226" s="316"/>
      <c r="Y226" s="63"/>
      <c r="Z226" s="62"/>
      <c r="AA226" s="35"/>
      <c r="AB226" s="63"/>
      <c r="AC226" s="37"/>
      <c r="AD226" s="35"/>
      <c r="AE226" s="64"/>
      <c r="AF226" s="37"/>
      <c r="AG226" s="37"/>
      <c r="AH226" s="65"/>
      <c r="AI226" s="317"/>
      <c r="AJ226" s="37"/>
      <c r="AK226" s="37"/>
    </row>
    <row r="227">
      <c r="A227" s="258"/>
      <c r="B227" s="114"/>
      <c r="C227" s="62"/>
      <c r="D227" s="30"/>
      <c r="E227" s="30"/>
      <c r="F227" s="30"/>
      <c r="G227" s="30"/>
      <c r="H227" s="61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62"/>
      <c r="X227" s="316"/>
      <c r="Y227" s="63"/>
      <c r="Z227" s="62"/>
      <c r="AA227" s="35"/>
      <c r="AB227" s="63"/>
      <c r="AC227" s="37"/>
      <c r="AD227" s="35"/>
      <c r="AE227" s="64"/>
      <c r="AF227" s="37"/>
      <c r="AG227" s="37"/>
      <c r="AH227" s="65"/>
      <c r="AI227" s="317"/>
      <c r="AJ227" s="37"/>
      <c r="AK227" s="37"/>
    </row>
    <row r="228">
      <c r="A228" s="258"/>
      <c r="B228" s="114"/>
      <c r="C228" s="62"/>
      <c r="D228" s="30"/>
      <c r="E228" s="30"/>
      <c r="F228" s="30"/>
      <c r="G228" s="30"/>
      <c r="H228" s="61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62"/>
      <c r="X228" s="316"/>
      <c r="Y228" s="63"/>
      <c r="Z228" s="62"/>
      <c r="AA228" s="35"/>
      <c r="AB228" s="63"/>
      <c r="AC228" s="37"/>
      <c r="AD228" s="35"/>
      <c r="AE228" s="64"/>
      <c r="AF228" s="37"/>
      <c r="AG228" s="37"/>
      <c r="AH228" s="65"/>
      <c r="AI228" s="317"/>
      <c r="AJ228" s="37"/>
      <c r="AK228" s="37"/>
    </row>
    <row r="229">
      <c r="A229" s="258"/>
      <c r="B229" s="114"/>
      <c r="C229" s="62"/>
      <c r="D229" s="30"/>
      <c r="E229" s="30"/>
      <c r="F229" s="30"/>
      <c r="G229" s="30"/>
      <c r="H229" s="61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62"/>
      <c r="X229" s="316"/>
      <c r="Y229" s="63"/>
      <c r="Z229" s="62"/>
      <c r="AA229" s="35"/>
      <c r="AB229" s="63"/>
      <c r="AC229" s="37"/>
      <c r="AD229" s="35"/>
      <c r="AE229" s="64"/>
      <c r="AF229" s="37"/>
      <c r="AG229" s="37"/>
      <c r="AH229" s="65"/>
      <c r="AI229" s="317"/>
      <c r="AJ229" s="37"/>
      <c r="AK229" s="37"/>
    </row>
    <row r="230">
      <c r="A230" s="258"/>
      <c r="B230" s="114"/>
      <c r="C230" s="62"/>
      <c r="D230" s="30"/>
      <c r="E230" s="30"/>
      <c r="F230" s="30"/>
      <c r="G230" s="30"/>
      <c r="H230" s="61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62"/>
      <c r="X230" s="316"/>
      <c r="Y230" s="63"/>
      <c r="Z230" s="62"/>
      <c r="AA230" s="35"/>
      <c r="AB230" s="63"/>
      <c r="AC230" s="37"/>
      <c r="AD230" s="35"/>
      <c r="AE230" s="64"/>
      <c r="AF230" s="37"/>
      <c r="AG230" s="37"/>
      <c r="AH230" s="65"/>
      <c r="AI230" s="317"/>
      <c r="AJ230" s="37"/>
      <c r="AK230" s="37"/>
    </row>
    <row r="231">
      <c r="A231" s="258"/>
      <c r="B231" s="114"/>
      <c r="C231" s="62"/>
      <c r="D231" s="30"/>
      <c r="E231" s="30"/>
      <c r="F231" s="30"/>
      <c r="G231" s="30"/>
      <c r="H231" s="61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62"/>
      <c r="X231" s="316"/>
      <c r="Y231" s="63"/>
      <c r="Z231" s="62"/>
      <c r="AA231" s="35"/>
      <c r="AB231" s="63"/>
      <c r="AC231" s="37"/>
      <c r="AD231" s="35"/>
      <c r="AE231" s="64"/>
      <c r="AF231" s="37"/>
      <c r="AG231" s="37"/>
      <c r="AH231" s="65"/>
      <c r="AI231" s="317"/>
      <c r="AJ231" s="37"/>
      <c r="AK231" s="37"/>
    </row>
    <row r="232">
      <c r="A232" s="258"/>
      <c r="B232" s="114"/>
      <c r="C232" s="62"/>
      <c r="D232" s="30"/>
      <c r="E232" s="30"/>
      <c r="F232" s="30"/>
      <c r="G232" s="30"/>
      <c r="H232" s="61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62"/>
      <c r="X232" s="316"/>
      <c r="Y232" s="63"/>
      <c r="Z232" s="62"/>
      <c r="AA232" s="35"/>
      <c r="AB232" s="63"/>
      <c r="AC232" s="37"/>
      <c r="AD232" s="35"/>
      <c r="AE232" s="64"/>
      <c r="AF232" s="37"/>
      <c r="AG232" s="37"/>
      <c r="AH232" s="65"/>
      <c r="AI232" s="317"/>
      <c r="AJ232" s="37"/>
      <c r="AK232" s="37"/>
    </row>
    <row r="233">
      <c r="A233" s="258"/>
      <c r="B233" s="114"/>
      <c r="C233" s="62"/>
      <c r="D233" s="30"/>
      <c r="E233" s="30"/>
      <c r="F233" s="30"/>
      <c r="G233" s="30"/>
      <c r="H233" s="61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62"/>
      <c r="X233" s="316"/>
      <c r="Y233" s="63"/>
      <c r="Z233" s="62"/>
      <c r="AA233" s="35"/>
      <c r="AB233" s="63"/>
      <c r="AC233" s="37"/>
      <c r="AD233" s="35"/>
      <c r="AE233" s="64"/>
      <c r="AF233" s="37"/>
      <c r="AG233" s="37"/>
      <c r="AH233" s="65"/>
      <c r="AI233" s="317"/>
      <c r="AJ233" s="37"/>
      <c r="AK233" s="37"/>
    </row>
    <row r="234">
      <c r="A234" s="258"/>
      <c r="B234" s="114"/>
      <c r="C234" s="62"/>
      <c r="D234" s="30"/>
      <c r="E234" s="30"/>
      <c r="F234" s="30"/>
      <c r="G234" s="30"/>
      <c r="H234" s="61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62"/>
      <c r="X234" s="316"/>
      <c r="Y234" s="63"/>
      <c r="Z234" s="62"/>
      <c r="AA234" s="35"/>
      <c r="AB234" s="63"/>
      <c r="AC234" s="37"/>
      <c r="AD234" s="35"/>
      <c r="AE234" s="64"/>
      <c r="AF234" s="37"/>
      <c r="AG234" s="37"/>
      <c r="AH234" s="65"/>
      <c r="AI234" s="317"/>
      <c r="AJ234" s="37"/>
      <c r="AK234" s="37"/>
    </row>
    <row r="235">
      <c r="A235" s="258"/>
      <c r="B235" s="114"/>
      <c r="C235" s="62"/>
      <c r="D235" s="30"/>
      <c r="E235" s="30"/>
      <c r="F235" s="30"/>
      <c r="G235" s="30"/>
      <c r="H235" s="61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62"/>
      <c r="X235" s="316"/>
      <c r="Y235" s="63"/>
      <c r="Z235" s="62"/>
      <c r="AA235" s="35"/>
      <c r="AB235" s="63"/>
      <c r="AC235" s="37"/>
      <c r="AD235" s="35"/>
      <c r="AE235" s="64"/>
      <c r="AF235" s="37"/>
      <c r="AG235" s="37"/>
      <c r="AH235" s="65"/>
      <c r="AI235" s="317"/>
      <c r="AJ235" s="37"/>
      <c r="AK235" s="37"/>
    </row>
    <row r="236">
      <c r="A236" s="258"/>
      <c r="B236" s="114"/>
      <c r="C236" s="62"/>
      <c r="D236" s="30"/>
      <c r="E236" s="30"/>
      <c r="F236" s="30"/>
      <c r="G236" s="30"/>
      <c r="H236" s="61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62"/>
      <c r="X236" s="316"/>
      <c r="Y236" s="63"/>
      <c r="Z236" s="62"/>
      <c r="AA236" s="35"/>
      <c r="AB236" s="63"/>
      <c r="AC236" s="37"/>
      <c r="AD236" s="35"/>
      <c r="AE236" s="64"/>
      <c r="AF236" s="37"/>
      <c r="AG236" s="37"/>
      <c r="AH236" s="65"/>
      <c r="AI236" s="317"/>
      <c r="AJ236" s="37"/>
      <c r="AK236" s="37"/>
    </row>
    <row r="237">
      <c r="A237" s="258"/>
      <c r="B237" s="114"/>
      <c r="C237" s="62"/>
      <c r="D237" s="30"/>
      <c r="E237" s="30"/>
      <c r="F237" s="30"/>
      <c r="G237" s="30"/>
      <c r="H237" s="61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62"/>
      <c r="X237" s="316"/>
      <c r="Y237" s="63"/>
      <c r="Z237" s="62"/>
      <c r="AA237" s="35"/>
      <c r="AB237" s="63"/>
      <c r="AC237" s="37"/>
      <c r="AD237" s="35"/>
      <c r="AE237" s="64"/>
      <c r="AF237" s="37"/>
      <c r="AG237" s="37"/>
      <c r="AH237" s="65"/>
      <c r="AI237" s="317"/>
      <c r="AJ237" s="37"/>
      <c r="AK237" s="37"/>
    </row>
    <row r="238">
      <c r="A238" s="258"/>
      <c r="B238" s="114"/>
      <c r="C238" s="62"/>
      <c r="D238" s="30"/>
      <c r="E238" s="30"/>
      <c r="F238" s="30"/>
      <c r="G238" s="30"/>
      <c r="H238" s="61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62"/>
      <c r="X238" s="316"/>
      <c r="Y238" s="63"/>
      <c r="Z238" s="62"/>
      <c r="AA238" s="35"/>
      <c r="AB238" s="63"/>
      <c r="AC238" s="37"/>
      <c r="AD238" s="35"/>
      <c r="AE238" s="64"/>
      <c r="AF238" s="37"/>
      <c r="AG238" s="37"/>
      <c r="AH238" s="65"/>
      <c r="AI238" s="317"/>
      <c r="AJ238" s="37"/>
      <c r="AK238" s="37"/>
    </row>
    <row r="239">
      <c r="A239" s="258"/>
      <c r="B239" s="114"/>
      <c r="C239" s="62"/>
      <c r="D239" s="30"/>
      <c r="E239" s="30"/>
      <c r="F239" s="30"/>
      <c r="G239" s="30"/>
      <c r="H239" s="61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62"/>
      <c r="X239" s="316"/>
      <c r="Y239" s="63"/>
      <c r="Z239" s="62"/>
      <c r="AA239" s="35"/>
      <c r="AB239" s="63"/>
      <c r="AC239" s="37"/>
      <c r="AD239" s="35"/>
      <c r="AE239" s="64"/>
      <c r="AF239" s="37"/>
      <c r="AG239" s="37"/>
      <c r="AH239" s="65"/>
      <c r="AI239" s="317"/>
      <c r="AJ239" s="37"/>
      <c r="AK239" s="37"/>
    </row>
    <row r="240">
      <c r="A240" s="258"/>
      <c r="B240" s="114"/>
      <c r="C240" s="62"/>
      <c r="D240" s="30"/>
      <c r="E240" s="30"/>
      <c r="F240" s="30"/>
      <c r="G240" s="30"/>
      <c r="H240" s="61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62"/>
      <c r="X240" s="316"/>
      <c r="Y240" s="63"/>
      <c r="Z240" s="62"/>
      <c r="AA240" s="35"/>
      <c r="AB240" s="63"/>
      <c r="AC240" s="37"/>
      <c r="AD240" s="35"/>
      <c r="AE240" s="64"/>
      <c r="AF240" s="37"/>
      <c r="AG240" s="37"/>
      <c r="AH240" s="65"/>
      <c r="AI240" s="317"/>
      <c r="AJ240" s="37"/>
      <c r="AK240" s="37"/>
    </row>
    <row r="241">
      <c r="A241" s="258"/>
      <c r="B241" s="114"/>
      <c r="C241" s="62"/>
      <c r="D241" s="30"/>
      <c r="E241" s="30"/>
      <c r="F241" s="30"/>
      <c r="G241" s="30"/>
      <c r="H241" s="61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62"/>
      <c r="X241" s="316"/>
      <c r="Y241" s="63"/>
      <c r="Z241" s="62"/>
      <c r="AA241" s="35"/>
      <c r="AB241" s="63"/>
      <c r="AC241" s="37"/>
      <c r="AD241" s="35"/>
      <c r="AE241" s="64"/>
      <c r="AF241" s="37"/>
      <c r="AG241" s="37"/>
      <c r="AH241" s="65"/>
      <c r="AI241" s="317"/>
      <c r="AJ241" s="37"/>
      <c r="AK241" s="37"/>
    </row>
    <row r="242">
      <c r="A242" s="258"/>
      <c r="B242" s="114"/>
      <c r="C242" s="62"/>
      <c r="D242" s="30"/>
      <c r="E242" s="30"/>
      <c r="F242" s="30"/>
      <c r="G242" s="30"/>
      <c r="H242" s="61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62"/>
      <c r="X242" s="316"/>
      <c r="Y242" s="63"/>
      <c r="Z242" s="62"/>
      <c r="AA242" s="35"/>
      <c r="AB242" s="63"/>
      <c r="AC242" s="37"/>
      <c r="AD242" s="35"/>
      <c r="AE242" s="64"/>
      <c r="AF242" s="37"/>
      <c r="AG242" s="37"/>
      <c r="AH242" s="65"/>
      <c r="AI242" s="317"/>
      <c r="AJ242" s="37"/>
      <c r="AK242" s="37"/>
    </row>
    <row r="243">
      <c r="A243" s="258"/>
      <c r="B243" s="114"/>
      <c r="C243" s="62"/>
      <c r="D243" s="30"/>
      <c r="E243" s="30"/>
      <c r="F243" s="30"/>
      <c r="G243" s="30"/>
      <c r="H243" s="61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62"/>
      <c r="X243" s="316"/>
      <c r="Y243" s="63"/>
      <c r="Z243" s="62"/>
      <c r="AA243" s="35"/>
      <c r="AB243" s="63"/>
      <c r="AC243" s="37"/>
      <c r="AD243" s="35"/>
      <c r="AE243" s="64"/>
      <c r="AF243" s="37"/>
      <c r="AG243" s="37"/>
      <c r="AH243" s="65"/>
      <c r="AI243" s="317"/>
      <c r="AJ243" s="37"/>
      <c r="AK243" s="37"/>
    </row>
    <row r="244">
      <c r="A244" s="258"/>
      <c r="B244" s="114"/>
      <c r="C244" s="62"/>
      <c r="D244" s="30"/>
      <c r="E244" s="30"/>
      <c r="F244" s="30"/>
      <c r="G244" s="30"/>
      <c r="H244" s="61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62"/>
      <c r="X244" s="316"/>
      <c r="Y244" s="63"/>
      <c r="Z244" s="62"/>
      <c r="AA244" s="35"/>
      <c r="AB244" s="63"/>
      <c r="AC244" s="37"/>
      <c r="AD244" s="35"/>
      <c r="AE244" s="64"/>
      <c r="AF244" s="37"/>
      <c r="AG244" s="37"/>
      <c r="AH244" s="65"/>
      <c r="AI244" s="317"/>
      <c r="AJ244" s="37"/>
      <c r="AK244" s="37"/>
    </row>
    <row r="245">
      <c r="A245" s="258"/>
      <c r="B245" s="114"/>
      <c r="C245" s="62"/>
      <c r="D245" s="30"/>
      <c r="E245" s="30"/>
      <c r="F245" s="30"/>
      <c r="G245" s="30"/>
      <c r="H245" s="61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62"/>
      <c r="X245" s="316"/>
      <c r="Y245" s="63"/>
      <c r="Z245" s="62"/>
      <c r="AA245" s="35"/>
      <c r="AB245" s="63"/>
      <c r="AC245" s="37"/>
      <c r="AD245" s="35"/>
      <c r="AE245" s="64"/>
      <c r="AF245" s="37"/>
      <c r="AG245" s="37"/>
      <c r="AH245" s="65"/>
      <c r="AI245" s="317"/>
      <c r="AJ245" s="37"/>
      <c r="AK245" s="37"/>
    </row>
    <row r="246">
      <c r="A246" s="258"/>
      <c r="B246" s="114"/>
      <c r="C246" s="62"/>
      <c r="D246" s="30"/>
      <c r="E246" s="30"/>
      <c r="F246" s="30"/>
      <c r="G246" s="30"/>
      <c r="H246" s="61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62"/>
      <c r="X246" s="316"/>
      <c r="Y246" s="63"/>
      <c r="Z246" s="62"/>
      <c r="AA246" s="35"/>
      <c r="AB246" s="63"/>
      <c r="AC246" s="37"/>
      <c r="AD246" s="35"/>
      <c r="AE246" s="64"/>
      <c r="AF246" s="37"/>
      <c r="AG246" s="37"/>
      <c r="AH246" s="65"/>
      <c r="AI246" s="317"/>
      <c r="AJ246" s="37"/>
      <c r="AK246" s="37"/>
    </row>
    <row r="247">
      <c r="A247" s="258"/>
      <c r="B247" s="114"/>
      <c r="C247" s="62"/>
      <c r="D247" s="30"/>
      <c r="E247" s="30"/>
      <c r="F247" s="30"/>
      <c r="G247" s="30"/>
      <c r="H247" s="61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62"/>
      <c r="X247" s="316"/>
      <c r="Y247" s="63"/>
      <c r="Z247" s="62"/>
      <c r="AA247" s="35"/>
      <c r="AB247" s="63"/>
      <c r="AC247" s="37"/>
      <c r="AD247" s="35"/>
      <c r="AE247" s="64"/>
      <c r="AF247" s="37"/>
      <c r="AG247" s="37"/>
      <c r="AH247" s="65"/>
      <c r="AI247" s="317"/>
      <c r="AJ247" s="37"/>
      <c r="AK247" s="37"/>
    </row>
    <row r="248">
      <c r="A248" s="258"/>
      <c r="B248" s="114"/>
      <c r="C248" s="62"/>
      <c r="D248" s="30"/>
      <c r="E248" s="30"/>
      <c r="F248" s="30"/>
      <c r="G248" s="30"/>
      <c r="H248" s="61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62"/>
      <c r="X248" s="316"/>
      <c r="Y248" s="63"/>
      <c r="Z248" s="62"/>
      <c r="AA248" s="35"/>
      <c r="AB248" s="63"/>
      <c r="AC248" s="37"/>
      <c r="AD248" s="35"/>
      <c r="AE248" s="64"/>
      <c r="AF248" s="37"/>
      <c r="AG248" s="37"/>
      <c r="AH248" s="65"/>
      <c r="AI248" s="317"/>
      <c r="AJ248" s="37"/>
      <c r="AK248" s="37"/>
    </row>
    <row r="249">
      <c r="A249" s="258"/>
      <c r="B249" s="114"/>
      <c r="C249" s="62"/>
      <c r="D249" s="30"/>
      <c r="E249" s="30"/>
      <c r="F249" s="30"/>
      <c r="G249" s="30"/>
      <c r="H249" s="61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62"/>
      <c r="X249" s="316"/>
      <c r="Y249" s="63"/>
      <c r="Z249" s="62"/>
      <c r="AA249" s="35"/>
      <c r="AB249" s="63"/>
      <c r="AC249" s="37"/>
      <c r="AD249" s="35"/>
      <c r="AE249" s="64"/>
      <c r="AF249" s="37"/>
      <c r="AG249" s="37"/>
      <c r="AH249" s="65"/>
      <c r="AI249" s="317"/>
      <c r="AJ249" s="37"/>
      <c r="AK249" s="37"/>
    </row>
    <row r="250">
      <c r="A250" s="258"/>
      <c r="B250" s="114"/>
      <c r="C250" s="62"/>
      <c r="D250" s="30"/>
      <c r="E250" s="30"/>
      <c r="F250" s="30"/>
      <c r="G250" s="30"/>
      <c r="H250" s="61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62"/>
      <c r="X250" s="316"/>
      <c r="Y250" s="63"/>
      <c r="Z250" s="62"/>
      <c r="AA250" s="35"/>
      <c r="AB250" s="63"/>
      <c r="AC250" s="37"/>
      <c r="AD250" s="35"/>
      <c r="AE250" s="64"/>
      <c r="AF250" s="37"/>
      <c r="AG250" s="37"/>
      <c r="AH250" s="65"/>
      <c r="AI250" s="317"/>
      <c r="AJ250" s="37"/>
      <c r="AK250" s="37"/>
    </row>
    <row r="251">
      <c r="A251" s="258"/>
      <c r="B251" s="114"/>
      <c r="C251" s="62"/>
      <c r="D251" s="30"/>
      <c r="E251" s="30"/>
      <c r="F251" s="30"/>
      <c r="G251" s="30"/>
      <c r="H251" s="61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62"/>
      <c r="X251" s="316"/>
      <c r="Y251" s="63"/>
      <c r="Z251" s="62"/>
      <c r="AA251" s="35"/>
      <c r="AB251" s="63"/>
      <c r="AC251" s="37"/>
      <c r="AD251" s="35"/>
      <c r="AE251" s="64"/>
      <c r="AF251" s="37"/>
      <c r="AG251" s="37"/>
      <c r="AH251" s="65"/>
      <c r="AI251" s="317"/>
      <c r="AJ251" s="37"/>
      <c r="AK251" s="37"/>
    </row>
    <row r="252">
      <c r="A252" s="258"/>
      <c r="B252" s="114"/>
      <c r="C252" s="62"/>
      <c r="D252" s="30"/>
      <c r="E252" s="30"/>
      <c r="F252" s="30"/>
      <c r="G252" s="30"/>
      <c r="H252" s="61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62"/>
      <c r="X252" s="316"/>
      <c r="Y252" s="63"/>
      <c r="Z252" s="62"/>
      <c r="AA252" s="35"/>
      <c r="AB252" s="63"/>
      <c r="AC252" s="37"/>
      <c r="AD252" s="35"/>
      <c r="AE252" s="64"/>
      <c r="AF252" s="37"/>
      <c r="AG252" s="37"/>
      <c r="AH252" s="65"/>
      <c r="AI252" s="317"/>
      <c r="AJ252" s="37"/>
      <c r="AK252" s="37"/>
    </row>
    <row r="253">
      <c r="A253" s="258"/>
      <c r="B253" s="114"/>
      <c r="C253" s="62"/>
      <c r="D253" s="30"/>
      <c r="E253" s="30"/>
      <c r="F253" s="30"/>
      <c r="G253" s="30"/>
      <c r="H253" s="61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62"/>
      <c r="X253" s="316"/>
      <c r="Y253" s="63"/>
      <c r="Z253" s="62"/>
      <c r="AA253" s="35"/>
      <c r="AB253" s="63"/>
      <c r="AC253" s="37"/>
      <c r="AD253" s="35"/>
      <c r="AE253" s="64"/>
      <c r="AF253" s="37"/>
      <c r="AG253" s="37"/>
      <c r="AH253" s="65"/>
      <c r="AI253" s="317"/>
      <c r="AJ253" s="37"/>
      <c r="AK253" s="37"/>
    </row>
    <row r="254">
      <c r="A254" s="258"/>
      <c r="B254" s="114"/>
      <c r="C254" s="62"/>
      <c r="D254" s="30"/>
      <c r="E254" s="30"/>
      <c r="F254" s="30"/>
      <c r="G254" s="30"/>
      <c r="H254" s="61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62"/>
      <c r="X254" s="316"/>
      <c r="Y254" s="63"/>
      <c r="Z254" s="62"/>
      <c r="AA254" s="35"/>
      <c r="AB254" s="63"/>
      <c r="AC254" s="37"/>
      <c r="AD254" s="35"/>
      <c r="AE254" s="64"/>
      <c r="AF254" s="37"/>
      <c r="AG254" s="37"/>
      <c r="AH254" s="65"/>
      <c r="AI254" s="317"/>
      <c r="AJ254" s="37"/>
      <c r="AK254" s="37"/>
    </row>
    <row r="255">
      <c r="A255" s="258"/>
      <c r="B255" s="114"/>
      <c r="C255" s="62"/>
      <c r="D255" s="30"/>
      <c r="E255" s="30"/>
      <c r="F255" s="30"/>
      <c r="G255" s="30"/>
      <c r="H255" s="61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62"/>
      <c r="X255" s="316"/>
      <c r="Y255" s="63"/>
      <c r="Z255" s="62"/>
      <c r="AA255" s="35"/>
      <c r="AB255" s="63"/>
      <c r="AC255" s="37"/>
      <c r="AD255" s="35"/>
      <c r="AE255" s="64"/>
      <c r="AF255" s="37"/>
      <c r="AG255" s="37"/>
      <c r="AH255" s="65"/>
      <c r="AI255" s="317"/>
      <c r="AJ255" s="37"/>
      <c r="AK255" s="37"/>
    </row>
    <row r="256">
      <c r="A256" s="258"/>
      <c r="B256" s="114"/>
      <c r="C256" s="62"/>
      <c r="D256" s="30"/>
      <c r="E256" s="30"/>
      <c r="F256" s="30"/>
      <c r="G256" s="30"/>
      <c r="H256" s="61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62"/>
      <c r="X256" s="316"/>
      <c r="Y256" s="63"/>
      <c r="Z256" s="62"/>
      <c r="AA256" s="35"/>
      <c r="AB256" s="63"/>
      <c r="AC256" s="37"/>
      <c r="AD256" s="35"/>
      <c r="AE256" s="64"/>
      <c r="AF256" s="37"/>
      <c r="AG256" s="37"/>
      <c r="AH256" s="65"/>
      <c r="AI256" s="317"/>
      <c r="AJ256" s="37"/>
      <c r="AK256" s="37"/>
    </row>
    <row r="257">
      <c r="A257" s="258"/>
      <c r="B257" s="114"/>
      <c r="C257" s="62"/>
      <c r="D257" s="30"/>
      <c r="E257" s="30"/>
      <c r="F257" s="30"/>
      <c r="G257" s="30"/>
      <c r="H257" s="61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62"/>
      <c r="X257" s="316"/>
      <c r="Y257" s="63"/>
      <c r="Z257" s="62"/>
      <c r="AA257" s="35"/>
      <c r="AB257" s="63"/>
      <c r="AC257" s="37"/>
      <c r="AD257" s="35"/>
      <c r="AE257" s="64"/>
      <c r="AF257" s="37"/>
      <c r="AG257" s="37"/>
      <c r="AH257" s="65"/>
      <c r="AI257" s="317"/>
      <c r="AJ257" s="37"/>
      <c r="AK257" s="37"/>
    </row>
    <row r="258">
      <c r="A258" s="258"/>
      <c r="B258" s="114"/>
      <c r="C258" s="62"/>
      <c r="D258" s="30"/>
      <c r="E258" s="30"/>
      <c r="F258" s="30"/>
      <c r="G258" s="30"/>
      <c r="H258" s="61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62"/>
      <c r="X258" s="316"/>
      <c r="Y258" s="63"/>
      <c r="Z258" s="62"/>
      <c r="AA258" s="35"/>
      <c r="AB258" s="63"/>
      <c r="AC258" s="37"/>
      <c r="AD258" s="35"/>
      <c r="AE258" s="64"/>
      <c r="AF258" s="37"/>
      <c r="AG258" s="37"/>
      <c r="AH258" s="65"/>
      <c r="AI258" s="317"/>
      <c r="AJ258" s="37"/>
      <c r="AK258" s="37"/>
    </row>
    <row r="259">
      <c r="A259" s="258"/>
      <c r="B259" s="114"/>
      <c r="C259" s="62"/>
      <c r="D259" s="30"/>
      <c r="E259" s="30"/>
      <c r="F259" s="30"/>
      <c r="G259" s="30"/>
      <c r="H259" s="61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62"/>
      <c r="X259" s="316"/>
      <c r="Y259" s="63"/>
      <c r="Z259" s="62"/>
      <c r="AA259" s="35"/>
      <c r="AB259" s="63"/>
      <c r="AC259" s="37"/>
      <c r="AD259" s="35"/>
      <c r="AE259" s="64"/>
      <c r="AF259" s="37"/>
      <c r="AG259" s="37"/>
      <c r="AH259" s="65"/>
      <c r="AI259" s="317"/>
      <c r="AJ259" s="37"/>
      <c r="AK259" s="37"/>
    </row>
    <row r="260">
      <c r="A260" s="258"/>
      <c r="B260" s="114"/>
      <c r="C260" s="62"/>
      <c r="D260" s="30"/>
      <c r="E260" s="30"/>
      <c r="F260" s="30"/>
      <c r="G260" s="30"/>
      <c r="H260" s="61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62"/>
      <c r="X260" s="316"/>
      <c r="Y260" s="63"/>
      <c r="Z260" s="62"/>
      <c r="AA260" s="35"/>
      <c r="AB260" s="63"/>
      <c r="AC260" s="37"/>
      <c r="AD260" s="35"/>
      <c r="AE260" s="64"/>
      <c r="AF260" s="37"/>
      <c r="AG260" s="37"/>
      <c r="AH260" s="65"/>
      <c r="AI260" s="317"/>
      <c r="AJ260" s="37"/>
      <c r="AK260" s="37"/>
    </row>
    <row r="261">
      <c r="A261" s="258"/>
      <c r="B261" s="114"/>
      <c r="C261" s="62"/>
      <c r="D261" s="30"/>
      <c r="E261" s="30"/>
      <c r="F261" s="30"/>
      <c r="G261" s="30"/>
      <c r="H261" s="61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62"/>
      <c r="X261" s="316"/>
      <c r="Y261" s="63"/>
      <c r="Z261" s="62"/>
      <c r="AA261" s="35"/>
      <c r="AB261" s="63"/>
      <c r="AC261" s="37"/>
      <c r="AD261" s="35"/>
      <c r="AE261" s="64"/>
      <c r="AF261" s="37"/>
      <c r="AG261" s="37"/>
      <c r="AH261" s="65"/>
      <c r="AI261" s="317"/>
      <c r="AJ261" s="37"/>
      <c r="AK261" s="37"/>
    </row>
    <row r="262">
      <c r="A262" s="258"/>
      <c r="B262" s="114"/>
      <c r="C262" s="62"/>
      <c r="D262" s="30"/>
      <c r="E262" s="30"/>
      <c r="F262" s="30"/>
      <c r="G262" s="30"/>
      <c r="H262" s="61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62"/>
      <c r="X262" s="316"/>
      <c r="Y262" s="63"/>
      <c r="Z262" s="62"/>
      <c r="AA262" s="35"/>
      <c r="AB262" s="63"/>
      <c r="AC262" s="37"/>
      <c r="AD262" s="35"/>
      <c r="AE262" s="64"/>
      <c r="AF262" s="37"/>
      <c r="AG262" s="37"/>
      <c r="AH262" s="65"/>
      <c r="AI262" s="317"/>
      <c r="AJ262" s="37"/>
      <c r="AK262" s="37"/>
    </row>
    <row r="263">
      <c r="A263" s="258"/>
      <c r="B263" s="114"/>
      <c r="C263" s="62"/>
      <c r="D263" s="30"/>
      <c r="E263" s="30"/>
      <c r="F263" s="30"/>
      <c r="G263" s="30"/>
      <c r="H263" s="61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62"/>
      <c r="X263" s="316"/>
      <c r="Y263" s="63"/>
      <c r="Z263" s="62"/>
      <c r="AA263" s="35"/>
      <c r="AB263" s="63"/>
      <c r="AC263" s="37"/>
      <c r="AD263" s="35"/>
      <c r="AE263" s="64"/>
      <c r="AF263" s="37"/>
      <c r="AG263" s="37"/>
      <c r="AH263" s="65"/>
      <c r="AI263" s="317"/>
      <c r="AJ263" s="37"/>
      <c r="AK263" s="37"/>
    </row>
    <row r="264">
      <c r="A264" s="258"/>
      <c r="B264" s="114"/>
      <c r="C264" s="62"/>
      <c r="D264" s="30"/>
      <c r="E264" s="30"/>
      <c r="F264" s="30"/>
      <c r="G264" s="30"/>
      <c r="H264" s="61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62"/>
      <c r="X264" s="316"/>
      <c r="Y264" s="63"/>
      <c r="Z264" s="62"/>
      <c r="AA264" s="35"/>
      <c r="AB264" s="63"/>
      <c r="AC264" s="37"/>
      <c r="AD264" s="35"/>
      <c r="AE264" s="64"/>
      <c r="AF264" s="37"/>
      <c r="AG264" s="37"/>
      <c r="AH264" s="65"/>
      <c r="AI264" s="317"/>
      <c r="AJ264" s="37"/>
      <c r="AK264" s="37"/>
    </row>
    <row r="265">
      <c r="A265" s="258"/>
      <c r="B265" s="114"/>
      <c r="C265" s="62"/>
      <c r="D265" s="30"/>
      <c r="E265" s="30"/>
      <c r="F265" s="30"/>
      <c r="G265" s="30"/>
      <c r="H265" s="61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62"/>
      <c r="X265" s="316"/>
      <c r="Y265" s="63"/>
      <c r="Z265" s="62"/>
      <c r="AA265" s="35"/>
      <c r="AB265" s="63"/>
      <c r="AC265" s="37"/>
      <c r="AD265" s="35"/>
      <c r="AE265" s="64"/>
      <c r="AF265" s="37"/>
      <c r="AG265" s="37"/>
      <c r="AH265" s="65"/>
      <c r="AI265" s="317"/>
      <c r="AJ265" s="37"/>
      <c r="AK265" s="37"/>
    </row>
    <row r="266">
      <c r="A266" s="258"/>
      <c r="B266" s="114"/>
      <c r="C266" s="62"/>
      <c r="D266" s="30"/>
      <c r="E266" s="30"/>
      <c r="F266" s="30"/>
      <c r="G266" s="30"/>
      <c r="H266" s="61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62"/>
      <c r="X266" s="316"/>
      <c r="Y266" s="63"/>
      <c r="Z266" s="62"/>
      <c r="AA266" s="35"/>
      <c r="AB266" s="63"/>
      <c r="AC266" s="37"/>
      <c r="AD266" s="35"/>
      <c r="AE266" s="64"/>
      <c r="AF266" s="37"/>
      <c r="AG266" s="37"/>
      <c r="AH266" s="65"/>
      <c r="AI266" s="317"/>
      <c r="AJ266" s="37"/>
      <c r="AK266" s="37"/>
    </row>
    <row r="267">
      <c r="A267" s="258"/>
      <c r="B267" s="114"/>
      <c r="C267" s="62"/>
      <c r="D267" s="30"/>
      <c r="E267" s="30"/>
      <c r="F267" s="30"/>
      <c r="G267" s="30"/>
      <c r="H267" s="61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62"/>
      <c r="X267" s="316"/>
      <c r="Y267" s="63"/>
      <c r="Z267" s="62"/>
      <c r="AA267" s="35"/>
      <c r="AB267" s="63"/>
      <c r="AC267" s="37"/>
      <c r="AD267" s="35"/>
      <c r="AE267" s="64"/>
      <c r="AF267" s="37"/>
      <c r="AG267" s="37"/>
      <c r="AH267" s="65"/>
      <c r="AI267" s="317"/>
      <c r="AJ267" s="37"/>
      <c r="AK267" s="37"/>
    </row>
    <row r="268">
      <c r="A268" s="258"/>
      <c r="B268" s="114"/>
      <c r="C268" s="62"/>
      <c r="D268" s="30"/>
      <c r="E268" s="30"/>
      <c r="F268" s="30"/>
      <c r="G268" s="30"/>
      <c r="H268" s="61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62"/>
      <c r="X268" s="316"/>
      <c r="Y268" s="63"/>
      <c r="Z268" s="62"/>
      <c r="AA268" s="35"/>
      <c r="AB268" s="63"/>
      <c r="AC268" s="37"/>
      <c r="AD268" s="35"/>
      <c r="AE268" s="64"/>
      <c r="AF268" s="37"/>
      <c r="AG268" s="37"/>
      <c r="AH268" s="65"/>
      <c r="AI268" s="317"/>
      <c r="AJ268" s="37"/>
      <c r="AK268" s="37"/>
    </row>
    <row r="269">
      <c r="A269" s="258"/>
      <c r="B269" s="114"/>
      <c r="C269" s="62"/>
      <c r="D269" s="30"/>
      <c r="E269" s="30"/>
      <c r="F269" s="30"/>
      <c r="G269" s="30"/>
      <c r="H269" s="61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62"/>
      <c r="X269" s="316"/>
      <c r="Y269" s="63"/>
      <c r="Z269" s="62"/>
      <c r="AA269" s="35"/>
      <c r="AB269" s="63"/>
      <c r="AC269" s="37"/>
      <c r="AD269" s="35"/>
      <c r="AE269" s="64"/>
      <c r="AF269" s="37"/>
      <c r="AG269" s="37"/>
      <c r="AH269" s="65"/>
      <c r="AI269" s="317"/>
      <c r="AJ269" s="37"/>
      <c r="AK269" s="37"/>
    </row>
    <row r="270">
      <c r="A270" s="258"/>
      <c r="B270" s="114"/>
      <c r="C270" s="62"/>
      <c r="D270" s="30"/>
      <c r="E270" s="30"/>
      <c r="F270" s="30"/>
      <c r="G270" s="30"/>
      <c r="H270" s="61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62"/>
      <c r="X270" s="316"/>
      <c r="Y270" s="63"/>
      <c r="Z270" s="62"/>
      <c r="AA270" s="35"/>
      <c r="AB270" s="63"/>
      <c r="AC270" s="37"/>
      <c r="AD270" s="35"/>
      <c r="AE270" s="64"/>
      <c r="AF270" s="37"/>
      <c r="AG270" s="37"/>
      <c r="AH270" s="65"/>
      <c r="AI270" s="317"/>
      <c r="AJ270" s="37"/>
      <c r="AK270" s="37"/>
    </row>
    <row r="271">
      <c r="A271" s="258"/>
      <c r="B271" s="114"/>
      <c r="C271" s="62"/>
      <c r="D271" s="30"/>
      <c r="E271" s="30"/>
      <c r="F271" s="30"/>
      <c r="G271" s="30"/>
      <c r="H271" s="61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62"/>
      <c r="X271" s="316"/>
      <c r="Y271" s="63"/>
      <c r="Z271" s="62"/>
      <c r="AA271" s="35"/>
      <c r="AB271" s="63"/>
      <c r="AC271" s="37"/>
      <c r="AD271" s="35"/>
      <c r="AE271" s="64"/>
      <c r="AF271" s="37"/>
      <c r="AG271" s="37"/>
      <c r="AH271" s="65"/>
      <c r="AI271" s="317"/>
      <c r="AJ271" s="37"/>
      <c r="AK271" s="37"/>
    </row>
    <row r="272">
      <c r="A272" s="258"/>
      <c r="B272" s="114"/>
      <c r="C272" s="62"/>
      <c r="D272" s="30"/>
      <c r="E272" s="30"/>
      <c r="F272" s="30"/>
      <c r="G272" s="30"/>
      <c r="H272" s="61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62"/>
      <c r="X272" s="316"/>
      <c r="Y272" s="63"/>
      <c r="Z272" s="62"/>
      <c r="AA272" s="35"/>
      <c r="AB272" s="63"/>
      <c r="AC272" s="37"/>
      <c r="AD272" s="35"/>
      <c r="AE272" s="64"/>
      <c r="AF272" s="37"/>
      <c r="AG272" s="37"/>
      <c r="AH272" s="65"/>
      <c r="AI272" s="317"/>
      <c r="AJ272" s="37"/>
      <c r="AK272" s="37"/>
    </row>
    <row r="273">
      <c r="A273" s="258"/>
      <c r="B273" s="114"/>
      <c r="C273" s="62"/>
      <c r="D273" s="30"/>
      <c r="E273" s="30"/>
      <c r="F273" s="30"/>
      <c r="G273" s="30"/>
      <c r="H273" s="61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62"/>
      <c r="X273" s="316"/>
      <c r="Y273" s="63"/>
      <c r="Z273" s="62"/>
      <c r="AA273" s="35"/>
      <c r="AB273" s="63"/>
      <c r="AC273" s="37"/>
      <c r="AD273" s="35"/>
      <c r="AE273" s="64"/>
      <c r="AF273" s="37"/>
      <c r="AG273" s="37"/>
      <c r="AH273" s="65"/>
      <c r="AI273" s="317"/>
      <c r="AJ273" s="37"/>
      <c r="AK273" s="37"/>
    </row>
    <row r="274">
      <c r="A274" s="258"/>
      <c r="B274" s="114"/>
      <c r="C274" s="62"/>
      <c r="D274" s="30"/>
      <c r="E274" s="30"/>
      <c r="F274" s="30"/>
      <c r="G274" s="30"/>
      <c r="H274" s="61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62"/>
      <c r="X274" s="316"/>
      <c r="Y274" s="63"/>
      <c r="Z274" s="62"/>
      <c r="AA274" s="35"/>
      <c r="AB274" s="63"/>
      <c r="AC274" s="37"/>
      <c r="AD274" s="35"/>
      <c r="AE274" s="64"/>
      <c r="AF274" s="37"/>
      <c r="AG274" s="37"/>
      <c r="AH274" s="65"/>
      <c r="AI274" s="317"/>
      <c r="AJ274" s="37"/>
      <c r="AK274" s="37"/>
    </row>
    <row r="275">
      <c r="A275" s="258"/>
      <c r="B275" s="114"/>
      <c r="C275" s="62"/>
      <c r="D275" s="30"/>
      <c r="E275" s="30"/>
      <c r="F275" s="30"/>
      <c r="G275" s="30"/>
      <c r="H275" s="61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62"/>
      <c r="X275" s="316"/>
      <c r="Y275" s="63"/>
      <c r="Z275" s="62"/>
      <c r="AA275" s="35"/>
      <c r="AB275" s="63"/>
      <c r="AC275" s="37"/>
      <c r="AD275" s="35"/>
      <c r="AE275" s="64"/>
      <c r="AF275" s="37"/>
      <c r="AG275" s="37"/>
      <c r="AH275" s="65"/>
      <c r="AI275" s="317"/>
      <c r="AJ275" s="37"/>
      <c r="AK275" s="37"/>
    </row>
    <row r="276">
      <c r="A276" s="258"/>
      <c r="B276" s="114"/>
      <c r="C276" s="62"/>
      <c r="D276" s="30"/>
      <c r="E276" s="30"/>
      <c r="F276" s="30"/>
      <c r="G276" s="30"/>
      <c r="H276" s="61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62"/>
      <c r="X276" s="316"/>
      <c r="Y276" s="63"/>
      <c r="Z276" s="62"/>
      <c r="AA276" s="35"/>
      <c r="AB276" s="63"/>
      <c r="AC276" s="37"/>
      <c r="AD276" s="35"/>
      <c r="AE276" s="64"/>
      <c r="AF276" s="37"/>
      <c r="AG276" s="37"/>
      <c r="AH276" s="65"/>
      <c r="AI276" s="317"/>
      <c r="AJ276" s="37"/>
      <c r="AK276" s="37"/>
    </row>
    <row r="277">
      <c r="A277" s="258"/>
      <c r="B277" s="114"/>
      <c r="C277" s="62"/>
      <c r="D277" s="30"/>
      <c r="E277" s="30"/>
      <c r="F277" s="30"/>
      <c r="G277" s="30"/>
      <c r="H277" s="61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62"/>
      <c r="X277" s="316"/>
      <c r="Y277" s="63"/>
      <c r="Z277" s="62"/>
      <c r="AA277" s="35"/>
      <c r="AB277" s="63"/>
      <c r="AC277" s="37"/>
      <c r="AD277" s="35"/>
      <c r="AE277" s="64"/>
      <c r="AF277" s="37"/>
      <c r="AG277" s="37"/>
      <c r="AH277" s="65"/>
      <c r="AI277" s="317"/>
      <c r="AJ277" s="37"/>
      <c r="AK277" s="37"/>
    </row>
    <row r="278">
      <c r="A278" s="258"/>
      <c r="B278" s="114"/>
      <c r="C278" s="62"/>
      <c r="D278" s="30"/>
      <c r="E278" s="30"/>
      <c r="F278" s="30"/>
      <c r="G278" s="30"/>
      <c r="H278" s="61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62"/>
      <c r="X278" s="316"/>
      <c r="Y278" s="63"/>
      <c r="Z278" s="62"/>
      <c r="AA278" s="35"/>
      <c r="AB278" s="63"/>
      <c r="AC278" s="37"/>
      <c r="AD278" s="35"/>
      <c r="AE278" s="64"/>
      <c r="AF278" s="37"/>
      <c r="AG278" s="37"/>
      <c r="AH278" s="65"/>
      <c r="AI278" s="317"/>
      <c r="AJ278" s="37"/>
      <c r="AK278" s="37"/>
    </row>
    <row r="279">
      <c r="A279" s="258"/>
      <c r="B279" s="114"/>
      <c r="C279" s="62"/>
      <c r="D279" s="30"/>
      <c r="E279" s="30"/>
      <c r="F279" s="30"/>
      <c r="G279" s="30"/>
      <c r="H279" s="61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62"/>
      <c r="X279" s="316"/>
      <c r="Y279" s="63"/>
      <c r="Z279" s="62"/>
      <c r="AA279" s="35"/>
      <c r="AB279" s="63"/>
      <c r="AC279" s="37"/>
      <c r="AD279" s="35"/>
      <c r="AE279" s="64"/>
      <c r="AF279" s="37"/>
      <c r="AG279" s="37"/>
      <c r="AH279" s="65"/>
      <c r="AI279" s="317"/>
      <c r="AJ279" s="37"/>
      <c r="AK279" s="37"/>
    </row>
    <row r="280">
      <c r="A280" s="258"/>
      <c r="B280" s="114"/>
      <c r="C280" s="62"/>
      <c r="D280" s="30"/>
      <c r="E280" s="30"/>
      <c r="F280" s="30"/>
      <c r="G280" s="30"/>
      <c r="H280" s="61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62"/>
      <c r="X280" s="316"/>
      <c r="Y280" s="63"/>
      <c r="Z280" s="62"/>
      <c r="AA280" s="35"/>
      <c r="AB280" s="63"/>
      <c r="AC280" s="37"/>
      <c r="AD280" s="35"/>
      <c r="AE280" s="64"/>
      <c r="AF280" s="37"/>
      <c r="AG280" s="37"/>
      <c r="AH280" s="65"/>
      <c r="AI280" s="317"/>
      <c r="AJ280" s="37"/>
      <c r="AK280" s="37"/>
    </row>
    <row r="281">
      <c r="A281" s="258"/>
      <c r="B281" s="114"/>
      <c r="C281" s="62"/>
      <c r="D281" s="30"/>
      <c r="E281" s="30"/>
      <c r="F281" s="30"/>
      <c r="G281" s="30"/>
      <c r="H281" s="61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62"/>
      <c r="X281" s="316"/>
      <c r="Y281" s="63"/>
      <c r="Z281" s="62"/>
      <c r="AA281" s="35"/>
      <c r="AB281" s="63"/>
      <c r="AC281" s="37"/>
      <c r="AD281" s="35"/>
      <c r="AE281" s="64"/>
      <c r="AF281" s="37"/>
      <c r="AG281" s="37"/>
      <c r="AH281" s="65"/>
      <c r="AI281" s="317"/>
      <c r="AJ281" s="37"/>
      <c r="AK281" s="37"/>
    </row>
    <row r="282">
      <c r="A282" s="258"/>
      <c r="B282" s="114"/>
      <c r="C282" s="62"/>
      <c r="D282" s="30"/>
      <c r="E282" s="30"/>
      <c r="F282" s="30"/>
      <c r="G282" s="30"/>
      <c r="H282" s="61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62"/>
      <c r="X282" s="316"/>
      <c r="Y282" s="63"/>
      <c r="Z282" s="62"/>
      <c r="AA282" s="35"/>
      <c r="AB282" s="63"/>
      <c r="AC282" s="37"/>
      <c r="AD282" s="35"/>
      <c r="AE282" s="64"/>
      <c r="AF282" s="37"/>
      <c r="AG282" s="37"/>
      <c r="AH282" s="65"/>
      <c r="AI282" s="317"/>
      <c r="AJ282" s="37"/>
      <c r="AK282" s="37"/>
    </row>
    <row r="283">
      <c r="A283" s="258"/>
      <c r="B283" s="114"/>
      <c r="C283" s="62"/>
      <c r="D283" s="30"/>
      <c r="E283" s="30"/>
      <c r="F283" s="30"/>
      <c r="G283" s="30"/>
      <c r="H283" s="61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62"/>
      <c r="X283" s="316"/>
      <c r="Y283" s="63"/>
      <c r="Z283" s="62"/>
      <c r="AA283" s="35"/>
      <c r="AB283" s="63"/>
      <c r="AC283" s="37"/>
      <c r="AD283" s="35"/>
      <c r="AE283" s="64"/>
      <c r="AF283" s="37"/>
      <c r="AG283" s="37"/>
      <c r="AH283" s="65"/>
      <c r="AI283" s="317"/>
      <c r="AJ283" s="37"/>
      <c r="AK283" s="37"/>
    </row>
    <row r="284">
      <c r="A284" s="258"/>
      <c r="B284" s="114"/>
      <c r="C284" s="62"/>
      <c r="D284" s="30"/>
      <c r="E284" s="30"/>
      <c r="F284" s="30"/>
      <c r="G284" s="30"/>
      <c r="H284" s="61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62"/>
      <c r="X284" s="316"/>
      <c r="Y284" s="63"/>
      <c r="Z284" s="62"/>
      <c r="AA284" s="35"/>
      <c r="AB284" s="63"/>
      <c r="AC284" s="37"/>
      <c r="AD284" s="35"/>
      <c r="AE284" s="64"/>
      <c r="AF284" s="37"/>
      <c r="AG284" s="37"/>
      <c r="AH284" s="65"/>
      <c r="AI284" s="317"/>
      <c r="AJ284" s="37"/>
      <c r="AK284" s="37"/>
    </row>
    <row r="285">
      <c r="A285" s="258"/>
      <c r="B285" s="114"/>
      <c r="C285" s="62"/>
      <c r="D285" s="30"/>
      <c r="E285" s="30"/>
      <c r="F285" s="30"/>
      <c r="G285" s="30"/>
      <c r="H285" s="61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62"/>
      <c r="X285" s="316"/>
      <c r="Y285" s="63"/>
      <c r="Z285" s="62"/>
      <c r="AA285" s="35"/>
      <c r="AB285" s="63"/>
      <c r="AC285" s="37"/>
      <c r="AD285" s="35"/>
      <c r="AE285" s="64"/>
      <c r="AF285" s="37"/>
      <c r="AG285" s="37"/>
      <c r="AH285" s="65"/>
      <c r="AI285" s="317"/>
      <c r="AJ285" s="37"/>
      <c r="AK285" s="37"/>
    </row>
    <row r="286">
      <c r="A286" s="258"/>
      <c r="B286" s="114"/>
      <c r="C286" s="62"/>
      <c r="D286" s="30"/>
      <c r="E286" s="30"/>
      <c r="F286" s="30"/>
      <c r="G286" s="30"/>
      <c r="H286" s="61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62"/>
      <c r="X286" s="316"/>
      <c r="Y286" s="63"/>
      <c r="Z286" s="62"/>
      <c r="AA286" s="35"/>
      <c r="AB286" s="63"/>
      <c r="AC286" s="37"/>
      <c r="AD286" s="35"/>
      <c r="AE286" s="64"/>
      <c r="AF286" s="37"/>
      <c r="AG286" s="37"/>
      <c r="AH286" s="65"/>
      <c r="AI286" s="317"/>
      <c r="AJ286" s="37"/>
      <c r="AK286" s="37"/>
    </row>
    <row r="287">
      <c r="A287" s="258"/>
      <c r="B287" s="114"/>
      <c r="C287" s="62"/>
      <c r="D287" s="30"/>
      <c r="E287" s="30"/>
      <c r="F287" s="30"/>
      <c r="G287" s="30"/>
      <c r="H287" s="61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62"/>
      <c r="X287" s="316"/>
      <c r="Y287" s="63"/>
      <c r="Z287" s="62"/>
      <c r="AA287" s="35"/>
      <c r="AB287" s="63"/>
      <c r="AC287" s="37"/>
      <c r="AD287" s="35"/>
      <c r="AE287" s="64"/>
      <c r="AF287" s="37"/>
      <c r="AG287" s="37"/>
      <c r="AH287" s="65"/>
      <c r="AI287" s="317"/>
      <c r="AJ287" s="37"/>
      <c r="AK287" s="37"/>
    </row>
    <row r="288">
      <c r="A288" s="258"/>
      <c r="B288" s="114"/>
      <c r="C288" s="62"/>
      <c r="D288" s="30"/>
      <c r="E288" s="30"/>
      <c r="F288" s="30"/>
      <c r="G288" s="30"/>
      <c r="H288" s="61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62"/>
      <c r="X288" s="316"/>
      <c r="Y288" s="63"/>
      <c r="Z288" s="62"/>
      <c r="AA288" s="35"/>
      <c r="AB288" s="63"/>
      <c r="AC288" s="37"/>
      <c r="AD288" s="35"/>
      <c r="AE288" s="64"/>
      <c r="AF288" s="37"/>
      <c r="AG288" s="37"/>
      <c r="AH288" s="65"/>
      <c r="AI288" s="317"/>
      <c r="AJ288" s="37"/>
      <c r="AK288" s="37"/>
    </row>
    <row r="289">
      <c r="A289" s="258"/>
      <c r="B289" s="114"/>
      <c r="C289" s="62"/>
      <c r="D289" s="30"/>
      <c r="E289" s="30"/>
      <c r="F289" s="30"/>
      <c r="G289" s="30"/>
      <c r="H289" s="61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62"/>
      <c r="X289" s="316"/>
      <c r="Y289" s="63"/>
      <c r="Z289" s="62"/>
      <c r="AA289" s="35"/>
      <c r="AB289" s="63"/>
      <c r="AC289" s="37"/>
      <c r="AD289" s="35"/>
      <c r="AE289" s="64"/>
      <c r="AF289" s="37"/>
      <c r="AG289" s="37"/>
      <c r="AH289" s="65"/>
      <c r="AI289" s="317"/>
      <c r="AJ289" s="37"/>
      <c r="AK289" s="37"/>
    </row>
    <row r="290">
      <c r="A290" s="258"/>
      <c r="B290" s="114"/>
      <c r="C290" s="62"/>
      <c r="D290" s="30"/>
      <c r="E290" s="30"/>
      <c r="F290" s="30"/>
      <c r="G290" s="30"/>
      <c r="H290" s="61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62"/>
      <c r="X290" s="316"/>
      <c r="Y290" s="63"/>
      <c r="Z290" s="62"/>
      <c r="AA290" s="35"/>
      <c r="AB290" s="63"/>
      <c r="AC290" s="37"/>
      <c r="AD290" s="35"/>
      <c r="AE290" s="64"/>
      <c r="AF290" s="37"/>
      <c r="AG290" s="37"/>
      <c r="AH290" s="65"/>
      <c r="AI290" s="317"/>
      <c r="AJ290" s="37"/>
      <c r="AK290" s="37"/>
    </row>
    <row r="291">
      <c r="A291" s="258"/>
      <c r="B291" s="114"/>
      <c r="C291" s="62"/>
      <c r="D291" s="30"/>
      <c r="E291" s="30"/>
      <c r="F291" s="30"/>
      <c r="G291" s="30"/>
      <c r="H291" s="61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62"/>
      <c r="X291" s="316"/>
      <c r="Y291" s="63"/>
      <c r="Z291" s="62"/>
      <c r="AA291" s="35"/>
      <c r="AB291" s="63"/>
      <c r="AC291" s="37"/>
      <c r="AD291" s="35"/>
      <c r="AE291" s="64"/>
      <c r="AF291" s="37"/>
      <c r="AG291" s="37"/>
      <c r="AH291" s="65"/>
      <c r="AI291" s="317"/>
      <c r="AJ291" s="37"/>
      <c r="AK291" s="37"/>
    </row>
    <row r="292">
      <c r="A292" s="258"/>
      <c r="B292" s="114"/>
      <c r="C292" s="62"/>
      <c r="D292" s="30"/>
      <c r="E292" s="30"/>
      <c r="F292" s="30"/>
      <c r="G292" s="30"/>
      <c r="H292" s="61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62"/>
      <c r="X292" s="316"/>
      <c r="Y292" s="63"/>
      <c r="Z292" s="62"/>
      <c r="AA292" s="35"/>
      <c r="AB292" s="63"/>
      <c r="AC292" s="37"/>
      <c r="AD292" s="35"/>
      <c r="AE292" s="64"/>
      <c r="AF292" s="37"/>
      <c r="AG292" s="37"/>
      <c r="AH292" s="65"/>
      <c r="AI292" s="317"/>
      <c r="AJ292" s="37"/>
      <c r="AK292" s="37"/>
    </row>
    <row r="293">
      <c r="A293" s="258"/>
      <c r="B293" s="114"/>
      <c r="C293" s="62"/>
      <c r="D293" s="30"/>
      <c r="E293" s="30"/>
      <c r="F293" s="30"/>
      <c r="G293" s="30"/>
      <c r="H293" s="61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62"/>
      <c r="X293" s="316"/>
      <c r="Y293" s="63"/>
      <c r="Z293" s="62"/>
      <c r="AA293" s="35"/>
      <c r="AB293" s="63"/>
      <c r="AC293" s="37"/>
      <c r="AD293" s="35"/>
      <c r="AE293" s="64"/>
      <c r="AF293" s="37"/>
      <c r="AG293" s="37"/>
      <c r="AH293" s="65"/>
      <c r="AI293" s="317"/>
      <c r="AJ293" s="37"/>
      <c r="AK293" s="37"/>
    </row>
    <row r="294">
      <c r="A294" s="258"/>
      <c r="B294" s="114"/>
      <c r="C294" s="62"/>
      <c r="D294" s="30"/>
      <c r="E294" s="30"/>
      <c r="F294" s="30"/>
      <c r="G294" s="30"/>
      <c r="H294" s="61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62"/>
      <c r="X294" s="316"/>
      <c r="Y294" s="63"/>
      <c r="Z294" s="62"/>
      <c r="AA294" s="35"/>
      <c r="AB294" s="63"/>
      <c r="AC294" s="37"/>
      <c r="AD294" s="35"/>
      <c r="AE294" s="64"/>
      <c r="AF294" s="37"/>
      <c r="AG294" s="37"/>
      <c r="AH294" s="65"/>
      <c r="AI294" s="317"/>
      <c r="AJ294" s="37"/>
      <c r="AK294" s="37"/>
    </row>
    <row r="295">
      <c r="A295" s="258"/>
      <c r="B295" s="114"/>
      <c r="C295" s="62"/>
      <c r="D295" s="30"/>
      <c r="E295" s="30"/>
      <c r="F295" s="30"/>
      <c r="G295" s="30"/>
      <c r="H295" s="61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62"/>
      <c r="X295" s="316"/>
      <c r="Y295" s="63"/>
      <c r="Z295" s="62"/>
      <c r="AA295" s="35"/>
      <c r="AB295" s="63"/>
      <c r="AC295" s="37"/>
      <c r="AD295" s="35"/>
      <c r="AE295" s="64"/>
      <c r="AF295" s="37"/>
      <c r="AG295" s="37"/>
      <c r="AH295" s="65"/>
      <c r="AI295" s="317"/>
      <c r="AJ295" s="37"/>
      <c r="AK295" s="37"/>
    </row>
    <row r="296">
      <c r="A296" s="258"/>
      <c r="B296" s="114"/>
      <c r="C296" s="62"/>
      <c r="D296" s="30"/>
      <c r="E296" s="30"/>
      <c r="F296" s="30"/>
      <c r="G296" s="30"/>
      <c r="H296" s="61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62"/>
      <c r="X296" s="316"/>
      <c r="Y296" s="63"/>
      <c r="Z296" s="62"/>
      <c r="AA296" s="35"/>
      <c r="AB296" s="63"/>
      <c r="AC296" s="37"/>
      <c r="AD296" s="35"/>
      <c r="AE296" s="64"/>
      <c r="AF296" s="37"/>
      <c r="AG296" s="37"/>
      <c r="AH296" s="65"/>
      <c r="AI296" s="317"/>
      <c r="AJ296" s="37"/>
      <c r="AK296" s="37"/>
    </row>
    <row r="297">
      <c r="A297" s="258"/>
      <c r="B297" s="114"/>
      <c r="C297" s="62"/>
      <c r="D297" s="30"/>
      <c r="E297" s="30"/>
      <c r="F297" s="30"/>
      <c r="G297" s="30"/>
      <c r="H297" s="61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62"/>
      <c r="X297" s="316"/>
      <c r="Y297" s="63"/>
      <c r="Z297" s="62"/>
      <c r="AA297" s="35"/>
      <c r="AB297" s="63"/>
      <c r="AC297" s="37"/>
      <c r="AD297" s="35"/>
      <c r="AE297" s="64"/>
      <c r="AF297" s="37"/>
      <c r="AG297" s="37"/>
      <c r="AH297" s="65"/>
      <c r="AI297" s="317"/>
      <c r="AJ297" s="37"/>
      <c r="AK297" s="37"/>
    </row>
    <row r="298">
      <c r="A298" s="258"/>
      <c r="B298" s="114"/>
      <c r="C298" s="62"/>
      <c r="D298" s="30"/>
      <c r="E298" s="30"/>
      <c r="F298" s="30"/>
      <c r="G298" s="30"/>
      <c r="H298" s="61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62"/>
      <c r="X298" s="316"/>
      <c r="Y298" s="63"/>
      <c r="Z298" s="62"/>
      <c r="AA298" s="35"/>
      <c r="AB298" s="63"/>
      <c r="AC298" s="37"/>
      <c r="AD298" s="35"/>
      <c r="AE298" s="64"/>
      <c r="AF298" s="37"/>
      <c r="AG298" s="37"/>
      <c r="AH298" s="65"/>
      <c r="AI298" s="317"/>
      <c r="AJ298" s="37"/>
      <c r="AK298" s="37"/>
    </row>
    <row r="299">
      <c r="A299" s="258"/>
      <c r="B299" s="114"/>
      <c r="C299" s="62"/>
      <c r="D299" s="30"/>
      <c r="E299" s="30"/>
      <c r="F299" s="30"/>
      <c r="G299" s="30"/>
      <c r="H299" s="61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62"/>
      <c r="X299" s="316"/>
      <c r="Y299" s="63"/>
      <c r="Z299" s="62"/>
      <c r="AA299" s="35"/>
      <c r="AB299" s="63"/>
      <c r="AC299" s="37"/>
      <c r="AD299" s="35"/>
      <c r="AE299" s="64"/>
      <c r="AF299" s="37"/>
      <c r="AG299" s="37"/>
      <c r="AH299" s="65"/>
      <c r="AI299" s="317"/>
      <c r="AJ299" s="37"/>
      <c r="AK299" s="37"/>
    </row>
    <row r="300">
      <c r="A300" s="258"/>
      <c r="B300" s="114"/>
      <c r="C300" s="62"/>
      <c r="D300" s="30"/>
      <c r="E300" s="30"/>
      <c r="F300" s="30"/>
      <c r="G300" s="30"/>
      <c r="H300" s="61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62"/>
      <c r="X300" s="316"/>
      <c r="Y300" s="63"/>
      <c r="Z300" s="62"/>
      <c r="AA300" s="35"/>
      <c r="AB300" s="63"/>
      <c r="AC300" s="37"/>
      <c r="AD300" s="35"/>
      <c r="AE300" s="64"/>
      <c r="AF300" s="37"/>
      <c r="AG300" s="37"/>
      <c r="AH300" s="65"/>
      <c r="AI300" s="317"/>
      <c r="AJ300" s="37"/>
      <c r="AK300" s="37"/>
    </row>
    <row r="301">
      <c r="A301" s="258"/>
      <c r="B301" s="114"/>
      <c r="C301" s="62"/>
      <c r="D301" s="30"/>
      <c r="E301" s="30"/>
      <c r="F301" s="30"/>
      <c r="G301" s="30"/>
      <c r="H301" s="61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62"/>
      <c r="X301" s="316"/>
      <c r="Y301" s="63"/>
      <c r="Z301" s="62"/>
      <c r="AA301" s="35"/>
      <c r="AB301" s="63"/>
      <c r="AC301" s="37"/>
      <c r="AD301" s="35"/>
      <c r="AE301" s="64"/>
      <c r="AF301" s="37"/>
      <c r="AG301" s="37"/>
      <c r="AH301" s="65"/>
      <c r="AI301" s="317"/>
      <c r="AJ301" s="37"/>
      <c r="AK301" s="37"/>
    </row>
    <row r="302">
      <c r="A302" s="258"/>
      <c r="B302" s="114"/>
      <c r="C302" s="62"/>
      <c r="D302" s="30"/>
      <c r="E302" s="30"/>
      <c r="F302" s="30"/>
      <c r="G302" s="30"/>
      <c r="H302" s="61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62"/>
      <c r="X302" s="316"/>
      <c r="Y302" s="63"/>
      <c r="Z302" s="62"/>
      <c r="AA302" s="35"/>
      <c r="AB302" s="63"/>
      <c r="AC302" s="37"/>
      <c r="AD302" s="35"/>
      <c r="AE302" s="64"/>
      <c r="AF302" s="37"/>
      <c r="AG302" s="37"/>
      <c r="AH302" s="65"/>
      <c r="AI302" s="317"/>
      <c r="AJ302" s="37"/>
      <c r="AK302" s="37"/>
    </row>
    <row r="303">
      <c r="A303" s="258"/>
      <c r="B303" s="114"/>
      <c r="C303" s="62"/>
      <c r="D303" s="30"/>
      <c r="E303" s="30"/>
      <c r="F303" s="30"/>
      <c r="G303" s="30"/>
      <c r="H303" s="61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62"/>
      <c r="X303" s="316"/>
      <c r="Y303" s="63"/>
      <c r="Z303" s="62"/>
      <c r="AA303" s="35"/>
      <c r="AB303" s="63"/>
      <c r="AC303" s="37"/>
      <c r="AD303" s="35"/>
      <c r="AE303" s="64"/>
      <c r="AF303" s="37"/>
      <c r="AG303" s="37"/>
      <c r="AH303" s="65"/>
      <c r="AI303" s="317"/>
      <c r="AJ303" s="37"/>
      <c r="AK303" s="37"/>
    </row>
    <row r="304">
      <c r="A304" s="258"/>
      <c r="B304" s="114"/>
      <c r="C304" s="62"/>
      <c r="D304" s="30"/>
      <c r="E304" s="30"/>
      <c r="F304" s="30"/>
      <c r="G304" s="30"/>
      <c r="H304" s="61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62"/>
      <c r="X304" s="316"/>
      <c r="Y304" s="63"/>
      <c r="Z304" s="62"/>
      <c r="AA304" s="35"/>
      <c r="AB304" s="63"/>
      <c r="AC304" s="37"/>
      <c r="AD304" s="35"/>
      <c r="AE304" s="64"/>
      <c r="AF304" s="37"/>
      <c r="AG304" s="37"/>
      <c r="AH304" s="65"/>
      <c r="AI304" s="317"/>
      <c r="AJ304" s="37"/>
      <c r="AK304" s="37"/>
    </row>
    <row r="305">
      <c r="A305" s="258"/>
      <c r="B305" s="114"/>
      <c r="C305" s="62"/>
      <c r="D305" s="30"/>
      <c r="E305" s="30"/>
      <c r="F305" s="30"/>
      <c r="G305" s="30"/>
      <c r="H305" s="61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62"/>
      <c r="X305" s="316"/>
      <c r="Y305" s="63"/>
      <c r="Z305" s="62"/>
      <c r="AA305" s="35"/>
      <c r="AB305" s="63"/>
      <c r="AC305" s="37"/>
      <c r="AD305" s="35"/>
      <c r="AE305" s="64"/>
      <c r="AF305" s="37"/>
      <c r="AG305" s="37"/>
      <c r="AH305" s="65"/>
      <c r="AI305" s="317"/>
      <c r="AJ305" s="37"/>
      <c r="AK305" s="37"/>
    </row>
    <row r="306">
      <c r="A306" s="258"/>
      <c r="B306" s="114"/>
      <c r="C306" s="62"/>
      <c r="D306" s="30"/>
      <c r="E306" s="30"/>
      <c r="F306" s="30"/>
      <c r="G306" s="30"/>
      <c r="H306" s="61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62"/>
      <c r="X306" s="316"/>
      <c r="Y306" s="63"/>
      <c r="Z306" s="62"/>
      <c r="AA306" s="35"/>
      <c r="AB306" s="63"/>
      <c r="AC306" s="37"/>
      <c r="AD306" s="35"/>
      <c r="AE306" s="64"/>
      <c r="AF306" s="37"/>
      <c r="AG306" s="37"/>
      <c r="AH306" s="65"/>
      <c r="AI306" s="317"/>
      <c r="AJ306" s="37"/>
      <c r="AK306" s="37"/>
    </row>
    <row r="307">
      <c r="A307" s="258"/>
      <c r="B307" s="114"/>
      <c r="C307" s="62"/>
      <c r="D307" s="30"/>
      <c r="E307" s="30"/>
      <c r="F307" s="30"/>
      <c r="G307" s="30"/>
      <c r="H307" s="61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62"/>
      <c r="X307" s="316"/>
      <c r="Y307" s="63"/>
      <c r="Z307" s="62"/>
      <c r="AA307" s="35"/>
      <c r="AB307" s="63"/>
      <c r="AC307" s="37"/>
      <c r="AD307" s="35"/>
      <c r="AE307" s="64"/>
      <c r="AF307" s="37"/>
      <c r="AG307" s="37"/>
      <c r="AH307" s="65"/>
      <c r="AI307" s="317"/>
      <c r="AJ307" s="37"/>
      <c r="AK307" s="37"/>
    </row>
    <row r="308">
      <c r="A308" s="258"/>
      <c r="B308" s="114"/>
      <c r="C308" s="62"/>
      <c r="D308" s="30"/>
      <c r="E308" s="30"/>
      <c r="F308" s="30"/>
      <c r="G308" s="30"/>
      <c r="H308" s="61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62"/>
      <c r="X308" s="316"/>
      <c r="Y308" s="63"/>
      <c r="Z308" s="62"/>
      <c r="AA308" s="35"/>
      <c r="AB308" s="63"/>
      <c r="AC308" s="37"/>
      <c r="AD308" s="35"/>
      <c r="AE308" s="64"/>
      <c r="AF308" s="37"/>
      <c r="AG308" s="37"/>
      <c r="AH308" s="65"/>
      <c r="AI308" s="317"/>
      <c r="AJ308" s="37"/>
      <c r="AK308" s="37"/>
    </row>
    <row r="309">
      <c r="A309" s="258"/>
      <c r="B309" s="114"/>
      <c r="C309" s="62"/>
      <c r="D309" s="30"/>
      <c r="E309" s="30"/>
      <c r="F309" s="30"/>
      <c r="G309" s="30"/>
      <c r="H309" s="61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62"/>
      <c r="X309" s="316"/>
      <c r="Y309" s="63"/>
      <c r="Z309" s="62"/>
      <c r="AA309" s="35"/>
      <c r="AB309" s="63"/>
      <c r="AC309" s="37"/>
      <c r="AD309" s="35"/>
      <c r="AE309" s="64"/>
      <c r="AF309" s="37"/>
      <c r="AG309" s="37"/>
      <c r="AH309" s="65"/>
      <c r="AI309" s="317"/>
      <c r="AJ309" s="37"/>
      <c r="AK309" s="37"/>
    </row>
    <row r="310">
      <c r="A310" s="258"/>
      <c r="B310" s="114"/>
      <c r="C310" s="62"/>
      <c r="D310" s="30"/>
      <c r="E310" s="30"/>
      <c r="F310" s="30"/>
      <c r="G310" s="30"/>
      <c r="H310" s="61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62"/>
      <c r="X310" s="316"/>
      <c r="Y310" s="63"/>
      <c r="Z310" s="62"/>
      <c r="AA310" s="35"/>
      <c r="AB310" s="63"/>
      <c r="AC310" s="37"/>
      <c r="AD310" s="35"/>
      <c r="AE310" s="64"/>
      <c r="AF310" s="37"/>
      <c r="AG310" s="37"/>
      <c r="AH310" s="65"/>
      <c r="AI310" s="317"/>
      <c r="AJ310" s="37"/>
      <c r="AK310" s="37"/>
    </row>
    <row r="311">
      <c r="A311" s="258"/>
      <c r="B311" s="114"/>
      <c r="C311" s="62"/>
      <c r="D311" s="30"/>
      <c r="E311" s="30"/>
      <c r="F311" s="30"/>
      <c r="G311" s="30"/>
      <c r="H311" s="61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62"/>
      <c r="X311" s="316"/>
      <c r="Y311" s="63"/>
      <c r="Z311" s="62"/>
      <c r="AA311" s="35"/>
      <c r="AB311" s="63"/>
      <c r="AC311" s="37"/>
      <c r="AD311" s="35"/>
      <c r="AE311" s="64"/>
      <c r="AF311" s="37"/>
      <c r="AG311" s="37"/>
      <c r="AH311" s="65"/>
      <c r="AI311" s="317"/>
      <c r="AJ311" s="37"/>
      <c r="AK311" s="37"/>
    </row>
    <row r="312">
      <c r="A312" s="258"/>
      <c r="B312" s="114"/>
      <c r="C312" s="62"/>
      <c r="D312" s="30"/>
      <c r="E312" s="30"/>
      <c r="F312" s="30"/>
      <c r="G312" s="30"/>
      <c r="H312" s="61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62"/>
      <c r="X312" s="316"/>
      <c r="Y312" s="63"/>
      <c r="Z312" s="62"/>
      <c r="AA312" s="35"/>
      <c r="AB312" s="63"/>
      <c r="AC312" s="37"/>
      <c r="AD312" s="35"/>
      <c r="AE312" s="64"/>
      <c r="AF312" s="37"/>
      <c r="AG312" s="37"/>
      <c r="AH312" s="65"/>
      <c r="AI312" s="317"/>
      <c r="AJ312" s="37"/>
      <c r="AK312" s="37"/>
    </row>
    <row r="313">
      <c r="A313" s="258"/>
      <c r="B313" s="114"/>
      <c r="C313" s="62"/>
      <c r="D313" s="30"/>
      <c r="E313" s="30"/>
      <c r="F313" s="30"/>
      <c r="G313" s="30"/>
      <c r="H313" s="61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62"/>
      <c r="X313" s="316"/>
      <c r="Y313" s="63"/>
      <c r="Z313" s="62"/>
      <c r="AA313" s="35"/>
      <c r="AB313" s="63"/>
      <c r="AC313" s="37"/>
      <c r="AD313" s="35"/>
      <c r="AE313" s="64"/>
      <c r="AF313" s="37"/>
      <c r="AG313" s="37"/>
      <c r="AH313" s="65"/>
      <c r="AI313" s="317"/>
      <c r="AJ313" s="37"/>
      <c r="AK313" s="37"/>
    </row>
    <row r="314">
      <c r="A314" s="258"/>
      <c r="B314" s="114"/>
      <c r="C314" s="62"/>
      <c r="D314" s="30"/>
      <c r="E314" s="30"/>
      <c r="F314" s="30"/>
      <c r="G314" s="30"/>
      <c r="H314" s="61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62"/>
      <c r="X314" s="316"/>
      <c r="Y314" s="63"/>
      <c r="Z314" s="62"/>
      <c r="AA314" s="35"/>
      <c r="AB314" s="63"/>
      <c r="AC314" s="37"/>
      <c r="AD314" s="35"/>
      <c r="AE314" s="64"/>
      <c r="AF314" s="37"/>
      <c r="AG314" s="37"/>
      <c r="AH314" s="65"/>
      <c r="AI314" s="317"/>
      <c r="AJ314" s="37"/>
      <c r="AK314" s="37"/>
    </row>
    <row r="315">
      <c r="A315" s="258"/>
      <c r="B315" s="114"/>
      <c r="C315" s="62"/>
      <c r="D315" s="30"/>
      <c r="E315" s="30"/>
      <c r="F315" s="30"/>
      <c r="G315" s="30"/>
      <c r="H315" s="61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62"/>
      <c r="X315" s="316"/>
      <c r="Y315" s="63"/>
      <c r="Z315" s="62"/>
      <c r="AA315" s="35"/>
      <c r="AB315" s="63"/>
      <c r="AC315" s="37"/>
      <c r="AD315" s="35"/>
      <c r="AE315" s="64"/>
      <c r="AF315" s="37"/>
      <c r="AG315" s="37"/>
      <c r="AH315" s="65"/>
      <c r="AI315" s="317"/>
      <c r="AJ315" s="37"/>
      <c r="AK315" s="37"/>
    </row>
    <row r="316">
      <c r="A316" s="258"/>
      <c r="B316" s="114"/>
      <c r="C316" s="62"/>
      <c r="D316" s="30"/>
      <c r="E316" s="30"/>
      <c r="F316" s="30"/>
      <c r="G316" s="30"/>
      <c r="H316" s="61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62"/>
      <c r="X316" s="316"/>
      <c r="Y316" s="63"/>
      <c r="Z316" s="62"/>
      <c r="AA316" s="35"/>
      <c r="AB316" s="63"/>
      <c r="AC316" s="37"/>
      <c r="AD316" s="35"/>
      <c r="AE316" s="64"/>
      <c r="AF316" s="37"/>
      <c r="AG316" s="37"/>
      <c r="AH316" s="65"/>
      <c r="AI316" s="317"/>
      <c r="AJ316" s="37"/>
      <c r="AK316" s="37"/>
    </row>
    <row r="317">
      <c r="A317" s="258"/>
      <c r="B317" s="114"/>
      <c r="C317" s="62"/>
      <c r="D317" s="30"/>
      <c r="E317" s="30"/>
      <c r="F317" s="30"/>
      <c r="G317" s="30"/>
      <c r="H317" s="61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62"/>
      <c r="X317" s="316"/>
      <c r="Y317" s="63"/>
      <c r="Z317" s="62"/>
      <c r="AA317" s="35"/>
      <c r="AB317" s="63"/>
      <c r="AC317" s="37"/>
      <c r="AD317" s="35"/>
      <c r="AE317" s="64"/>
      <c r="AF317" s="37"/>
      <c r="AG317" s="37"/>
      <c r="AH317" s="65"/>
      <c r="AI317" s="317"/>
      <c r="AJ317" s="37"/>
      <c r="AK317" s="37"/>
    </row>
    <row r="318">
      <c r="A318" s="258"/>
      <c r="B318" s="114"/>
      <c r="C318" s="62"/>
      <c r="D318" s="30"/>
      <c r="E318" s="30"/>
      <c r="F318" s="30"/>
      <c r="G318" s="30"/>
      <c r="H318" s="61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62"/>
      <c r="X318" s="316"/>
      <c r="Y318" s="63"/>
      <c r="Z318" s="62"/>
      <c r="AA318" s="35"/>
      <c r="AB318" s="63"/>
      <c r="AC318" s="37"/>
      <c r="AD318" s="35"/>
      <c r="AE318" s="64"/>
      <c r="AF318" s="37"/>
      <c r="AG318" s="37"/>
      <c r="AH318" s="65"/>
      <c r="AI318" s="317"/>
      <c r="AJ318" s="37"/>
      <c r="AK318" s="37"/>
    </row>
    <row r="319">
      <c r="A319" s="258"/>
      <c r="B319" s="114"/>
      <c r="C319" s="62"/>
      <c r="D319" s="30"/>
      <c r="E319" s="30"/>
      <c r="F319" s="30"/>
      <c r="G319" s="30"/>
      <c r="H319" s="61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62"/>
      <c r="X319" s="316"/>
      <c r="Y319" s="63"/>
      <c r="Z319" s="62"/>
      <c r="AA319" s="35"/>
      <c r="AB319" s="63"/>
      <c r="AC319" s="37"/>
      <c r="AD319" s="35"/>
      <c r="AE319" s="64"/>
      <c r="AF319" s="37"/>
      <c r="AG319" s="37"/>
      <c r="AH319" s="65"/>
      <c r="AI319" s="317"/>
      <c r="AJ319" s="37"/>
      <c r="AK319" s="37"/>
    </row>
    <row r="320">
      <c r="A320" s="258"/>
      <c r="B320" s="114"/>
      <c r="C320" s="62"/>
      <c r="D320" s="30"/>
      <c r="E320" s="30"/>
      <c r="F320" s="30"/>
      <c r="G320" s="30"/>
      <c r="H320" s="61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62"/>
      <c r="X320" s="316"/>
      <c r="Y320" s="63"/>
      <c r="Z320" s="62"/>
      <c r="AA320" s="35"/>
      <c r="AB320" s="63"/>
      <c r="AC320" s="37"/>
      <c r="AD320" s="35"/>
      <c r="AE320" s="64"/>
      <c r="AF320" s="37"/>
      <c r="AG320" s="37"/>
      <c r="AH320" s="65"/>
      <c r="AI320" s="317"/>
      <c r="AJ320" s="37"/>
      <c r="AK320" s="37"/>
    </row>
    <row r="321">
      <c r="A321" s="258"/>
      <c r="B321" s="114"/>
      <c r="C321" s="62"/>
      <c r="D321" s="30"/>
      <c r="E321" s="30"/>
      <c r="F321" s="30"/>
      <c r="G321" s="30"/>
      <c r="H321" s="61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62"/>
      <c r="X321" s="316"/>
      <c r="Y321" s="63"/>
      <c r="Z321" s="62"/>
      <c r="AA321" s="35"/>
      <c r="AB321" s="63"/>
      <c r="AC321" s="37"/>
      <c r="AD321" s="35"/>
      <c r="AE321" s="64"/>
      <c r="AF321" s="37"/>
      <c r="AG321" s="37"/>
      <c r="AH321" s="65"/>
      <c r="AI321" s="317"/>
      <c r="AJ321" s="37"/>
      <c r="AK321" s="37"/>
    </row>
    <row r="322">
      <c r="A322" s="258"/>
      <c r="B322" s="114"/>
      <c r="C322" s="62"/>
      <c r="D322" s="30"/>
      <c r="E322" s="30"/>
      <c r="F322" s="30"/>
      <c r="G322" s="30"/>
      <c r="H322" s="61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62"/>
      <c r="X322" s="316"/>
      <c r="Y322" s="63"/>
      <c r="Z322" s="62"/>
      <c r="AA322" s="35"/>
      <c r="AB322" s="63"/>
      <c r="AC322" s="37"/>
      <c r="AD322" s="35"/>
      <c r="AE322" s="64"/>
      <c r="AF322" s="37"/>
      <c r="AG322" s="37"/>
      <c r="AH322" s="65"/>
      <c r="AI322" s="317"/>
      <c r="AJ322" s="37"/>
      <c r="AK322" s="37"/>
    </row>
    <row r="323">
      <c r="A323" s="258"/>
      <c r="B323" s="114"/>
      <c r="C323" s="62"/>
      <c r="D323" s="30"/>
      <c r="E323" s="30"/>
      <c r="F323" s="30"/>
      <c r="G323" s="30"/>
      <c r="H323" s="61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62"/>
      <c r="X323" s="316"/>
      <c r="Y323" s="63"/>
      <c r="Z323" s="62"/>
      <c r="AA323" s="35"/>
      <c r="AB323" s="63"/>
      <c r="AC323" s="37"/>
      <c r="AD323" s="35"/>
      <c r="AE323" s="64"/>
      <c r="AF323" s="37"/>
      <c r="AG323" s="37"/>
      <c r="AH323" s="65"/>
      <c r="AI323" s="317"/>
      <c r="AJ323" s="37"/>
      <c r="AK323" s="37"/>
    </row>
    <row r="324">
      <c r="A324" s="258"/>
      <c r="B324" s="114"/>
      <c r="C324" s="62"/>
      <c r="D324" s="30"/>
      <c r="E324" s="30"/>
      <c r="F324" s="30"/>
      <c r="G324" s="30"/>
      <c r="H324" s="61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62"/>
      <c r="X324" s="316"/>
      <c r="Y324" s="63"/>
      <c r="Z324" s="62"/>
      <c r="AA324" s="35"/>
      <c r="AB324" s="63"/>
      <c r="AC324" s="37"/>
      <c r="AD324" s="35"/>
      <c r="AE324" s="64"/>
      <c r="AF324" s="37"/>
      <c r="AG324" s="37"/>
      <c r="AH324" s="65"/>
      <c r="AI324" s="317"/>
      <c r="AJ324" s="37"/>
      <c r="AK324" s="37"/>
    </row>
    <row r="325">
      <c r="A325" s="258"/>
      <c r="B325" s="114"/>
      <c r="C325" s="62"/>
      <c r="D325" s="30"/>
      <c r="E325" s="30"/>
      <c r="F325" s="30"/>
      <c r="G325" s="30"/>
      <c r="H325" s="61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62"/>
      <c r="X325" s="316"/>
      <c r="Y325" s="63"/>
      <c r="Z325" s="62"/>
      <c r="AA325" s="35"/>
      <c r="AB325" s="63"/>
      <c r="AC325" s="37"/>
      <c r="AD325" s="35"/>
      <c r="AE325" s="64"/>
      <c r="AF325" s="37"/>
      <c r="AG325" s="37"/>
      <c r="AH325" s="65"/>
      <c r="AI325" s="317"/>
      <c r="AJ325" s="37"/>
      <c r="AK325" s="37"/>
    </row>
    <row r="326">
      <c r="A326" s="258"/>
      <c r="B326" s="114"/>
      <c r="C326" s="62"/>
      <c r="D326" s="30"/>
      <c r="E326" s="30"/>
      <c r="F326" s="30"/>
      <c r="G326" s="30"/>
      <c r="H326" s="61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62"/>
      <c r="X326" s="316"/>
      <c r="Y326" s="63"/>
      <c r="Z326" s="62"/>
      <c r="AA326" s="35"/>
      <c r="AB326" s="63"/>
      <c r="AC326" s="37"/>
      <c r="AD326" s="35"/>
      <c r="AE326" s="64"/>
      <c r="AF326" s="37"/>
      <c r="AG326" s="37"/>
      <c r="AH326" s="65"/>
      <c r="AI326" s="317"/>
      <c r="AJ326" s="37"/>
      <c r="AK326" s="37"/>
    </row>
    <row r="327">
      <c r="A327" s="258"/>
      <c r="B327" s="114"/>
      <c r="C327" s="62"/>
      <c r="D327" s="30"/>
      <c r="E327" s="30"/>
      <c r="F327" s="30"/>
      <c r="G327" s="30"/>
      <c r="H327" s="61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62"/>
      <c r="X327" s="316"/>
      <c r="Y327" s="63"/>
      <c r="Z327" s="62"/>
      <c r="AA327" s="35"/>
      <c r="AB327" s="63"/>
      <c r="AC327" s="37"/>
      <c r="AD327" s="35"/>
      <c r="AE327" s="64"/>
      <c r="AF327" s="37"/>
      <c r="AG327" s="37"/>
      <c r="AH327" s="65"/>
      <c r="AI327" s="317"/>
      <c r="AJ327" s="37"/>
      <c r="AK327" s="37"/>
    </row>
    <row r="328">
      <c r="A328" s="258"/>
      <c r="B328" s="114"/>
      <c r="C328" s="62"/>
      <c r="D328" s="30"/>
      <c r="E328" s="30"/>
      <c r="F328" s="30"/>
      <c r="G328" s="30"/>
      <c r="H328" s="61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62"/>
      <c r="X328" s="316"/>
      <c r="Y328" s="63"/>
      <c r="Z328" s="62"/>
      <c r="AA328" s="35"/>
      <c r="AB328" s="63"/>
      <c r="AC328" s="37"/>
      <c r="AD328" s="35"/>
      <c r="AE328" s="64"/>
      <c r="AF328" s="37"/>
      <c r="AG328" s="37"/>
      <c r="AH328" s="65"/>
      <c r="AI328" s="317"/>
      <c r="AJ328" s="37"/>
      <c r="AK328" s="37"/>
    </row>
    <row r="329">
      <c r="A329" s="258"/>
      <c r="B329" s="114"/>
      <c r="C329" s="62"/>
      <c r="D329" s="30"/>
      <c r="E329" s="30"/>
      <c r="F329" s="30"/>
      <c r="G329" s="30"/>
      <c r="H329" s="61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62"/>
      <c r="X329" s="316"/>
      <c r="Y329" s="63"/>
      <c r="Z329" s="62"/>
      <c r="AA329" s="35"/>
      <c r="AB329" s="63"/>
      <c r="AC329" s="37"/>
      <c r="AD329" s="35"/>
      <c r="AE329" s="64"/>
      <c r="AF329" s="37"/>
      <c r="AG329" s="37"/>
      <c r="AH329" s="65"/>
      <c r="AI329" s="317"/>
      <c r="AJ329" s="37"/>
      <c r="AK329" s="37"/>
    </row>
    <row r="330">
      <c r="A330" s="258"/>
      <c r="B330" s="114"/>
      <c r="C330" s="62"/>
      <c r="D330" s="30"/>
      <c r="E330" s="30"/>
      <c r="F330" s="30"/>
      <c r="G330" s="30"/>
      <c r="H330" s="61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62"/>
      <c r="X330" s="316"/>
      <c r="Y330" s="63"/>
      <c r="Z330" s="62"/>
      <c r="AA330" s="35"/>
      <c r="AB330" s="63"/>
      <c r="AC330" s="37"/>
      <c r="AD330" s="35"/>
      <c r="AE330" s="64"/>
      <c r="AF330" s="37"/>
      <c r="AG330" s="37"/>
      <c r="AH330" s="65"/>
      <c r="AI330" s="317"/>
      <c r="AJ330" s="37"/>
      <c r="AK330" s="37"/>
    </row>
    <row r="331">
      <c r="A331" s="258"/>
      <c r="B331" s="114"/>
      <c r="C331" s="62"/>
      <c r="D331" s="30"/>
      <c r="E331" s="30"/>
      <c r="F331" s="30"/>
      <c r="G331" s="30"/>
      <c r="H331" s="61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62"/>
      <c r="X331" s="316"/>
      <c r="Y331" s="63"/>
      <c r="Z331" s="62"/>
      <c r="AA331" s="35"/>
      <c r="AB331" s="63"/>
      <c r="AC331" s="37"/>
      <c r="AD331" s="35"/>
      <c r="AE331" s="64"/>
      <c r="AF331" s="37"/>
      <c r="AG331" s="37"/>
      <c r="AH331" s="65"/>
      <c r="AI331" s="317"/>
      <c r="AJ331" s="37"/>
      <c r="AK331" s="37"/>
    </row>
    <row r="332">
      <c r="A332" s="258"/>
      <c r="B332" s="114"/>
      <c r="C332" s="62"/>
      <c r="D332" s="30"/>
      <c r="E332" s="30"/>
      <c r="F332" s="30"/>
      <c r="G332" s="30"/>
      <c r="H332" s="61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62"/>
      <c r="X332" s="316"/>
      <c r="Y332" s="63"/>
      <c r="Z332" s="62"/>
      <c r="AA332" s="35"/>
      <c r="AB332" s="63"/>
      <c r="AC332" s="37"/>
      <c r="AD332" s="35"/>
      <c r="AE332" s="64"/>
      <c r="AF332" s="37"/>
      <c r="AG332" s="37"/>
      <c r="AH332" s="65"/>
      <c r="AI332" s="317"/>
      <c r="AJ332" s="37"/>
      <c r="AK332" s="37"/>
    </row>
    <row r="333">
      <c r="A333" s="258"/>
      <c r="B333" s="114"/>
      <c r="C333" s="62"/>
      <c r="D333" s="30"/>
      <c r="E333" s="30"/>
      <c r="F333" s="30"/>
      <c r="G333" s="30"/>
      <c r="H333" s="61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62"/>
      <c r="X333" s="316"/>
      <c r="Y333" s="63"/>
      <c r="Z333" s="62"/>
      <c r="AA333" s="35"/>
      <c r="AB333" s="63"/>
      <c r="AC333" s="37"/>
      <c r="AD333" s="35"/>
      <c r="AE333" s="64"/>
      <c r="AF333" s="37"/>
      <c r="AG333" s="37"/>
      <c r="AH333" s="65"/>
      <c r="AI333" s="317"/>
      <c r="AJ333" s="37"/>
      <c r="AK333" s="37"/>
    </row>
    <row r="334">
      <c r="A334" s="258"/>
      <c r="B334" s="114"/>
      <c r="C334" s="62"/>
      <c r="D334" s="30"/>
      <c r="E334" s="30"/>
      <c r="F334" s="30"/>
      <c r="G334" s="30"/>
      <c r="H334" s="61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62"/>
      <c r="X334" s="316"/>
      <c r="Y334" s="63"/>
      <c r="Z334" s="62"/>
      <c r="AA334" s="35"/>
      <c r="AB334" s="63"/>
      <c r="AC334" s="37"/>
      <c r="AD334" s="35"/>
      <c r="AE334" s="64"/>
      <c r="AF334" s="37"/>
      <c r="AG334" s="37"/>
      <c r="AH334" s="65"/>
      <c r="AI334" s="317"/>
      <c r="AJ334" s="37"/>
      <c r="AK334" s="37"/>
    </row>
    <row r="335">
      <c r="A335" s="258"/>
      <c r="B335" s="114"/>
      <c r="C335" s="62"/>
      <c r="D335" s="30"/>
      <c r="E335" s="30"/>
      <c r="F335" s="30"/>
      <c r="G335" s="30"/>
      <c r="H335" s="61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62"/>
      <c r="X335" s="316"/>
      <c r="Y335" s="63"/>
      <c r="Z335" s="62"/>
      <c r="AA335" s="35"/>
      <c r="AB335" s="63"/>
      <c r="AC335" s="37"/>
      <c r="AD335" s="35"/>
      <c r="AE335" s="64"/>
      <c r="AF335" s="37"/>
      <c r="AG335" s="37"/>
      <c r="AH335" s="65"/>
      <c r="AI335" s="317"/>
      <c r="AJ335" s="37"/>
      <c r="AK335" s="37"/>
    </row>
    <row r="336">
      <c r="A336" s="258"/>
      <c r="B336" s="114"/>
      <c r="C336" s="62"/>
      <c r="D336" s="30"/>
      <c r="E336" s="30"/>
      <c r="F336" s="30"/>
      <c r="G336" s="30"/>
      <c r="H336" s="61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62"/>
      <c r="X336" s="316"/>
      <c r="Y336" s="63"/>
      <c r="Z336" s="62"/>
      <c r="AA336" s="35"/>
      <c r="AB336" s="63"/>
      <c r="AC336" s="37"/>
      <c r="AD336" s="35"/>
      <c r="AE336" s="64"/>
      <c r="AF336" s="37"/>
      <c r="AG336" s="37"/>
      <c r="AH336" s="65"/>
      <c r="AI336" s="317"/>
      <c r="AJ336" s="37"/>
      <c r="AK336" s="37"/>
    </row>
    <row r="337">
      <c r="A337" s="258"/>
      <c r="B337" s="114"/>
      <c r="C337" s="62"/>
      <c r="D337" s="30"/>
      <c r="E337" s="30"/>
      <c r="F337" s="30"/>
      <c r="G337" s="30"/>
      <c r="H337" s="61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62"/>
      <c r="X337" s="316"/>
      <c r="Y337" s="63"/>
      <c r="Z337" s="62"/>
      <c r="AA337" s="35"/>
      <c r="AB337" s="63"/>
      <c r="AC337" s="37"/>
      <c r="AD337" s="35"/>
      <c r="AE337" s="64"/>
      <c r="AF337" s="37"/>
      <c r="AG337" s="37"/>
      <c r="AH337" s="65"/>
      <c r="AI337" s="317"/>
      <c r="AJ337" s="37"/>
      <c r="AK337" s="37"/>
    </row>
    <row r="338">
      <c r="A338" s="258"/>
      <c r="B338" s="114"/>
      <c r="C338" s="62"/>
      <c r="D338" s="30"/>
      <c r="E338" s="30"/>
      <c r="F338" s="30"/>
      <c r="G338" s="30"/>
      <c r="H338" s="61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62"/>
      <c r="X338" s="316"/>
      <c r="Y338" s="63"/>
      <c r="Z338" s="62"/>
      <c r="AA338" s="35"/>
      <c r="AB338" s="63"/>
      <c r="AC338" s="37"/>
      <c r="AD338" s="35"/>
      <c r="AE338" s="64"/>
      <c r="AF338" s="37"/>
      <c r="AG338" s="37"/>
      <c r="AH338" s="65"/>
      <c r="AI338" s="317"/>
      <c r="AJ338" s="37"/>
      <c r="AK338" s="37"/>
    </row>
    <row r="339">
      <c r="A339" s="258"/>
      <c r="B339" s="114"/>
      <c r="C339" s="62"/>
      <c r="D339" s="30"/>
      <c r="E339" s="30"/>
      <c r="F339" s="30"/>
      <c r="G339" s="30"/>
      <c r="H339" s="61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62"/>
      <c r="X339" s="316"/>
      <c r="Y339" s="63"/>
      <c r="Z339" s="62"/>
      <c r="AA339" s="35"/>
      <c r="AB339" s="63"/>
      <c r="AC339" s="37"/>
      <c r="AD339" s="35"/>
      <c r="AE339" s="64"/>
      <c r="AF339" s="37"/>
      <c r="AG339" s="37"/>
      <c r="AH339" s="65"/>
      <c r="AI339" s="317"/>
      <c r="AJ339" s="37"/>
      <c r="AK339" s="37"/>
    </row>
    <row r="340">
      <c r="A340" s="258"/>
      <c r="B340" s="114"/>
      <c r="C340" s="62"/>
      <c r="D340" s="30"/>
      <c r="E340" s="30"/>
      <c r="F340" s="30"/>
      <c r="G340" s="30"/>
      <c r="H340" s="61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62"/>
      <c r="X340" s="316"/>
      <c r="Y340" s="63"/>
      <c r="Z340" s="62"/>
      <c r="AA340" s="35"/>
      <c r="AB340" s="63"/>
      <c r="AC340" s="37"/>
      <c r="AD340" s="35"/>
      <c r="AE340" s="64"/>
      <c r="AF340" s="37"/>
      <c r="AG340" s="37"/>
      <c r="AH340" s="65"/>
      <c r="AI340" s="317"/>
      <c r="AJ340" s="37"/>
      <c r="AK340" s="37"/>
    </row>
    <row r="341">
      <c r="A341" s="258"/>
      <c r="B341" s="114"/>
      <c r="C341" s="62"/>
      <c r="D341" s="30"/>
      <c r="E341" s="30"/>
      <c r="F341" s="30"/>
      <c r="G341" s="30"/>
      <c r="H341" s="61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62"/>
      <c r="X341" s="316"/>
      <c r="Y341" s="63"/>
      <c r="Z341" s="62"/>
      <c r="AA341" s="35"/>
      <c r="AB341" s="63"/>
      <c r="AC341" s="37"/>
      <c r="AD341" s="35"/>
      <c r="AE341" s="64"/>
      <c r="AF341" s="37"/>
      <c r="AG341" s="37"/>
      <c r="AH341" s="65"/>
      <c r="AI341" s="317"/>
      <c r="AJ341" s="37"/>
      <c r="AK341" s="37"/>
    </row>
    <row r="342">
      <c r="A342" s="258"/>
      <c r="B342" s="114"/>
      <c r="C342" s="62"/>
      <c r="D342" s="30"/>
      <c r="E342" s="30"/>
      <c r="F342" s="30"/>
      <c r="G342" s="30"/>
      <c r="H342" s="61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62"/>
      <c r="X342" s="316"/>
      <c r="Y342" s="63"/>
      <c r="Z342" s="62"/>
      <c r="AA342" s="35"/>
      <c r="AB342" s="63"/>
      <c r="AC342" s="37"/>
      <c r="AD342" s="35"/>
      <c r="AE342" s="64"/>
      <c r="AF342" s="37"/>
      <c r="AG342" s="37"/>
      <c r="AH342" s="65"/>
      <c r="AI342" s="317"/>
      <c r="AJ342" s="37"/>
      <c r="AK342" s="37"/>
    </row>
    <row r="343">
      <c r="A343" s="258"/>
      <c r="B343" s="114"/>
      <c r="C343" s="62"/>
      <c r="D343" s="30"/>
      <c r="E343" s="30"/>
      <c r="F343" s="30"/>
      <c r="G343" s="30"/>
      <c r="H343" s="61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62"/>
      <c r="X343" s="316"/>
      <c r="Y343" s="63"/>
      <c r="Z343" s="62"/>
      <c r="AA343" s="35"/>
      <c r="AB343" s="63"/>
      <c r="AC343" s="37"/>
      <c r="AD343" s="35"/>
      <c r="AE343" s="64"/>
      <c r="AF343" s="37"/>
      <c r="AG343" s="37"/>
      <c r="AH343" s="65"/>
      <c r="AI343" s="317"/>
      <c r="AJ343" s="37"/>
      <c r="AK343" s="37"/>
    </row>
    <row r="344">
      <c r="A344" s="258"/>
      <c r="B344" s="114"/>
      <c r="C344" s="62"/>
      <c r="D344" s="30"/>
      <c r="E344" s="30"/>
      <c r="F344" s="30"/>
      <c r="G344" s="30"/>
      <c r="H344" s="61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62"/>
      <c r="X344" s="316"/>
      <c r="Y344" s="63"/>
      <c r="Z344" s="62"/>
      <c r="AA344" s="35"/>
      <c r="AB344" s="63"/>
      <c r="AC344" s="37"/>
      <c r="AD344" s="35"/>
      <c r="AE344" s="64"/>
      <c r="AF344" s="37"/>
      <c r="AG344" s="37"/>
      <c r="AH344" s="65"/>
      <c r="AI344" s="317"/>
      <c r="AJ344" s="37"/>
      <c r="AK344" s="37"/>
    </row>
    <row r="345">
      <c r="A345" s="258"/>
      <c r="B345" s="114"/>
      <c r="C345" s="62"/>
      <c r="D345" s="30"/>
      <c r="E345" s="30"/>
      <c r="F345" s="30"/>
      <c r="G345" s="30"/>
      <c r="H345" s="61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62"/>
      <c r="X345" s="316"/>
      <c r="Y345" s="63"/>
      <c r="Z345" s="62"/>
      <c r="AA345" s="35"/>
      <c r="AB345" s="63"/>
      <c r="AC345" s="37"/>
      <c r="AD345" s="35"/>
      <c r="AE345" s="64"/>
      <c r="AF345" s="37"/>
      <c r="AG345" s="37"/>
      <c r="AH345" s="65"/>
      <c r="AI345" s="317"/>
      <c r="AJ345" s="37"/>
      <c r="AK345" s="37"/>
    </row>
    <row r="346">
      <c r="A346" s="258"/>
      <c r="B346" s="114"/>
      <c r="C346" s="62"/>
      <c r="D346" s="30"/>
      <c r="E346" s="30"/>
      <c r="F346" s="30"/>
      <c r="G346" s="30"/>
      <c r="H346" s="61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62"/>
      <c r="X346" s="316"/>
      <c r="Y346" s="63"/>
      <c r="Z346" s="62"/>
      <c r="AA346" s="35"/>
      <c r="AB346" s="63"/>
      <c r="AC346" s="37"/>
      <c r="AD346" s="35"/>
      <c r="AE346" s="64"/>
      <c r="AF346" s="37"/>
      <c r="AG346" s="37"/>
      <c r="AH346" s="65"/>
      <c r="AI346" s="317"/>
      <c r="AJ346" s="37"/>
      <c r="AK346" s="37"/>
    </row>
    <row r="347">
      <c r="A347" s="258"/>
      <c r="B347" s="114"/>
      <c r="C347" s="62"/>
      <c r="D347" s="30"/>
      <c r="E347" s="30"/>
      <c r="F347" s="30"/>
      <c r="G347" s="30"/>
      <c r="H347" s="61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62"/>
      <c r="X347" s="316"/>
      <c r="Y347" s="63"/>
      <c r="Z347" s="62"/>
      <c r="AA347" s="35"/>
      <c r="AB347" s="63"/>
      <c r="AC347" s="37"/>
      <c r="AD347" s="35"/>
      <c r="AE347" s="64"/>
      <c r="AF347" s="37"/>
      <c r="AG347" s="37"/>
      <c r="AH347" s="65"/>
      <c r="AI347" s="317"/>
      <c r="AJ347" s="37"/>
      <c r="AK347" s="37"/>
    </row>
    <row r="348">
      <c r="A348" s="258"/>
      <c r="B348" s="114"/>
      <c r="C348" s="62"/>
      <c r="D348" s="30"/>
      <c r="E348" s="30"/>
      <c r="F348" s="30"/>
      <c r="G348" s="30"/>
      <c r="H348" s="61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62"/>
      <c r="X348" s="316"/>
      <c r="Y348" s="63"/>
      <c r="Z348" s="62"/>
      <c r="AA348" s="35"/>
      <c r="AB348" s="63"/>
      <c r="AC348" s="37"/>
      <c r="AD348" s="35"/>
      <c r="AE348" s="64"/>
      <c r="AF348" s="37"/>
      <c r="AG348" s="37"/>
      <c r="AH348" s="65"/>
      <c r="AI348" s="317"/>
      <c r="AJ348" s="37"/>
      <c r="AK348" s="37"/>
    </row>
    <row r="349">
      <c r="A349" s="258"/>
      <c r="B349" s="114"/>
      <c r="C349" s="62"/>
      <c r="D349" s="30"/>
      <c r="E349" s="30"/>
      <c r="F349" s="30"/>
      <c r="G349" s="30"/>
      <c r="H349" s="61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62"/>
      <c r="X349" s="316"/>
      <c r="Y349" s="63"/>
      <c r="Z349" s="62"/>
      <c r="AA349" s="35"/>
      <c r="AB349" s="63"/>
      <c r="AC349" s="37"/>
      <c r="AD349" s="35"/>
      <c r="AE349" s="64"/>
      <c r="AF349" s="37"/>
      <c r="AG349" s="37"/>
      <c r="AH349" s="65"/>
      <c r="AI349" s="317"/>
      <c r="AJ349" s="37"/>
      <c r="AK349" s="37"/>
    </row>
    <row r="350">
      <c r="A350" s="258"/>
      <c r="B350" s="114"/>
      <c r="C350" s="62"/>
      <c r="D350" s="30"/>
      <c r="E350" s="30"/>
      <c r="F350" s="30"/>
      <c r="G350" s="30"/>
      <c r="H350" s="61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62"/>
      <c r="X350" s="316"/>
      <c r="Y350" s="63"/>
      <c r="Z350" s="62"/>
      <c r="AA350" s="35"/>
      <c r="AB350" s="63"/>
      <c r="AC350" s="37"/>
      <c r="AD350" s="35"/>
      <c r="AE350" s="64"/>
      <c r="AF350" s="37"/>
      <c r="AG350" s="37"/>
      <c r="AH350" s="65"/>
      <c r="AI350" s="317"/>
      <c r="AJ350" s="37"/>
      <c r="AK350" s="37"/>
    </row>
    <row r="351">
      <c r="A351" s="258"/>
      <c r="B351" s="114"/>
      <c r="C351" s="62"/>
      <c r="D351" s="30"/>
      <c r="E351" s="30"/>
      <c r="F351" s="30"/>
      <c r="G351" s="30"/>
      <c r="H351" s="61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62"/>
      <c r="X351" s="316"/>
      <c r="Y351" s="63"/>
      <c r="Z351" s="62"/>
      <c r="AA351" s="35"/>
      <c r="AB351" s="63"/>
      <c r="AC351" s="37"/>
      <c r="AD351" s="35"/>
      <c r="AE351" s="64"/>
      <c r="AF351" s="37"/>
      <c r="AG351" s="37"/>
      <c r="AH351" s="65"/>
      <c r="AI351" s="317"/>
      <c r="AJ351" s="37"/>
      <c r="AK351" s="37"/>
    </row>
    <row r="352">
      <c r="A352" s="258"/>
      <c r="B352" s="114"/>
      <c r="C352" s="62"/>
      <c r="D352" s="30"/>
      <c r="E352" s="30"/>
      <c r="F352" s="30"/>
      <c r="G352" s="30"/>
      <c r="H352" s="61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62"/>
      <c r="X352" s="316"/>
      <c r="Y352" s="63"/>
      <c r="Z352" s="62"/>
      <c r="AA352" s="35"/>
      <c r="AB352" s="63"/>
      <c r="AC352" s="37"/>
      <c r="AD352" s="35"/>
      <c r="AE352" s="64"/>
      <c r="AF352" s="37"/>
      <c r="AG352" s="37"/>
      <c r="AH352" s="65"/>
      <c r="AI352" s="317"/>
      <c r="AJ352" s="37"/>
      <c r="AK352" s="37"/>
    </row>
    <row r="353">
      <c r="A353" s="258"/>
      <c r="B353" s="114"/>
      <c r="C353" s="62"/>
      <c r="D353" s="30"/>
      <c r="E353" s="30"/>
      <c r="F353" s="30"/>
      <c r="G353" s="30"/>
      <c r="H353" s="61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62"/>
      <c r="X353" s="316"/>
      <c r="Y353" s="63"/>
      <c r="Z353" s="62"/>
      <c r="AA353" s="35"/>
      <c r="AB353" s="63"/>
      <c r="AC353" s="37"/>
      <c r="AD353" s="35"/>
      <c r="AE353" s="64"/>
      <c r="AF353" s="37"/>
      <c r="AG353" s="37"/>
      <c r="AH353" s="65"/>
      <c r="AI353" s="317"/>
      <c r="AJ353" s="37"/>
      <c r="AK353" s="37"/>
    </row>
    <row r="354">
      <c r="A354" s="258"/>
      <c r="B354" s="114"/>
      <c r="C354" s="62"/>
      <c r="D354" s="30"/>
      <c r="E354" s="30"/>
      <c r="F354" s="30"/>
      <c r="G354" s="30"/>
      <c r="H354" s="61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62"/>
      <c r="X354" s="316"/>
      <c r="Y354" s="63"/>
      <c r="Z354" s="62"/>
      <c r="AA354" s="35"/>
      <c r="AB354" s="63"/>
      <c r="AC354" s="37"/>
      <c r="AD354" s="35"/>
      <c r="AE354" s="64"/>
      <c r="AF354" s="37"/>
      <c r="AG354" s="37"/>
      <c r="AH354" s="65"/>
      <c r="AI354" s="317"/>
      <c r="AJ354" s="37"/>
      <c r="AK354" s="37"/>
    </row>
    <row r="355">
      <c r="A355" s="258"/>
      <c r="B355" s="114"/>
      <c r="C355" s="62"/>
      <c r="D355" s="30"/>
      <c r="E355" s="30"/>
      <c r="F355" s="30"/>
      <c r="G355" s="30"/>
      <c r="H355" s="61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62"/>
      <c r="X355" s="316"/>
      <c r="Y355" s="63"/>
      <c r="Z355" s="62"/>
      <c r="AA355" s="35"/>
      <c r="AB355" s="63"/>
      <c r="AC355" s="37"/>
      <c r="AD355" s="35"/>
      <c r="AE355" s="64"/>
      <c r="AF355" s="37"/>
      <c r="AG355" s="37"/>
      <c r="AH355" s="65"/>
      <c r="AI355" s="317"/>
      <c r="AJ355" s="37"/>
      <c r="AK355" s="37"/>
    </row>
    <row r="356">
      <c r="A356" s="258"/>
      <c r="B356" s="114"/>
      <c r="C356" s="62"/>
      <c r="D356" s="30"/>
      <c r="E356" s="30"/>
      <c r="F356" s="30"/>
      <c r="G356" s="30"/>
      <c r="H356" s="61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62"/>
      <c r="X356" s="316"/>
      <c r="Y356" s="63"/>
      <c r="Z356" s="62"/>
      <c r="AA356" s="35"/>
      <c r="AB356" s="63"/>
      <c r="AC356" s="37"/>
      <c r="AD356" s="35"/>
      <c r="AE356" s="64"/>
      <c r="AF356" s="37"/>
      <c r="AG356" s="37"/>
      <c r="AH356" s="65"/>
      <c r="AI356" s="317"/>
      <c r="AJ356" s="37"/>
      <c r="AK356" s="37"/>
    </row>
    <row r="357">
      <c r="A357" s="258"/>
      <c r="B357" s="114"/>
      <c r="C357" s="62"/>
      <c r="D357" s="30"/>
      <c r="E357" s="30"/>
      <c r="F357" s="30"/>
      <c r="G357" s="30"/>
      <c r="H357" s="61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62"/>
      <c r="X357" s="316"/>
      <c r="Y357" s="63"/>
      <c r="Z357" s="62"/>
      <c r="AA357" s="35"/>
      <c r="AB357" s="63"/>
      <c r="AC357" s="37"/>
      <c r="AD357" s="35"/>
      <c r="AE357" s="64"/>
      <c r="AF357" s="37"/>
      <c r="AG357" s="37"/>
      <c r="AH357" s="65"/>
      <c r="AI357" s="317"/>
      <c r="AJ357" s="37"/>
      <c r="AK357" s="37"/>
    </row>
    <row r="358">
      <c r="A358" s="258"/>
      <c r="B358" s="114"/>
      <c r="C358" s="62"/>
      <c r="D358" s="30"/>
      <c r="E358" s="30"/>
      <c r="F358" s="30"/>
      <c r="G358" s="30"/>
      <c r="H358" s="61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62"/>
      <c r="X358" s="316"/>
      <c r="Y358" s="63"/>
      <c r="Z358" s="62"/>
      <c r="AA358" s="35"/>
      <c r="AB358" s="63"/>
      <c r="AC358" s="37"/>
      <c r="AD358" s="35"/>
      <c r="AE358" s="64"/>
      <c r="AF358" s="37"/>
      <c r="AG358" s="37"/>
      <c r="AH358" s="65"/>
      <c r="AI358" s="317"/>
      <c r="AJ358" s="37"/>
      <c r="AK358" s="37"/>
    </row>
    <row r="359">
      <c r="A359" s="258"/>
      <c r="B359" s="114"/>
      <c r="C359" s="62"/>
      <c r="D359" s="30"/>
      <c r="E359" s="30"/>
      <c r="F359" s="30"/>
      <c r="G359" s="30"/>
      <c r="H359" s="61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62"/>
      <c r="X359" s="316"/>
      <c r="Y359" s="63"/>
      <c r="Z359" s="62"/>
      <c r="AA359" s="35"/>
      <c r="AB359" s="63"/>
      <c r="AC359" s="37"/>
      <c r="AD359" s="35"/>
      <c r="AE359" s="64"/>
      <c r="AF359" s="37"/>
      <c r="AG359" s="37"/>
      <c r="AH359" s="65"/>
      <c r="AI359" s="317"/>
      <c r="AJ359" s="37"/>
      <c r="AK359" s="37"/>
    </row>
    <row r="360">
      <c r="A360" s="258"/>
      <c r="B360" s="114"/>
      <c r="C360" s="62"/>
      <c r="D360" s="30"/>
      <c r="E360" s="30"/>
      <c r="F360" s="30"/>
      <c r="G360" s="30"/>
      <c r="H360" s="61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62"/>
      <c r="X360" s="316"/>
      <c r="Y360" s="63"/>
      <c r="Z360" s="62"/>
      <c r="AA360" s="35"/>
      <c r="AB360" s="63"/>
      <c r="AC360" s="37"/>
      <c r="AD360" s="35"/>
      <c r="AE360" s="64"/>
      <c r="AF360" s="37"/>
      <c r="AG360" s="37"/>
      <c r="AH360" s="65"/>
      <c r="AI360" s="317"/>
      <c r="AJ360" s="37"/>
      <c r="AK360" s="37"/>
    </row>
    <row r="361">
      <c r="A361" s="258"/>
      <c r="B361" s="114"/>
      <c r="C361" s="62"/>
      <c r="D361" s="30"/>
      <c r="E361" s="30"/>
      <c r="F361" s="30"/>
      <c r="G361" s="30"/>
      <c r="H361" s="61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62"/>
      <c r="X361" s="316"/>
      <c r="Y361" s="63"/>
      <c r="Z361" s="62"/>
      <c r="AA361" s="35"/>
      <c r="AB361" s="63"/>
      <c r="AC361" s="37"/>
      <c r="AD361" s="35"/>
      <c r="AE361" s="64"/>
      <c r="AF361" s="37"/>
      <c r="AG361" s="37"/>
      <c r="AH361" s="65"/>
      <c r="AI361" s="317"/>
      <c r="AJ361" s="37"/>
      <c r="AK361" s="37"/>
    </row>
    <row r="362">
      <c r="A362" s="258"/>
      <c r="B362" s="114"/>
      <c r="C362" s="62"/>
      <c r="D362" s="30"/>
      <c r="E362" s="30"/>
      <c r="F362" s="30"/>
      <c r="G362" s="30"/>
      <c r="H362" s="61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62"/>
      <c r="X362" s="316"/>
      <c r="Y362" s="63"/>
      <c r="Z362" s="62"/>
      <c r="AA362" s="35"/>
      <c r="AB362" s="63"/>
      <c r="AC362" s="37"/>
      <c r="AD362" s="35"/>
      <c r="AE362" s="64"/>
      <c r="AF362" s="37"/>
      <c r="AG362" s="37"/>
      <c r="AH362" s="65"/>
      <c r="AI362" s="317"/>
      <c r="AJ362" s="37"/>
      <c r="AK362" s="37"/>
    </row>
    <row r="363">
      <c r="A363" s="258"/>
      <c r="B363" s="114"/>
      <c r="C363" s="62"/>
      <c r="D363" s="30"/>
      <c r="E363" s="30"/>
      <c r="F363" s="30"/>
      <c r="G363" s="30"/>
      <c r="H363" s="61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62"/>
      <c r="X363" s="316"/>
      <c r="Y363" s="63"/>
      <c r="Z363" s="62"/>
      <c r="AA363" s="35"/>
      <c r="AB363" s="63"/>
      <c r="AC363" s="37"/>
      <c r="AD363" s="35"/>
      <c r="AE363" s="64"/>
      <c r="AF363" s="37"/>
      <c r="AG363" s="37"/>
      <c r="AH363" s="65"/>
      <c r="AI363" s="317"/>
      <c r="AJ363" s="37"/>
      <c r="AK363" s="37"/>
    </row>
    <row r="364">
      <c r="A364" s="258"/>
      <c r="B364" s="114"/>
      <c r="C364" s="62"/>
      <c r="D364" s="30"/>
      <c r="E364" s="30"/>
      <c r="F364" s="30"/>
      <c r="G364" s="30"/>
      <c r="H364" s="61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62"/>
      <c r="X364" s="316"/>
      <c r="Y364" s="63"/>
      <c r="Z364" s="62"/>
      <c r="AA364" s="35"/>
      <c r="AB364" s="63"/>
      <c r="AC364" s="37"/>
      <c r="AD364" s="35"/>
      <c r="AE364" s="64"/>
      <c r="AF364" s="37"/>
      <c r="AG364" s="37"/>
      <c r="AH364" s="65"/>
      <c r="AI364" s="317"/>
      <c r="AJ364" s="37"/>
      <c r="AK364" s="37"/>
    </row>
    <row r="365">
      <c r="A365" s="258"/>
      <c r="B365" s="114"/>
      <c r="C365" s="62"/>
      <c r="D365" s="30"/>
      <c r="E365" s="30"/>
      <c r="F365" s="30"/>
      <c r="G365" s="30"/>
      <c r="H365" s="61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62"/>
      <c r="X365" s="316"/>
      <c r="Y365" s="63"/>
      <c r="Z365" s="62"/>
      <c r="AA365" s="35"/>
      <c r="AB365" s="63"/>
      <c r="AC365" s="37"/>
      <c r="AD365" s="35"/>
      <c r="AE365" s="64"/>
      <c r="AF365" s="37"/>
      <c r="AG365" s="37"/>
      <c r="AH365" s="65"/>
      <c r="AI365" s="317"/>
      <c r="AJ365" s="37"/>
      <c r="AK365" s="37"/>
    </row>
    <row r="366">
      <c r="A366" s="258"/>
      <c r="B366" s="114"/>
      <c r="C366" s="62"/>
      <c r="D366" s="30"/>
      <c r="E366" s="30"/>
      <c r="F366" s="30"/>
      <c r="G366" s="30"/>
      <c r="H366" s="61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62"/>
      <c r="X366" s="316"/>
      <c r="Y366" s="63"/>
      <c r="Z366" s="62"/>
      <c r="AA366" s="35"/>
      <c r="AB366" s="63"/>
      <c r="AC366" s="37"/>
      <c r="AD366" s="35"/>
      <c r="AE366" s="64"/>
      <c r="AF366" s="37"/>
      <c r="AG366" s="37"/>
      <c r="AH366" s="65"/>
      <c r="AI366" s="317"/>
      <c r="AJ366" s="37"/>
      <c r="AK366" s="37"/>
    </row>
    <row r="367">
      <c r="A367" s="258"/>
      <c r="B367" s="114"/>
      <c r="C367" s="62"/>
      <c r="D367" s="30"/>
      <c r="E367" s="30"/>
      <c r="F367" s="30"/>
      <c r="G367" s="30"/>
      <c r="H367" s="61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62"/>
      <c r="X367" s="316"/>
      <c r="Y367" s="63"/>
      <c r="Z367" s="62"/>
      <c r="AA367" s="35"/>
      <c r="AB367" s="63"/>
      <c r="AC367" s="37"/>
      <c r="AD367" s="35"/>
      <c r="AE367" s="64"/>
      <c r="AF367" s="37"/>
      <c r="AG367" s="37"/>
      <c r="AH367" s="65"/>
      <c r="AI367" s="317"/>
      <c r="AJ367" s="37"/>
      <c r="AK367" s="37"/>
    </row>
    <row r="368">
      <c r="A368" s="258"/>
      <c r="B368" s="114"/>
      <c r="C368" s="62"/>
      <c r="D368" s="30"/>
      <c r="E368" s="30"/>
      <c r="F368" s="30"/>
      <c r="G368" s="30"/>
      <c r="H368" s="61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62"/>
      <c r="X368" s="316"/>
      <c r="Y368" s="63"/>
      <c r="Z368" s="62"/>
      <c r="AA368" s="35"/>
      <c r="AB368" s="63"/>
      <c r="AC368" s="37"/>
      <c r="AD368" s="35"/>
      <c r="AE368" s="64"/>
      <c r="AF368" s="37"/>
      <c r="AG368" s="37"/>
      <c r="AH368" s="65"/>
      <c r="AI368" s="317"/>
      <c r="AJ368" s="37"/>
      <c r="AK368" s="37"/>
    </row>
    <row r="369">
      <c r="A369" s="258"/>
      <c r="B369" s="114"/>
      <c r="C369" s="62"/>
      <c r="D369" s="30"/>
      <c r="E369" s="30"/>
      <c r="F369" s="30"/>
      <c r="G369" s="30"/>
      <c r="H369" s="61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62"/>
      <c r="X369" s="316"/>
      <c r="Y369" s="63"/>
      <c r="Z369" s="62"/>
      <c r="AA369" s="35"/>
      <c r="AB369" s="63"/>
      <c r="AC369" s="37"/>
      <c r="AD369" s="35"/>
      <c r="AE369" s="64"/>
      <c r="AF369" s="37"/>
      <c r="AG369" s="37"/>
      <c r="AH369" s="65"/>
      <c r="AI369" s="317"/>
      <c r="AJ369" s="37"/>
      <c r="AK369" s="37"/>
    </row>
    <row r="370">
      <c r="A370" s="258"/>
      <c r="B370" s="114"/>
      <c r="C370" s="62"/>
      <c r="D370" s="30"/>
      <c r="E370" s="30"/>
      <c r="F370" s="30"/>
      <c r="G370" s="30"/>
      <c r="H370" s="61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62"/>
      <c r="X370" s="316"/>
      <c r="Y370" s="63"/>
      <c r="Z370" s="62"/>
      <c r="AA370" s="35"/>
      <c r="AB370" s="63"/>
      <c r="AC370" s="37"/>
      <c r="AD370" s="35"/>
      <c r="AE370" s="64"/>
      <c r="AF370" s="37"/>
      <c r="AG370" s="37"/>
      <c r="AH370" s="65"/>
      <c r="AI370" s="317"/>
      <c r="AJ370" s="37"/>
      <c r="AK370" s="37"/>
    </row>
    <row r="371">
      <c r="A371" s="258"/>
      <c r="B371" s="114"/>
      <c r="C371" s="62"/>
      <c r="D371" s="30"/>
      <c r="E371" s="30"/>
      <c r="F371" s="30"/>
      <c r="G371" s="30"/>
      <c r="H371" s="61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62"/>
      <c r="X371" s="316"/>
      <c r="Y371" s="63"/>
      <c r="Z371" s="62"/>
      <c r="AA371" s="35"/>
      <c r="AB371" s="63"/>
      <c r="AC371" s="37"/>
      <c r="AD371" s="35"/>
      <c r="AE371" s="64"/>
      <c r="AF371" s="37"/>
      <c r="AG371" s="37"/>
      <c r="AH371" s="65"/>
      <c r="AI371" s="317"/>
      <c r="AJ371" s="37"/>
      <c r="AK371" s="37"/>
    </row>
    <row r="372">
      <c r="A372" s="258"/>
      <c r="B372" s="114"/>
      <c r="C372" s="62"/>
      <c r="D372" s="30"/>
      <c r="E372" s="30"/>
      <c r="F372" s="30"/>
      <c r="G372" s="30"/>
      <c r="H372" s="61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62"/>
      <c r="X372" s="316"/>
      <c r="Y372" s="63"/>
      <c r="Z372" s="62"/>
      <c r="AA372" s="35"/>
      <c r="AB372" s="63"/>
      <c r="AC372" s="37"/>
      <c r="AD372" s="35"/>
      <c r="AE372" s="64"/>
      <c r="AF372" s="37"/>
      <c r="AG372" s="37"/>
      <c r="AH372" s="65"/>
      <c r="AI372" s="317"/>
      <c r="AJ372" s="37"/>
      <c r="AK372" s="37"/>
    </row>
    <row r="373">
      <c r="A373" s="258"/>
      <c r="B373" s="114"/>
      <c r="C373" s="62"/>
      <c r="D373" s="30"/>
      <c r="E373" s="30"/>
      <c r="F373" s="30"/>
      <c r="G373" s="30"/>
      <c r="H373" s="61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62"/>
      <c r="X373" s="316"/>
      <c r="Y373" s="63"/>
      <c r="Z373" s="62"/>
      <c r="AA373" s="35"/>
      <c r="AB373" s="63"/>
      <c r="AC373" s="37"/>
      <c r="AD373" s="35"/>
      <c r="AE373" s="64"/>
      <c r="AF373" s="37"/>
      <c r="AG373" s="37"/>
      <c r="AH373" s="65"/>
      <c r="AI373" s="317"/>
      <c r="AJ373" s="37"/>
      <c r="AK373" s="37"/>
    </row>
    <row r="374">
      <c r="A374" s="258"/>
      <c r="B374" s="114"/>
      <c r="C374" s="62"/>
      <c r="D374" s="30"/>
      <c r="E374" s="30"/>
      <c r="F374" s="30"/>
      <c r="G374" s="30"/>
      <c r="H374" s="61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62"/>
      <c r="X374" s="316"/>
      <c r="Y374" s="63"/>
      <c r="Z374" s="62"/>
      <c r="AA374" s="35"/>
      <c r="AB374" s="63"/>
      <c r="AC374" s="37"/>
      <c r="AD374" s="35"/>
      <c r="AE374" s="64"/>
      <c r="AF374" s="37"/>
      <c r="AG374" s="37"/>
      <c r="AH374" s="65"/>
      <c r="AI374" s="317"/>
      <c r="AJ374" s="37"/>
      <c r="AK374" s="37"/>
    </row>
    <row r="375">
      <c r="A375" s="258"/>
      <c r="B375" s="114"/>
      <c r="C375" s="62"/>
      <c r="D375" s="30"/>
      <c r="E375" s="30"/>
      <c r="F375" s="30"/>
      <c r="G375" s="30"/>
      <c r="H375" s="61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62"/>
      <c r="X375" s="316"/>
      <c r="Y375" s="63"/>
      <c r="Z375" s="62"/>
      <c r="AA375" s="35"/>
      <c r="AB375" s="63"/>
      <c r="AC375" s="37"/>
      <c r="AD375" s="35"/>
      <c r="AE375" s="64"/>
      <c r="AF375" s="37"/>
      <c r="AG375" s="37"/>
      <c r="AH375" s="65"/>
      <c r="AI375" s="317"/>
      <c r="AJ375" s="37"/>
      <c r="AK375" s="37"/>
    </row>
    <row r="376">
      <c r="A376" s="258"/>
      <c r="B376" s="114"/>
      <c r="C376" s="62"/>
      <c r="D376" s="30"/>
      <c r="E376" s="30"/>
      <c r="F376" s="30"/>
      <c r="G376" s="30"/>
      <c r="H376" s="61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62"/>
      <c r="X376" s="316"/>
      <c r="Y376" s="63"/>
      <c r="Z376" s="62"/>
      <c r="AA376" s="35"/>
      <c r="AB376" s="63"/>
      <c r="AC376" s="37"/>
      <c r="AD376" s="35"/>
      <c r="AE376" s="64"/>
      <c r="AF376" s="37"/>
      <c r="AG376" s="37"/>
      <c r="AH376" s="65"/>
      <c r="AI376" s="317"/>
      <c r="AJ376" s="37"/>
      <c r="AK376" s="37"/>
    </row>
    <row r="377">
      <c r="A377" s="258"/>
      <c r="B377" s="114"/>
      <c r="C377" s="62"/>
      <c r="D377" s="30"/>
      <c r="E377" s="30"/>
      <c r="F377" s="30"/>
      <c r="G377" s="30"/>
      <c r="H377" s="61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62"/>
      <c r="X377" s="316"/>
      <c r="Y377" s="63"/>
      <c r="Z377" s="62"/>
      <c r="AA377" s="35"/>
      <c r="AB377" s="63"/>
      <c r="AC377" s="37"/>
      <c r="AD377" s="35"/>
      <c r="AE377" s="64"/>
      <c r="AF377" s="37"/>
      <c r="AG377" s="37"/>
      <c r="AH377" s="65"/>
      <c r="AI377" s="317"/>
      <c r="AJ377" s="37"/>
      <c r="AK377" s="37"/>
    </row>
    <row r="378">
      <c r="A378" s="258"/>
      <c r="B378" s="114"/>
      <c r="C378" s="62"/>
      <c r="D378" s="30"/>
      <c r="E378" s="30"/>
      <c r="F378" s="30"/>
      <c r="G378" s="30"/>
      <c r="H378" s="61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62"/>
      <c r="X378" s="316"/>
      <c r="Y378" s="63"/>
      <c r="Z378" s="62"/>
      <c r="AA378" s="35"/>
      <c r="AB378" s="63"/>
      <c r="AC378" s="37"/>
      <c r="AD378" s="35"/>
      <c r="AE378" s="64"/>
      <c r="AF378" s="37"/>
      <c r="AG378" s="37"/>
      <c r="AH378" s="65"/>
      <c r="AI378" s="317"/>
      <c r="AJ378" s="37"/>
      <c r="AK378" s="37"/>
    </row>
    <row r="379">
      <c r="A379" s="258"/>
      <c r="B379" s="114"/>
      <c r="C379" s="62"/>
      <c r="D379" s="30"/>
      <c r="E379" s="30"/>
      <c r="F379" s="30"/>
      <c r="G379" s="30"/>
      <c r="H379" s="61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62"/>
      <c r="X379" s="316"/>
      <c r="Y379" s="63"/>
      <c r="Z379" s="62"/>
      <c r="AA379" s="35"/>
      <c r="AB379" s="63"/>
      <c r="AC379" s="37"/>
      <c r="AD379" s="35"/>
      <c r="AE379" s="64"/>
      <c r="AF379" s="37"/>
      <c r="AG379" s="37"/>
      <c r="AH379" s="65"/>
      <c r="AI379" s="317"/>
      <c r="AJ379" s="37"/>
      <c r="AK379" s="37"/>
    </row>
    <row r="380">
      <c r="A380" s="258"/>
      <c r="B380" s="114"/>
      <c r="C380" s="62"/>
      <c r="D380" s="30"/>
      <c r="E380" s="30"/>
      <c r="F380" s="30"/>
      <c r="G380" s="30"/>
      <c r="H380" s="61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62"/>
      <c r="X380" s="316"/>
      <c r="Y380" s="63"/>
      <c r="Z380" s="62"/>
      <c r="AA380" s="35"/>
      <c r="AB380" s="63"/>
      <c r="AC380" s="37"/>
      <c r="AD380" s="35"/>
      <c r="AE380" s="64"/>
      <c r="AF380" s="37"/>
      <c r="AG380" s="37"/>
      <c r="AH380" s="65"/>
      <c r="AI380" s="317"/>
      <c r="AJ380" s="37"/>
      <c r="AK380" s="37"/>
    </row>
    <row r="381">
      <c r="A381" s="258"/>
      <c r="B381" s="114"/>
      <c r="C381" s="62"/>
      <c r="D381" s="30"/>
      <c r="E381" s="30"/>
      <c r="F381" s="30"/>
      <c r="G381" s="30"/>
      <c r="H381" s="61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62"/>
      <c r="X381" s="316"/>
      <c r="Y381" s="63"/>
      <c r="Z381" s="62"/>
      <c r="AA381" s="35"/>
      <c r="AB381" s="63"/>
      <c r="AC381" s="37"/>
      <c r="AD381" s="35"/>
      <c r="AE381" s="64"/>
      <c r="AF381" s="37"/>
      <c r="AG381" s="37"/>
      <c r="AH381" s="65"/>
      <c r="AI381" s="317"/>
      <c r="AJ381" s="37"/>
      <c r="AK381" s="37"/>
    </row>
    <row r="382">
      <c r="A382" s="258"/>
      <c r="B382" s="114"/>
      <c r="C382" s="62"/>
      <c r="D382" s="30"/>
      <c r="E382" s="30"/>
      <c r="F382" s="30"/>
      <c r="G382" s="30"/>
      <c r="H382" s="61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62"/>
      <c r="X382" s="316"/>
      <c r="Y382" s="63"/>
      <c r="Z382" s="62"/>
      <c r="AA382" s="35"/>
      <c r="AB382" s="63"/>
      <c r="AC382" s="37"/>
      <c r="AD382" s="35"/>
      <c r="AE382" s="64"/>
      <c r="AF382" s="37"/>
      <c r="AG382" s="37"/>
      <c r="AH382" s="65"/>
      <c r="AI382" s="317"/>
      <c r="AJ382" s="37"/>
      <c r="AK382" s="37"/>
    </row>
    <row r="383">
      <c r="A383" s="258"/>
      <c r="B383" s="114"/>
      <c r="C383" s="62"/>
      <c r="D383" s="30"/>
      <c r="E383" s="30"/>
      <c r="F383" s="30"/>
      <c r="G383" s="30"/>
      <c r="H383" s="61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62"/>
      <c r="X383" s="316"/>
      <c r="Y383" s="63"/>
      <c r="Z383" s="62"/>
      <c r="AA383" s="35"/>
      <c r="AB383" s="63"/>
      <c r="AC383" s="37"/>
      <c r="AD383" s="35"/>
      <c r="AE383" s="64"/>
      <c r="AF383" s="37"/>
      <c r="AG383" s="37"/>
      <c r="AH383" s="65"/>
      <c r="AI383" s="317"/>
      <c r="AJ383" s="37"/>
      <c r="AK383" s="37"/>
    </row>
    <row r="384">
      <c r="A384" s="258"/>
      <c r="B384" s="114"/>
      <c r="C384" s="62"/>
      <c r="D384" s="30"/>
      <c r="E384" s="30"/>
      <c r="F384" s="30"/>
      <c r="G384" s="30"/>
      <c r="H384" s="61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62"/>
      <c r="X384" s="316"/>
      <c r="Y384" s="63"/>
      <c r="Z384" s="62"/>
      <c r="AA384" s="35"/>
      <c r="AB384" s="63"/>
      <c r="AC384" s="37"/>
      <c r="AD384" s="35"/>
      <c r="AE384" s="64"/>
      <c r="AF384" s="37"/>
      <c r="AG384" s="37"/>
      <c r="AH384" s="65"/>
      <c r="AI384" s="317"/>
      <c r="AJ384" s="37"/>
      <c r="AK384" s="37"/>
    </row>
    <row r="385">
      <c r="A385" s="258"/>
      <c r="B385" s="114"/>
      <c r="C385" s="62"/>
      <c r="D385" s="30"/>
      <c r="E385" s="30"/>
      <c r="F385" s="30"/>
      <c r="G385" s="30"/>
      <c r="H385" s="61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62"/>
      <c r="X385" s="316"/>
      <c r="Y385" s="63"/>
      <c r="Z385" s="62"/>
      <c r="AA385" s="35"/>
      <c r="AB385" s="63"/>
      <c r="AC385" s="37"/>
      <c r="AD385" s="35"/>
      <c r="AE385" s="64"/>
      <c r="AF385" s="37"/>
      <c r="AG385" s="37"/>
      <c r="AH385" s="65"/>
      <c r="AI385" s="317"/>
      <c r="AJ385" s="37"/>
      <c r="AK385" s="37"/>
    </row>
    <row r="386">
      <c r="A386" s="258"/>
      <c r="B386" s="114"/>
      <c r="C386" s="62"/>
      <c r="D386" s="30"/>
      <c r="E386" s="30"/>
      <c r="F386" s="30"/>
      <c r="G386" s="30"/>
      <c r="H386" s="61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62"/>
      <c r="X386" s="316"/>
      <c r="Y386" s="63"/>
      <c r="Z386" s="62"/>
      <c r="AA386" s="35"/>
      <c r="AB386" s="63"/>
      <c r="AC386" s="37"/>
      <c r="AD386" s="35"/>
      <c r="AE386" s="64"/>
      <c r="AF386" s="37"/>
      <c r="AG386" s="37"/>
      <c r="AH386" s="65"/>
      <c r="AI386" s="317"/>
      <c r="AJ386" s="37"/>
      <c r="AK386" s="37"/>
    </row>
    <row r="387">
      <c r="A387" s="258"/>
      <c r="B387" s="114"/>
      <c r="C387" s="62"/>
      <c r="D387" s="30"/>
      <c r="E387" s="30"/>
      <c r="F387" s="30"/>
      <c r="G387" s="30"/>
      <c r="H387" s="61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62"/>
      <c r="X387" s="316"/>
      <c r="Y387" s="63"/>
      <c r="Z387" s="62"/>
      <c r="AA387" s="35"/>
      <c r="AB387" s="63"/>
      <c r="AC387" s="37"/>
      <c r="AD387" s="35"/>
      <c r="AE387" s="64"/>
      <c r="AF387" s="37"/>
      <c r="AG387" s="37"/>
      <c r="AH387" s="65"/>
      <c r="AI387" s="317"/>
      <c r="AJ387" s="37"/>
      <c r="AK387" s="37"/>
    </row>
    <row r="388">
      <c r="A388" s="258"/>
      <c r="B388" s="114"/>
      <c r="C388" s="62"/>
      <c r="D388" s="30"/>
      <c r="E388" s="30"/>
      <c r="F388" s="30"/>
      <c r="G388" s="30"/>
      <c r="H388" s="61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62"/>
      <c r="X388" s="316"/>
      <c r="Y388" s="63"/>
      <c r="Z388" s="62"/>
      <c r="AA388" s="35"/>
      <c r="AB388" s="63"/>
      <c r="AC388" s="37"/>
      <c r="AD388" s="35"/>
      <c r="AE388" s="64"/>
      <c r="AF388" s="37"/>
      <c r="AG388" s="37"/>
      <c r="AH388" s="65"/>
      <c r="AI388" s="317"/>
      <c r="AJ388" s="37"/>
      <c r="AK388" s="37"/>
    </row>
    <row r="389">
      <c r="A389" s="258"/>
      <c r="B389" s="114"/>
      <c r="C389" s="62"/>
      <c r="D389" s="30"/>
      <c r="E389" s="30"/>
      <c r="F389" s="30"/>
      <c r="G389" s="30"/>
      <c r="H389" s="61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62"/>
      <c r="X389" s="316"/>
      <c r="Y389" s="63"/>
      <c r="Z389" s="62"/>
      <c r="AA389" s="35"/>
      <c r="AB389" s="63"/>
      <c r="AC389" s="37"/>
      <c r="AD389" s="35"/>
      <c r="AE389" s="64"/>
      <c r="AF389" s="37"/>
      <c r="AG389" s="37"/>
      <c r="AH389" s="65"/>
      <c r="AI389" s="317"/>
      <c r="AJ389" s="37"/>
      <c r="AK389" s="37"/>
    </row>
    <row r="390">
      <c r="A390" s="258"/>
      <c r="B390" s="114"/>
      <c r="C390" s="62"/>
      <c r="D390" s="30"/>
      <c r="E390" s="30"/>
      <c r="F390" s="30"/>
      <c r="G390" s="30"/>
      <c r="H390" s="61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62"/>
      <c r="X390" s="316"/>
      <c r="Y390" s="63"/>
      <c r="Z390" s="62"/>
      <c r="AA390" s="35"/>
      <c r="AB390" s="63"/>
      <c r="AC390" s="37"/>
      <c r="AD390" s="35"/>
      <c r="AE390" s="64"/>
      <c r="AF390" s="37"/>
      <c r="AG390" s="37"/>
      <c r="AH390" s="65"/>
      <c r="AI390" s="317"/>
      <c r="AJ390" s="37"/>
      <c r="AK390" s="37"/>
    </row>
    <row r="391">
      <c r="A391" s="258"/>
      <c r="B391" s="114"/>
      <c r="C391" s="62"/>
      <c r="D391" s="30"/>
      <c r="E391" s="30"/>
      <c r="F391" s="30"/>
      <c r="G391" s="30"/>
      <c r="H391" s="61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62"/>
      <c r="X391" s="316"/>
      <c r="Y391" s="63"/>
      <c r="Z391" s="62"/>
      <c r="AA391" s="35"/>
      <c r="AB391" s="63"/>
      <c r="AC391" s="37"/>
      <c r="AD391" s="35"/>
      <c r="AE391" s="64"/>
      <c r="AF391" s="37"/>
      <c r="AG391" s="37"/>
      <c r="AH391" s="65"/>
      <c r="AI391" s="317"/>
      <c r="AJ391" s="37"/>
      <c r="AK391" s="37"/>
    </row>
    <row r="392">
      <c r="A392" s="258"/>
      <c r="B392" s="114"/>
      <c r="C392" s="62"/>
      <c r="D392" s="30"/>
      <c r="E392" s="30"/>
      <c r="F392" s="30"/>
      <c r="G392" s="30"/>
      <c r="H392" s="61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62"/>
      <c r="X392" s="316"/>
      <c r="Y392" s="63"/>
      <c r="Z392" s="62"/>
      <c r="AA392" s="35"/>
      <c r="AB392" s="63"/>
      <c r="AC392" s="37"/>
      <c r="AD392" s="35"/>
      <c r="AE392" s="64"/>
      <c r="AF392" s="37"/>
      <c r="AG392" s="37"/>
      <c r="AH392" s="65"/>
      <c r="AI392" s="317"/>
      <c r="AJ392" s="37"/>
      <c r="AK392" s="37"/>
    </row>
    <row r="393">
      <c r="A393" s="258"/>
      <c r="B393" s="114"/>
      <c r="C393" s="62"/>
      <c r="D393" s="30"/>
      <c r="E393" s="30"/>
      <c r="F393" s="30"/>
      <c r="G393" s="30"/>
      <c r="H393" s="61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62"/>
      <c r="X393" s="316"/>
      <c r="Y393" s="63"/>
      <c r="Z393" s="62"/>
      <c r="AA393" s="35"/>
      <c r="AB393" s="63"/>
      <c r="AC393" s="37"/>
      <c r="AD393" s="35"/>
      <c r="AE393" s="64"/>
      <c r="AF393" s="37"/>
      <c r="AG393" s="37"/>
      <c r="AH393" s="65"/>
      <c r="AI393" s="317"/>
      <c r="AJ393" s="37"/>
      <c r="AK393" s="37"/>
    </row>
    <row r="394">
      <c r="A394" s="258"/>
      <c r="B394" s="114"/>
      <c r="C394" s="62"/>
      <c r="D394" s="30"/>
      <c r="E394" s="30"/>
      <c r="F394" s="30"/>
      <c r="G394" s="30"/>
      <c r="H394" s="61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62"/>
      <c r="X394" s="316"/>
      <c r="Y394" s="63"/>
      <c r="Z394" s="62"/>
      <c r="AA394" s="35"/>
      <c r="AB394" s="63"/>
      <c r="AC394" s="37"/>
      <c r="AD394" s="35"/>
      <c r="AE394" s="64"/>
      <c r="AF394" s="37"/>
      <c r="AG394" s="37"/>
      <c r="AH394" s="65"/>
      <c r="AI394" s="317"/>
      <c r="AJ394" s="37"/>
      <c r="AK394" s="37"/>
    </row>
    <row r="395">
      <c r="A395" s="258"/>
      <c r="B395" s="114"/>
      <c r="C395" s="62"/>
      <c r="D395" s="30"/>
      <c r="E395" s="30"/>
      <c r="F395" s="30"/>
      <c r="G395" s="30"/>
      <c r="H395" s="61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62"/>
      <c r="X395" s="316"/>
      <c r="Y395" s="63"/>
      <c r="Z395" s="62"/>
      <c r="AA395" s="35"/>
      <c r="AB395" s="63"/>
      <c r="AC395" s="37"/>
      <c r="AD395" s="35"/>
      <c r="AE395" s="64"/>
      <c r="AF395" s="37"/>
      <c r="AG395" s="37"/>
      <c r="AH395" s="65"/>
      <c r="AI395" s="317"/>
      <c r="AJ395" s="37"/>
      <c r="AK395" s="37"/>
    </row>
    <row r="396">
      <c r="A396" s="258"/>
      <c r="B396" s="114"/>
      <c r="C396" s="62"/>
      <c r="D396" s="30"/>
      <c r="E396" s="30"/>
      <c r="F396" s="30"/>
      <c r="G396" s="30"/>
      <c r="H396" s="61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62"/>
      <c r="X396" s="316"/>
      <c r="Y396" s="63"/>
      <c r="Z396" s="62"/>
      <c r="AA396" s="35"/>
      <c r="AB396" s="63"/>
      <c r="AC396" s="37"/>
      <c r="AD396" s="35"/>
      <c r="AE396" s="64"/>
      <c r="AF396" s="37"/>
      <c r="AG396" s="37"/>
      <c r="AH396" s="65"/>
      <c r="AI396" s="317"/>
      <c r="AJ396" s="37"/>
      <c r="AK396" s="37"/>
    </row>
    <row r="397">
      <c r="A397" s="258"/>
      <c r="B397" s="114"/>
      <c r="C397" s="62"/>
      <c r="D397" s="30"/>
      <c r="E397" s="30"/>
      <c r="F397" s="30"/>
      <c r="G397" s="30"/>
      <c r="H397" s="61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62"/>
      <c r="X397" s="316"/>
      <c r="Y397" s="63"/>
      <c r="Z397" s="62"/>
      <c r="AA397" s="35"/>
      <c r="AB397" s="63"/>
      <c r="AC397" s="37"/>
      <c r="AD397" s="35"/>
      <c r="AE397" s="64"/>
      <c r="AF397" s="37"/>
      <c r="AG397" s="37"/>
      <c r="AH397" s="65"/>
      <c r="AI397" s="317"/>
      <c r="AJ397" s="37"/>
      <c r="AK397" s="37"/>
    </row>
    <row r="398">
      <c r="A398" s="258"/>
      <c r="B398" s="114"/>
      <c r="C398" s="62"/>
      <c r="D398" s="30"/>
      <c r="E398" s="30"/>
      <c r="F398" s="30"/>
      <c r="G398" s="30"/>
      <c r="H398" s="61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62"/>
      <c r="X398" s="316"/>
      <c r="Y398" s="63"/>
      <c r="Z398" s="62"/>
      <c r="AA398" s="35"/>
      <c r="AB398" s="63"/>
      <c r="AC398" s="37"/>
      <c r="AD398" s="35"/>
      <c r="AE398" s="64"/>
      <c r="AF398" s="37"/>
      <c r="AG398" s="37"/>
      <c r="AH398" s="65"/>
      <c r="AI398" s="317"/>
      <c r="AJ398" s="37"/>
      <c r="AK398" s="37"/>
    </row>
    <row r="399">
      <c r="A399" s="258"/>
      <c r="B399" s="114"/>
      <c r="C399" s="62"/>
      <c r="D399" s="30"/>
      <c r="E399" s="30"/>
      <c r="F399" s="30"/>
      <c r="G399" s="30"/>
      <c r="H399" s="61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62"/>
      <c r="X399" s="316"/>
      <c r="Y399" s="63"/>
      <c r="Z399" s="62"/>
      <c r="AA399" s="35"/>
      <c r="AB399" s="63"/>
      <c r="AC399" s="37"/>
      <c r="AD399" s="35"/>
      <c r="AE399" s="64"/>
      <c r="AF399" s="37"/>
      <c r="AG399" s="37"/>
      <c r="AH399" s="65"/>
      <c r="AI399" s="317"/>
      <c r="AJ399" s="37"/>
      <c r="AK399" s="37"/>
    </row>
    <row r="400">
      <c r="A400" s="258"/>
      <c r="B400" s="114"/>
      <c r="C400" s="62"/>
      <c r="D400" s="30"/>
      <c r="E400" s="30"/>
      <c r="F400" s="30"/>
      <c r="G400" s="30"/>
      <c r="H400" s="61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62"/>
      <c r="X400" s="316"/>
      <c r="Y400" s="63"/>
      <c r="Z400" s="62"/>
      <c r="AA400" s="35"/>
      <c r="AB400" s="63"/>
      <c r="AC400" s="37"/>
      <c r="AD400" s="35"/>
      <c r="AE400" s="64"/>
      <c r="AF400" s="37"/>
      <c r="AG400" s="37"/>
      <c r="AH400" s="65"/>
      <c r="AI400" s="317"/>
      <c r="AJ400" s="37"/>
      <c r="AK400" s="37"/>
    </row>
    <row r="401">
      <c r="A401" s="258"/>
      <c r="B401" s="114"/>
      <c r="C401" s="62"/>
      <c r="D401" s="30"/>
      <c r="E401" s="30"/>
      <c r="F401" s="30"/>
      <c r="G401" s="30"/>
      <c r="H401" s="61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62"/>
      <c r="X401" s="316"/>
      <c r="Y401" s="63"/>
      <c r="Z401" s="62"/>
      <c r="AA401" s="35"/>
      <c r="AB401" s="63"/>
      <c r="AC401" s="37"/>
      <c r="AD401" s="35"/>
      <c r="AE401" s="64"/>
      <c r="AF401" s="37"/>
      <c r="AG401" s="37"/>
      <c r="AH401" s="65"/>
      <c r="AI401" s="317"/>
      <c r="AJ401" s="37"/>
      <c r="AK401" s="37"/>
    </row>
    <row r="402">
      <c r="A402" s="258"/>
      <c r="B402" s="114"/>
      <c r="C402" s="62"/>
      <c r="D402" s="30"/>
      <c r="E402" s="30"/>
      <c r="F402" s="30"/>
      <c r="G402" s="30"/>
      <c r="H402" s="61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62"/>
      <c r="X402" s="316"/>
      <c r="Y402" s="63"/>
      <c r="Z402" s="62"/>
      <c r="AA402" s="35"/>
      <c r="AB402" s="63"/>
      <c r="AC402" s="37"/>
      <c r="AD402" s="35"/>
      <c r="AE402" s="64"/>
      <c r="AF402" s="37"/>
      <c r="AG402" s="37"/>
      <c r="AH402" s="65"/>
      <c r="AI402" s="317"/>
      <c r="AJ402" s="37"/>
      <c r="AK402" s="37"/>
    </row>
    <row r="403">
      <c r="A403" s="258"/>
      <c r="B403" s="114"/>
      <c r="C403" s="62"/>
      <c r="D403" s="30"/>
      <c r="E403" s="30"/>
      <c r="F403" s="30"/>
      <c r="G403" s="30"/>
      <c r="H403" s="61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62"/>
      <c r="X403" s="316"/>
      <c r="Y403" s="63"/>
      <c r="Z403" s="62"/>
      <c r="AA403" s="35"/>
      <c r="AB403" s="63"/>
      <c r="AC403" s="37"/>
      <c r="AD403" s="35"/>
      <c r="AE403" s="64"/>
      <c r="AF403" s="37"/>
      <c r="AG403" s="37"/>
      <c r="AH403" s="65"/>
      <c r="AI403" s="317"/>
      <c r="AJ403" s="37"/>
      <c r="AK403" s="37"/>
    </row>
    <row r="404">
      <c r="A404" s="258"/>
      <c r="B404" s="114"/>
      <c r="C404" s="62"/>
      <c r="D404" s="30"/>
      <c r="E404" s="30"/>
      <c r="F404" s="30"/>
      <c r="G404" s="30"/>
      <c r="H404" s="61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62"/>
      <c r="X404" s="316"/>
      <c r="Y404" s="63"/>
      <c r="Z404" s="62"/>
      <c r="AA404" s="35"/>
      <c r="AB404" s="63"/>
      <c r="AC404" s="37"/>
      <c r="AD404" s="35"/>
      <c r="AE404" s="64"/>
      <c r="AF404" s="37"/>
      <c r="AG404" s="37"/>
      <c r="AH404" s="65"/>
      <c r="AI404" s="317"/>
      <c r="AJ404" s="37"/>
      <c r="AK404" s="37"/>
    </row>
    <row r="405">
      <c r="A405" s="258"/>
      <c r="B405" s="114"/>
      <c r="C405" s="62"/>
      <c r="D405" s="30"/>
      <c r="E405" s="30"/>
      <c r="F405" s="30"/>
      <c r="G405" s="30"/>
      <c r="H405" s="61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62"/>
      <c r="X405" s="316"/>
      <c r="Y405" s="63"/>
      <c r="Z405" s="62"/>
      <c r="AA405" s="35"/>
      <c r="AB405" s="63"/>
      <c r="AC405" s="37"/>
      <c r="AD405" s="35"/>
      <c r="AE405" s="64"/>
      <c r="AF405" s="37"/>
      <c r="AG405" s="37"/>
      <c r="AH405" s="65"/>
      <c r="AI405" s="317"/>
      <c r="AJ405" s="37"/>
      <c r="AK405" s="37"/>
    </row>
    <row r="406">
      <c r="A406" s="258"/>
      <c r="B406" s="114"/>
      <c r="C406" s="62"/>
      <c r="D406" s="30"/>
      <c r="E406" s="30"/>
      <c r="F406" s="30"/>
      <c r="G406" s="30"/>
      <c r="H406" s="61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62"/>
      <c r="X406" s="316"/>
      <c r="Y406" s="63"/>
      <c r="Z406" s="62"/>
      <c r="AA406" s="35"/>
      <c r="AB406" s="63"/>
      <c r="AC406" s="37"/>
      <c r="AD406" s="35"/>
      <c r="AE406" s="64"/>
      <c r="AF406" s="37"/>
      <c r="AG406" s="37"/>
      <c r="AH406" s="65"/>
      <c r="AI406" s="317"/>
      <c r="AJ406" s="37"/>
      <c r="AK406" s="37"/>
    </row>
    <row r="407">
      <c r="A407" s="258"/>
      <c r="B407" s="114"/>
      <c r="C407" s="62"/>
      <c r="D407" s="30"/>
      <c r="E407" s="30"/>
      <c r="F407" s="30"/>
      <c r="G407" s="30"/>
      <c r="H407" s="61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62"/>
      <c r="X407" s="316"/>
      <c r="Y407" s="63"/>
      <c r="Z407" s="62"/>
      <c r="AA407" s="35"/>
      <c r="AB407" s="63"/>
      <c r="AC407" s="37"/>
      <c r="AD407" s="35"/>
      <c r="AE407" s="64"/>
      <c r="AF407" s="37"/>
      <c r="AG407" s="37"/>
      <c r="AH407" s="65"/>
      <c r="AI407" s="317"/>
      <c r="AJ407" s="37"/>
      <c r="AK407" s="37"/>
    </row>
    <row r="408">
      <c r="A408" s="258"/>
      <c r="B408" s="114"/>
      <c r="C408" s="62"/>
      <c r="D408" s="30"/>
      <c r="E408" s="30"/>
      <c r="F408" s="30"/>
      <c r="G408" s="30"/>
      <c r="H408" s="61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62"/>
      <c r="X408" s="316"/>
      <c r="Y408" s="63"/>
      <c r="Z408" s="62"/>
      <c r="AA408" s="35"/>
      <c r="AB408" s="63"/>
      <c r="AC408" s="37"/>
      <c r="AD408" s="35"/>
      <c r="AE408" s="64"/>
      <c r="AF408" s="37"/>
      <c r="AG408" s="37"/>
      <c r="AH408" s="65"/>
      <c r="AI408" s="317"/>
      <c r="AJ408" s="37"/>
      <c r="AK408" s="37"/>
    </row>
    <row r="409">
      <c r="A409" s="258"/>
      <c r="B409" s="114"/>
      <c r="C409" s="62"/>
      <c r="D409" s="30"/>
      <c r="E409" s="30"/>
      <c r="F409" s="30"/>
      <c r="G409" s="30"/>
      <c r="H409" s="61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62"/>
      <c r="X409" s="316"/>
      <c r="Y409" s="63"/>
      <c r="Z409" s="62"/>
      <c r="AA409" s="35"/>
      <c r="AB409" s="63"/>
      <c r="AC409" s="37"/>
      <c r="AD409" s="35"/>
      <c r="AE409" s="64"/>
      <c r="AF409" s="37"/>
      <c r="AG409" s="37"/>
      <c r="AH409" s="65"/>
      <c r="AI409" s="317"/>
      <c r="AJ409" s="37"/>
      <c r="AK409" s="37"/>
    </row>
    <row r="410">
      <c r="A410" s="258"/>
      <c r="B410" s="114"/>
      <c r="C410" s="62"/>
      <c r="D410" s="30"/>
      <c r="E410" s="30"/>
      <c r="F410" s="30"/>
      <c r="G410" s="30"/>
      <c r="H410" s="61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62"/>
      <c r="X410" s="316"/>
      <c r="Y410" s="63"/>
      <c r="Z410" s="62"/>
      <c r="AA410" s="35"/>
      <c r="AB410" s="63"/>
      <c r="AC410" s="37"/>
      <c r="AD410" s="35"/>
      <c r="AE410" s="64"/>
      <c r="AF410" s="37"/>
      <c r="AG410" s="37"/>
      <c r="AH410" s="65"/>
      <c r="AI410" s="317"/>
      <c r="AJ410" s="37"/>
      <c r="AK410" s="37"/>
    </row>
    <row r="411">
      <c r="A411" s="258"/>
      <c r="B411" s="114"/>
      <c r="C411" s="62"/>
      <c r="D411" s="30"/>
      <c r="E411" s="30"/>
      <c r="F411" s="30"/>
      <c r="G411" s="30"/>
      <c r="H411" s="61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62"/>
      <c r="X411" s="316"/>
      <c r="Y411" s="63"/>
      <c r="Z411" s="62"/>
      <c r="AA411" s="35"/>
      <c r="AB411" s="63"/>
      <c r="AC411" s="37"/>
      <c r="AD411" s="35"/>
      <c r="AE411" s="64"/>
      <c r="AF411" s="37"/>
      <c r="AG411" s="37"/>
      <c r="AH411" s="65"/>
      <c r="AI411" s="317"/>
      <c r="AJ411" s="37"/>
      <c r="AK411" s="37"/>
    </row>
    <row r="412">
      <c r="A412" s="258"/>
      <c r="B412" s="114"/>
      <c r="C412" s="62"/>
      <c r="D412" s="30"/>
      <c r="E412" s="30"/>
      <c r="F412" s="30"/>
      <c r="G412" s="30"/>
      <c r="H412" s="61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62"/>
      <c r="X412" s="316"/>
      <c r="Y412" s="63"/>
      <c r="Z412" s="62"/>
      <c r="AA412" s="35"/>
      <c r="AB412" s="63"/>
      <c r="AC412" s="37"/>
      <c r="AD412" s="35"/>
      <c r="AE412" s="64"/>
      <c r="AF412" s="37"/>
      <c r="AG412" s="37"/>
      <c r="AH412" s="65"/>
      <c r="AI412" s="317"/>
      <c r="AJ412" s="37"/>
      <c r="AK412" s="37"/>
    </row>
    <row r="413">
      <c r="A413" s="258"/>
      <c r="B413" s="114"/>
      <c r="C413" s="62"/>
      <c r="D413" s="30"/>
      <c r="E413" s="30"/>
      <c r="F413" s="30"/>
      <c r="G413" s="30"/>
      <c r="H413" s="61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62"/>
      <c r="X413" s="316"/>
      <c r="Y413" s="63"/>
      <c r="Z413" s="62"/>
      <c r="AA413" s="35"/>
      <c r="AB413" s="63"/>
      <c r="AC413" s="37"/>
      <c r="AD413" s="35"/>
      <c r="AE413" s="64"/>
      <c r="AF413" s="37"/>
      <c r="AG413" s="37"/>
      <c r="AH413" s="65"/>
      <c r="AI413" s="317"/>
      <c r="AJ413" s="37"/>
      <c r="AK413" s="37"/>
    </row>
    <row r="414">
      <c r="A414" s="258"/>
      <c r="B414" s="114"/>
      <c r="C414" s="62"/>
      <c r="D414" s="30"/>
      <c r="E414" s="30"/>
      <c r="F414" s="30"/>
      <c r="G414" s="30"/>
      <c r="H414" s="61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62"/>
      <c r="X414" s="316"/>
      <c r="Y414" s="63"/>
      <c r="Z414" s="62"/>
      <c r="AA414" s="35"/>
      <c r="AB414" s="63"/>
      <c r="AC414" s="37"/>
      <c r="AD414" s="35"/>
      <c r="AE414" s="64"/>
      <c r="AF414" s="37"/>
      <c r="AG414" s="37"/>
      <c r="AH414" s="65"/>
      <c r="AI414" s="317"/>
      <c r="AJ414" s="37"/>
      <c r="AK414" s="37"/>
    </row>
    <row r="415">
      <c r="A415" s="258"/>
      <c r="B415" s="114"/>
      <c r="C415" s="62"/>
      <c r="D415" s="30"/>
      <c r="E415" s="30"/>
      <c r="F415" s="30"/>
      <c r="G415" s="30"/>
      <c r="H415" s="61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62"/>
      <c r="X415" s="316"/>
      <c r="Y415" s="63"/>
      <c r="Z415" s="62"/>
      <c r="AA415" s="35"/>
      <c r="AB415" s="63"/>
      <c r="AC415" s="37"/>
      <c r="AD415" s="35"/>
      <c r="AE415" s="64"/>
      <c r="AF415" s="37"/>
      <c r="AG415" s="37"/>
      <c r="AH415" s="65"/>
      <c r="AI415" s="317"/>
      <c r="AJ415" s="37"/>
      <c r="AK415" s="37"/>
    </row>
    <row r="416">
      <c r="A416" s="258"/>
      <c r="B416" s="114"/>
      <c r="C416" s="62"/>
      <c r="D416" s="30"/>
      <c r="E416" s="30"/>
      <c r="F416" s="30"/>
      <c r="G416" s="30"/>
      <c r="H416" s="61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62"/>
      <c r="X416" s="316"/>
      <c r="Y416" s="63"/>
      <c r="Z416" s="62"/>
      <c r="AA416" s="35"/>
      <c r="AB416" s="63"/>
      <c r="AC416" s="37"/>
      <c r="AD416" s="35"/>
      <c r="AE416" s="64"/>
      <c r="AF416" s="37"/>
      <c r="AG416" s="37"/>
      <c r="AH416" s="65"/>
      <c r="AI416" s="317"/>
      <c r="AJ416" s="37"/>
      <c r="AK416" s="37"/>
    </row>
    <row r="417">
      <c r="A417" s="258"/>
      <c r="B417" s="114"/>
      <c r="C417" s="62"/>
      <c r="D417" s="30"/>
      <c r="E417" s="30"/>
      <c r="F417" s="30"/>
      <c r="G417" s="30"/>
      <c r="H417" s="61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62"/>
      <c r="X417" s="316"/>
      <c r="Y417" s="63"/>
      <c r="Z417" s="62"/>
      <c r="AA417" s="35"/>
      <c r="AB417" s="63"/>
      <c r="AC417" s="37"/>
      <c r="AD417" s="35"/>
      <c r="AE417" s="64"/>
      <c r="AF417" s="37"/>
      <c r="AG417" s="37"/>
      <c r="AH417" s="65"/>
      <c r="AI417" s="317"/>
      <c r="AJ417" s="37"/>
      <c r="AK417" s="37"/>
    </row>
    <row r="418">
      <c r="A418" s="258"/>
      <c r="B418" s="114"/>
      <c r="C418" s="62"/>
      <c r="D418" s="30"/>
      <c r="E418" s="30"/>
      <c r="F418" s="30"/>
      <c r="G418" s="30"/>
      <c r="H418" s="61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62"/>
      <c r="X418" s="316"/>
      <c r="Y418" s="63"/>
      <c r="Z418" s="62"/>
      <c r="AA418" s="35"/>
      <c r="AB418" s="63"/>
      <c r="AC418" s="37"/>
      <c r="AD418" s="35"/>
      <c r="AE418" s="64"/>
      <c r="AF418" s="37"/>
      <c r="AG418" s="37"/>
      <c r="AH418" s="65"/>
      <c r="AI418" s="317"/>
      <c r="AJ418" s="37"/>
      <c r="AK418" s="37"/>
    </row>
    <row r="419">
      <c r="A419" s="258"/>
      <c r="B419" s="114"/>
      <c r="C419" s="62"/>
      <c r="D419" s="30"/>
      <c r="E419" s="30"/>
      <c r="F419" s="30"/>
      <c r="G419" s="30"/>
      <c r="H419" s="61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62"/>
      <c r="X419" s="316"/>
      <c r="Y419" s="63"/>
      <c r="Z419" s="62"/>
      <c r="AA419" s="35"/>
      <c r="AB419" s="63"/>
      <c r="AC419" s="37"/>
      <c r="AD419" s="35"/>
      <c r="AE419" s="64"/>
      <c r="AF419" s="37"/>
      <c r="AG419" s="37"/>
      <c r="AH419" s="65"/>
      <c r="AI419" s="317"/>
      <c r="AJ419" s="37"/>
      <c r="AK419" s="37"/>
    </row>
    <row r="420">
      <c r="A420" s="258"/>
      <c r="B420" s="114"/>
      <c r="C420" s="62"/>
      <c r="D420" s="30"/>
      <c r="E420" s="30"/>
      <c r="F420" s="30"/>
      <c r="G420" s="30"/>
      <c r="H420" s="61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62"/>
      <c r="X420" s="316"/>
      <c r="Y420" s="63"/>
      <c r="Z420" s="62"/>
      <c r="AA420" s="35"/>
      <c r="AB420" s="63"/>
      <c r="AC420" s="37"/>
      <c r="AD420" s="35"/>
      <c r="AE420" s="64"/>
      <c r="AF420" s="37"/>
      <c r="AG420" s="37"/>
      <c r="AH420" s="65"/>
      <c r="AI420" s="317"/>
      <c r="AJ420" s="37"/>
      <c r="AK420" s="37"/>
    </row>
    <row r="421">
      <c r="A421" s="258"/>
      <c r="B421" s="114"/>
      <c r="C421" s="62"/>
      <c r="D421" s="30"/>
      <c r="E421" s="30"/>
      <c r="F421" s="30"/>
      <c r="G421" s="30"/>
      <c r="H421" s="61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62"/>
      <c r="X421" s="316"/>
      <c r="Y421" s="63"/>
      <c r="Z421" s="62"/>
      <c r="AA421" s="35"/>
      <c r="AB421" s="63"/>
      <c r="AC421" s="37"/>
      <c r="AD421" s="35"/>
      <c r="AE421" s="64"/>
      <c r="AF421" s="37"/>
      <c r="AG421" s="37"/>
      <c r="AH421" s="65"/>
      <c r="AI421" s="317"/>
      <c r="AJ421" s="37"/>
      <c r="AK421" s="37"/>
    </row>
    <row r="422">
      <c r="A422" s="258"/>
      <c r="B422" s="114"/>
      <c r="C422" s="62"/>
      <c r="D422" s="30"/>
      <c r="E422" s="30"/>
      <c r="F422" s="30"/>
      <c r="G422" s="30"/>
      <c r="H422" s="61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62"/>
      <c r="X422" s="316"/>
      <c r="Y422" s="63"/>
      <c r="Z422" s="62"/>
      <c r="AA422" s="35"/>
      <c r="AB422" s="63"/>
      <c r="AC422" s="37"/>
      <c r="AD422" s="35"/>
      <c r="AE422" s="64"/>
      <c r="AF422" s="37"/>
      <c r="AG422" s="37"/>
      <c r="AH422" s="65"/>
      <c r="AI422" s="317"/>
      <c r="AJ422" s="37"/>
      <c r="AK422" s="37"/>
    </row>
    <row r="423">
      <c r="A423" s="258"/>
      <c r="B423" s="114"/>
      <c r="C423" s="62"/>
      <c r="D423" s="30"/>
      <c r="E423" s="30"/>
      <c r="F423" s="30"/>
      <c r="G423" s="30"/>
      <c r="H423" s="61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62"/>
      <c r="X423" s="316"/>
      <c r="Y423" s="63"/>
      <c r="Z423" s="62"/>
      <c r="AA423" s="35"/>
      <c r="AB423" s="63"/>
      <c r="AC423" s="37"/>
      <c r="AD423" s="35"/>
      <c r="AE423" s="64"/>
      <c r="AF423" s="37"/>
      <c r="AG423" s="37"/>
      <c r="AH423" s="65"/>
      <c r="AI423" s="317"/>
      <c r="AJ423" s="37"/>
      <c r="AK423" s="37"/>
    </row>
    <row r="424">
      <c r="A424" s="258"/>
      <c r="B424" s="114"/>
      <c r="C424" s="62"/>
      <c r="D424" s="30"/>
      <c r="E424" s="30"/>
      <c r="F424" s="30"/>
      <c r="G424" s="30"/>
      <c r="H424" s="61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62"/>
      <c r="X424" s="316"/>
      <c r="Y424" s="63"/>
      <c r="Z424" s="62"/>
      <c r="AA424" s="35"/>
      <c r="AB424" s="63"/>
      <c r="AC424" s="37"/>
      <c r="AD424" s="35"/>
      <c r="AE424" s="64"/>
      <c r="AF424" s="37"/>
      <c r="AG424" s="37"/>
      <c r="AH424" s="65"/>
      <c r="AI424" s="317"/>
      <c r="AJ424" s="37"/>
      <c r="AK424" s="37"/>
    </row>
    <row r="425">
      <c r="A425" s="258"/>
      <c r="B425" s="114"/>
      <c r="C425" s="62"/>
      <c r="D425" s="30"/>
      <c r="E425" s="30"/>
      <c r="F425" s="30"/>
      <c r="G425" s="30"/>
      <c r="H425" s="61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62"/>
      <c r="X425" s="316"/>
      <c r="Y425" s="63"/>
      <c r="Z425" s="62"/>
      <c r="AA425" s="35"/>
      <c r="AB425" s="63"/>
      <c r="AC425" s="37"/>
      <c r="AD425" s="35"/>
      <c r="AE425" s="64"/>
      <c r="AF425" s="37"/>
      <c r="AG425" s="37"/>
      <c r="AH425" s="65"/>
      <c r="AI425" s="317"/>
      <c r="AJ425" s="37"/>
      <c r="AK425" s="37"/>
    </row>
    <row r="426">
      <c r="A426" s="258"/>
      <c r="B426" s="114"/>
      <c r="C426" s="62"/>
      <c r="D426" s="30"/>
      <c r="E426" s="30"/>
      <c r="F426" s="30"/>
      <c r="G426" s="30"/>
      <c r="H426" s="61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62"/>
      <c r="X426" s="316"/>
      <c r="Y426" s="63"/>
      <c r="Z426" s="62"/>
      <c r="AA426" s="35"/>
      <c r="AB426" s="63"/>
      <c r="AC426" s="37"/>
      <c r="AD426" s="35"/>
      <c r="AE426" s="64"/>
      <c r="AF426" s="37"/>
      <c r="AG426" s="37"/>
      <c r="AH426" s="65"/>
      <c r="AI426" s="317"/>
      <c r="AJ426" s="37"/>
      <c r="AK426" s="37"/>
    </row>
    <row r="427">
      <c r="A427" s="258"/>
      <c r="B427" s="114"/>
      <c r="C427" s="62"/>
      <c r="D427" s="30"/>
      <c r="E427" s="30"/>
      <c r="F427" s="30"/>
      <c r="G427" s="30"/>
      <c r="H427" s="61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62"/>
      <c r="X427" s="316"/>
      <c r="Y427" s="63"/>
      <c r="Z427" s="62"/>
      <c r="AA427" s="35"/>
      <c r="AB427" s="63"/>
      <c r="AC427" s="37"/>
      <c r="AD427" s="35"/>
      <c r="AE427" s="64"/>
      <c r="AF427" s="37"/>
      <c r="AG427" s="37"/>
      <c r="AH427" s="65"/>
      <c r="AI427" s="317"/>
      <c r="AJ427" s="37"/>
      <c r="AK427" s="37"/>
    </row>
    <row r="428">
      <c r="A428" s="258"/>
      <c r="B428" s="114"/>
      <c r="C428" s="62"/>
      <c r="D428" s="30"/>
      <c r="E428" s="30"/>
      <c r="F428" s="30"/>
      <c r="G428" s="30"/>
      <c r="H428" s="61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62"/>
      <c r="X428" s="316"/>
      <c r="Y428" s="63"/>
      <c r="Z428" s="62"/>
      <c r="AA428" s="35"/>
      <c r="AB428" s="63"/>
      <c r="AC428" s="37"/>
      <c r="AD428" s="35"/>
      <c r="AE428" s="64"/>
      <c r="AF428" s="37"/>
      <c r="AG428" s="37"/>
      <c r="AH428" s="65"/>
      <c r="AI428" s="317"/>
      <c r="AJ428" s="37"/>
      <c r="AK428" s="37"/>
    </row>
    <row r="429">
      <c r="A429" s="258"/>
      <c r="B429" s="114"/>
      <c r="C429" s="62"/>
      <c r="D429" s="30"/>
      <c r="E429" s="30"/>
      <c r="F429" s="30"/>
      <c r="G429" s="30"/>
      <c r="H429" s="61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62"/>
      <c r="X429" s="316"/>
      <c r="Y429" s="63"/>
      <c r="Z429" s="62"/>
      <c r="AA429" s="35"/>
      <c r="AB429" s="63"/>
      <c r="AC429" s="37"/>
      <c r="AD429" s="35"/>
      <c r="AE429" s="64"/>
      <c r="AF429" s="37"/>
      <c r="AG429" s="37"/>
      <c r="AH429" s="65"/>
      <c r="AI429" s="317"/>
      <c r="AJ429" s="37"/>
      <c r="AK429" s="37"/>
    </row>
    <row r="430">
      <c r="A430" s="258"/>
      <c r="B430" s="114"/>
      <c r="C430" s="62"/>
      <c r="D430" s="30"/>
      <c r="E430" s="30"/>
      <c r="F430" s="30"/>
      <c r="G430" s="30"/>
      <c r="H430" s="61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62"/>
      <c r="X430" s="316"/>
      <c r="Y430" s="63"/>
      <c r="Z430" s="62"/>
      <c r="AA430" s="35"/>
      <c r="AB430" s="63"/>
      <c r="AC430" s="37"/>
      <c r="AD430" s="35"/>
      <c r="AE430" s="64"/>
      <c r="AF430" s="37"/>
      <c r="AG430" s="37"/>
      <c r="AH430" s="65"/>
      <c r="AI430" s="317"/>
      <c r="AJ430" s="37"/>
      <c r="AK430" s="37"/>
    </row>
    <row r="431">
      <c r="A431" s="258"/>
      <c r="B431" s="114"/>
      <c r="C431" s="62"/>
      <c r="D431" s="30"/>
      <c r="E431" s="30"/>
      <c r="F431" s="30"/>
      <c r="G431" s="30"/>
      <c r="H431" s="61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62"/>
      <c r="X431" s="316"/>
      <c r="Y431" s="63"/>
      <c r="Z431" s="62"/>
      <c r="AA431" s="35"/>
      <c r="AB431" s="63"/>
      <c r="AC431" s="37"/>
      <c r="AD431" s="35"/>
      <c r="AE431" s="64"/>
      <c r="AF431" s="37"/>
      <c r="AG431" s="37"/>
      <c r="AH431" s="65"/>
      <c r="AI431" s="317"/>
      <c r="AJ431" s="37"/>
      <c r="AK431" s="37"/>
    </row>
    <row r="432">
      <c r="A432" s="258"/>
      <c r="B432" s="114"/>
      <c r="C432" s="62"/>
      <c r="D432" s="30"/>
      <c r="E432" s="30"/>
      <c r="F432" s="30"/>
      <c r="G432" s="30"/>
      <c r="H432" s="61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62"/>
      <c r="X432" s="316"/>
      <c r="Y432" s="63"/>
      <c r="Z432" s="62"/>
      <c r="AA432" s="35"/>
      <c r="AB432" s="63"/>
      <c r="AC432" s="37"/>
      <c r="AD432" s="35"/>
      <c r="AE432" s="64"/>
      <c r="AF432" s="37"/>
      <c r="AG432" s="37"/>
      <c r="AH432" s="65"/>
      <c r="AI432" s="317"/>
      <c r="AJ432" s="37"/>
      <c r="AK432" s="37"/>
    </row>
    <row r="433">
      <c r="A433" s="258"/>
      <c r="B433" s="114"/>
      <c r="C433" s="62"/>
      <c r="D433" s="30"/>
      <c r="E433" s="30"/>
      <c r="F433" s="30"/>
      <c r="G433" s="30"/>
      <c r="H433" s="61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62"/>
      <c r="X433" s="316"/>
      <c r="Y433" s="63"/>
      <c r="Z433" s="62"/>
      <c r="AA433" s="35"/>
      <c r="AB433" s="63"/>
      <c r="AC433" s="37"/>
      <c r="AD433" s="35"/>
      <c r="AE433" s="64"/>
      <c r="AF433" s="37"/>
      <c r="AG433" s="37"/>
      <c r="AH433" s="65"/>
      <c r="AI433" s="317"/>
      <c r="AJ433" s="37"/>
      <c r="AK433" s="37"/>
    </row>
    <row r="434">
      <c r="A434" s="258"/>
      <c r="B434" s="114"/>
      <c r="C434" s="62"/>
      <c r="D434" s="30"/>
      <c r="E434" s="30"/>
      <c r="F434" s="30"/>
      <c r="G434" s="30"/>
      <c r="H434" s="61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62"/>
      <c r="X434" s="316"/>
      <c r="Y434" s="63"/>
      <c r="Z434" s="62"/>
      <c r="AA434" s="35"/>
      <c r="AB434" s="63"/>
      <c r="AC434" s="37"/>
      <c r="AD434" s="35"/>
      <c r="AE434" s="64"/>
      <c r="AF434" s="37"/>
      <c r="AG434" s="37"/>
      <c r="AH434" s="65"/>
      <c r="AI434" s="317"/>
      <c r="AJ434" s="37"/>
      <c r="AK434" s="37"/>
    </row>
    <row r="435">
      <c r="A435" s="258"/>
      <c r="B435" s="114"/>
      <c r="C435" s="62"/>
      <c r="D435" s="30"/>
      <c r="E435" s="30"/>
      <c r="F435" s="30"/>
      <c r="G435" s="30"/>
      <c r="H435" s="61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62"/>
      <c r="X435" s="316"/>
      <c r="Y435" s="63"/>
      <c r="Z435" s="62"/>
      <c r="AA435" s="35"/>
      <c r="AB435" s="63"/>
      <c r="AC435" s="37"/>
      <c r="AD435" s="35"/>
      <c r="AE435" s="64"/>
      <c r="AF435" s="37"/>
      <c r="AG435" s="37"/>
      <c r="AH435" s="65"/>
      <c r="AI435" s="317"/>
      <c r="AJ435" s="37"/>
      <c r="AK435" s="37"/>
    </row>
    <row r="436">
      <c r="A436" s="258"/>
      <c r="B436" s="114"/>
      <c r="C436" s="62"/>
      <c r="D436" s="30"/>
      <c r="E436" s="30"/>
      <c r="F436" s="30"/>
      <c r="G436" s="30"/>
      <c r="H436" s="61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62"/>
      <c r="X436" s="316"/>
      <c r="Y436" s="63"/>
      <c r="Z436" s="62"/>
      <c r="AA436" s="35"/>
      <c r="AB436" s="63"/>
      <c r="AC436" s="37"/>
      <c r="AD436" s="35"/>
      <c r="AE436" s="64"/>
      <c r="AF436" s="37"/>
      <c r="AG436" s="37"/>
      <c r="AH436" s="65"/>
      <c r="AI436" s="317"/>
      <c r="AJ436" s="37"/>
      <c r="AK436" s="37"/>
    </row>
    <row r="437">
      <c r="A437" s="258"/>
      <c r="B437" s="114"/>
      <c r="C437" s="62"/>
      <c r="D437" s="30"/>
      <c r="E437" s="30"/>
      <c r="F437" s="30"/>
      <c r="G437" s="30"/>
      <c r="H437" s="61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62"/>
      <c r="X437" s="316"/>
      <c r="Y437" s="63"/>
      <c r="Z437" s="62"/>
      <c r="AA437" s="35"/>
      <c r="AB437" s="63"/>
      <c r="AC437" s="37"/>
      <c r="AD437" s="35"/>
      <c r="AE437" s="64"/>
      <c r="AF437" s="37"/>
      <c r="AG437" s="37"/>
      <c r="AH437" s="65"/>
      <c r="AI437" s="317"/>
      <c r="AJ437" s="37"/>
      <c r="AK437" s="37"/>
    </row>
    <row r="438">
      <c r="A438" s="258"/>
      <c r="B438" s="114"/>
      <c r="C438" s="62"/>
      <c r="D438" s="30"/>
      <c r="E438" s="30"/>
      <c r="F438" s="30"/>
      <c r="G438" s="30"/>
      <c r="H438" s="61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62"/>
      <c r="X438" s="316"/>
      <c r="Y438" s="63"/>
      <c r="Z438" s="62"/>
      <c r="AA438" s="35"/>
      <c r="AB438" s="63"/>
      <c r="AC438" s="37"/>
      <c r="AD438" s="35"/>
      <c r="AE438" s="64"/>
      <c r="AF438" s="37"/>
      <c r="AG438" s="37"/>
      <c r="AH438" s="65"/>
      <c r="AI438" s="317"/>
      <c r="AJ438" s="37"/>
      <c r="AK438" s="37"/>
    </row>
    <row r="439">
      <c r="A439" s="258"/>
      <c r="B439" s="114"/>
      <c r="C439" s="62"/>
      <c r="D439" s="30"/>
      <c r="E439" s="30"/>
      <c r="F439" s="30"/>
      <c r="G439" s="30"/>
      <c r="H439" s="61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62"/>
      <c r="X439" s="316"/>
      <c r="Y439" s="63"/>
      <c r="Z439" s="62"/>
      <c r="AA439" s="35"/>
      <c r="AB439" s="63"/>
      <c r="AC439" s="37"/>
      <c r="AD439" s="35"/>
      <c r="AE439" s="64"/>
      <c r="AF439" s="37"/>
      <c r="AG439" s="37"/>
      <c r="AH439" s="65"/>
      <c r="AI439" s="317"/>
      <c r="AJ439" s="37"/>
      <c r="AK439" s="37"/>
    </row>
    <row r="440">
      <c r="A440" s="258"/>
      <c r="B440" s="114"/>
      <c r="C440" s="62"/>
      <c r="D440" s="30"/>
      <c r="E440" s="30"/>
      <c r="F440" s="30"/>
      <c r="G440" s="30"/>
      <c r="H440" s="61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62"/>
      <c r="X440" s="316"/>
      <c r="Y440" s="63"/>
      <c r="Z440" s="62"/>
      <c r="AA440" s="35"/>
      <c r="AB440" s="63"/>
      <c r="AC440" s="37"/>
      <c r="AD440" s="35"/>
      <c r="AE440" s="64"/>
      <c r="AF440" s="37"/>
      <c r="AG440" s="37"/>
      <c r="AH440" s="65"/>
      <c r="AI440" s="317"/>
      <c r="AJ440" s="37"/>
      <c r="AK440" s="37"/>
    </row>
    <row r="441">
      <c r="A441" s="258"/>
      <c r="B441" s="114"/>
      <c r="C441" s="62"/>
      <c r="D441" s="30"/>
      <c r="E441" s="30"/>
      <c r="F441" s="30"/>
      <c r="G441" s="30"/>
      <c r="H441" s="61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62"/>
      <c r="X441" s="316"/>
      <c r="Y441" s="63"/>
      <c r="Z441" s="62"/>
      <c r="AA441" s="35"/>
      <c r="AB441" s="63"/>
      <c r="AC441" s="37"/>
      <c r="AD441" s="35"/>
      <c r="AE441" s="64"/>
      <c r="AF441" s="37"/>
      <c r="AG441" s="37"/>
      <c r="AH441" s="65"/>
      <c r="AI441" s="317"/>
      <c r="AJ441" s="37"/>
      <c r="AK441" s="37"/>
    </row>
    <row r="442">
      <c r="A442" s="258"/>
      <c r="B442" s="114"/>
      <c r="C442" s="62"/>
      <c r="D442" s="30"/>
      <c r="E442" s="30"/>
      <c r="F442" s="30"/>
      <c r="G442" s="30"/>
      <c r="H442" s="61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62"/>
      <c r="X442" s="316"/>
      <c r="Y442" s="63"/>
      <c r="Z442" s="62"/>
      <c r="AA442" s="35"/>
      <c r="AB442" s="63"/>
      <c r="AC442" s="37"/>
      <c r="AD442" s="35"/>
      <c r="AE442" s="64"/>
      <c r="AF442" s="37"/>
      <c r="AG442" s="37"/>
      <c r="AH442" s="65"/>
      <c r="AI442" s="317"/>
      <c r="AJ442" s="37"/>
      <c r="AK442" s="37"/>
    </row>
    <row r="443">
      <c r="A443" s="258"/>
      <c r="B443" s="114"/>
      <c r="C443" s="62"/>
      <c r="D443" s="30"/>
      <c r="E443" s="30"/>
      <c r="F443" s="30"/>
      <c r="G443" s="30"/>
      <c r="H443" s="61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62"/>
      <c r="X443" s="316"/>
      <c r="Y443" s="63"/>
      <c r="Z443" s="62"/>
      <c r="AA443" s="35"/>
      <c r="AB443" s="63"/>
      <c r="AC443" s="37"/>
      <c r="AD443" s="35"/>
      <c r="AE443" s="64"/>
      <c r="AF443" s="37"/>
      <c r="AG443" s="37"/>
      <c r="AH443" s="65"/>
      <c r="AI443" s="317"/>
      <c r="AJ443" s="37"/>
      <c r="AK443" s="37"/>
    </row>
    <row r="444">
      <c r="A444" s="258"/>
      <c r="B444" s="114"/>
      <c r="C444" s="62"/>
      <c r="D444" s="30"/>
      <c r="E444" s="30"/>
      <c r="F444" s="30"/>
      <c r="G444" s="30"/>
      <c r="H444" s="61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62"/>
      <c r="X444" s="316"/>
      <c r="Y444" s="63"/>
      <c r="Z444" s="62"/>
      <c r="AA444" s="35"/>
      <c r="AB444" s="63"/>
      <c r="AC444" s="37"/>
      <c r="AD444" s="35"/>
      <c r="AE444" s="64"/>
      <c r="AF444" s="37"/>
      <c r="AG444" s="37"/>
      <c r="AH444" s="65"/>
      <c r="AI444" s="317"/>
      <c r="AJ444" s="37"/>
      <c r="AK444" s="37"/>
    </row>
    <row r="445">
      <c r="A445" s="258"/>
      <c r="B445" s="114"/>
      <c r="C445" s="62"/>
      <c r="D445" s="30"/>
      <c r="E445" s="30"/>
      <c r="F445" s="30"/>
      <c r="G445" s="30"/>
      <c r="H445" s="61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62"/>
      <c r="X445" s="316"/>
      <c r="Y445" s="63"/>
      <c r="Z445" s="62"/>
      <c r="AA445" s="35"/>
      <c r="AB445" s="63"/>
      <c r="AC445" s="37"/>
      <c r="AD445" s="35"/>
      <c r="AE445" s="64"/>
      <c r="AF445" s="37"/>
      <c r="AG445" s="37"/>
      <c r="AH445" s="65"/>
      <c r="AI445" s="317"/>
      <c r="AJ445" s="37"/>
      <c r="AK445" s="37"/>
    </row>
    <row r="446">
      <c r="A446" s="258"/>
      <c r="B446" s="114"/>
      <c r="C446" s="62"/>
      <c r="D446" s="30"/>
      <c r="E446" s="30"/>
      <c r="F446" s="30"/>
      <c r="G446" s="30"/>
      <c r="H446" s="61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62"/>
      <c r="X446" s="316"/>
      <c r="Y446" s="63"/>
      <c r="Z446" s="62"/>
      <c r="AA446" s="35"/>
      <c r="AB446" s="63"/>
      <c r="AC446" s="37"/>
      <c r="AD446" s="35"/>
      <c r="AE446" s="64"/>
      <c r="AF446" s="37"/>
      <c r="AG446" s="37"/>
      <c r="AH446" s="65"/>
      <c r="AI446" s="317"/>
      <c r="AJ446" s="37"/>
      <c r="AK446" s="37"/>
    </row>
    <row r="447">
      <c r="A447" s="258"/>
      <c r="B447" s="114"/>
      <c r="C447" s="62"/>
      <c r="D447" s="30"/>
      <c r="E447" s="30"/>
      <c r="F447" s="30"/>
      <c r="G447" s="30"/>
      <c r="H447" s="61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62"/>
      <c r="X447" s="316"/>
      <c r="Y447" s="63"/>
      <c r="Z447" s="62"/>
      <c r="AA447" s="35"/>
      <c r="AB447" s="63"/>
      <c r="AC447" s="37"/>
      <c r="AD447" s="35"/>
      <c r="AE447" s="64"/>
      <c r="AF447" s="37"/>
      <c r="AG447" s="37"/>
      <c r="AH447" s="65"/>
      <c r="AI447" s="317"/>
      <c r="AJ447" s="37"/>
      <c r="AK447" s="37"/>
    </row>
    <row r="448">
      <c r="A448" s="258"/>
      <c r="B448" s="114"/>
      <c r="C448" s="62"/>
      <c r="D448" s="30"/>
      <c r="E448" s="30"/>
      <c r="F448" s="30"/>
      <c r="G448" s="30"/>
      <c r="H448" s="61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62"/>
      <c r="X448" s="316"/>
      <c r="Y448" s="63"/>
      <c r="Z448" s="62"/>
      <c r="AA448" s="35"/>
      <c r="AB448" s="63"/>
      <c r="AC448" s="37"/>
      <c r="AD448" s="35"/>
      <c r="AE448" s="64"/>
      <c r="AF448" s="37"/>
      <c r="AG448" s="37"/>
      <c r="AH448" s="65"/>
      <c r="AI448" s="317"/>
      <c r="AJ448" s="37"/>
      <c r="AK448" s="37"/>
    </row>
    <row r="449">
      <c r="A449" s="258"/>
      <c r="B449" s="114"/>
      <c r="C449" s="62"/>
      <c r="D449" s="30"/>
      <c r="E449" s="30"/>
      <c r="F449" s="30"/>
      <c r="G449" s="30"/>
      <c r="H449" s="61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62"/>
      <c r="X449" s="316"/>
      <c r="Y449" s="63"/>
      <c r="Z449" s="62"/>
      <c r="AA449" s="35"/>
      <c r="AB449" s="63"/>
      <c r="AC449" s="37"/>
      <c r="AD449" s="35"/>
      <c r="AE449" s="64"/>
      <c r="AF449" s="37"/>
      <c r="AG449" s="37"/>
      <c r="AH449" s="65"/>
      <c r="AI449" s="317"/>
      <c r="AJ449" s="37"/>
      <c r="AK449" s="37"/>
    </row>
    <row r="450">
      <c r="A450" s="258"/>
      <c r="B450" s="114"/>
      <c r="C450" s="62"/>
      <c r="D450" s="30"/>
      <c r="E450" s="30"/>
      <c r="F450" s="30"/>
      <c r="G450" s="30"/>
      <c r="H450" s="61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62"/>
      <c r="X450" s="316"/>
      <c r="Y450" s="63"/>
      <c r="Z450" s="62"/>
      <c r="AA450" s="35"/>
      <c r="AB450" s="63"/>
      <c r="AC450" s="37"/>
      <c r="AD450" s="35"/>
      <c r="AE450" s="64"/>
      <c r="AF450" s="37"/>
      <c r="AG450" s="37"/>
      <c r="AH450" s="65"/>
      <c r="AI450" s="317"/>
      <c r="AJ450" s="37"/>
      <c r="AK450" s="37"/>
    </row>
    <row r="451">
      <c r="A451" s="258"/>
      <c r="B451" s="114"/>
      <c r="C451" s="62"/>
      <c r="D451" s="30"/>
      <c r="E451" s="30"/>
      <c r="F451" s="30"/>
      <c r="G451" s="30"/>
      <c r="H451" s="61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62"/>
      <c r="X451" s="316"/>
      <c r="Y451" s="63"/>
      <c r="Z451" s="62"/>
      <c r="AA451" s="35"/>
      <c r="AB451" s="63"/>
      <c r="AC451" s="37"/>
      <c r="AD451" s="35"/>
      <c r="AE451" s="64"/>
      <c r="AF451" s="37"/>
      <c r="AG451" s="37"/>
      <c r="AH451" s="65"/>
      <c r="AI451" s="317"/>
      <c r="AJ451" s="37"/>
      <c r="AK451" s="37"/>
    </row>
    <row r="452">
      <c r="A452" s="258"/>
      <c r="B452" s="114"/>
      <c r="C452" s="62"/>
      <c r="D452" s="30"/>
      <c r="E452" s="30"/>
      <c r="F452" s="30"/>
      <c r="G452" s="30"/>
      <c r="H452" s="61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62"/>
      <c r="X452" s="316"/>
      <c r="Y452" s="63"/>
      <c r="Z452" s="62"/>
      <c r="AA452" s="35"/>
      <c r="AB452" s="63"/>
      <c r="AC452" s="37"/>
      <c r="AD452" s="35"/>
      <c r="AE452" s="64"/>
      <c r="AF452" s="37"/>
      <c r="AG452" s="37"/>
      <c r="AH452" s="65"/>
      <c r="AI452" s="317"/>
      <c r="AJ452" s="37"/>
      <c r="AK452" s="37"/>
    </row>
    <row r="453">
      <c r="A453" s="258"/>
      <c r="B453" s="114"/>
      <c r="C453" s="62"/>
      <c r="D453" s="30"/>
      <c r="E453" s="30"/>
      <c r="F453" s="30"/>
      <c r="G453" s="30"/>
      <c r="H453" s="61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62"/>
      <c r="X453" s="316"/>
      <c r="Y453" s="63"/>
      <c r="Z453" s="62"/>
      <c r="AA453" s="35"/>
      <c r="AB453" s="63"/>
      <c r="AC453" s="37"/>
      <c r="AD453" s="35"/>
      <c r="AE453" s="64"/>
      <c r="AF453" s="37"/>
      <c r="AG453" s="37"/>
      <c r="AH453" s="65"/>
      <c r="AI453" s="317"/>
      <c r="AJ453" s="37"/>
      <c r="AK453" s="37"/>
    </row>
    <row r="454">
      <c r="A454" s="258"/>
      <c r="B454" s="114"/>
      <c r="C454" s="62"/>
      <c r="D454" s="30"/>
      <c r="E454" s="30"/>
      <c r="F454" s="30"/>
      <c r="G454" s="30"/>
      <c r="H454" s="61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62"/>
      <c r="X454" s="316"/>
      <c r="Y454" s="63"/>
      <c r="Z454" s="62"/>
      <c r="AA454" s="35"/>
      <c r="AB454" s="63"/>
      <c r="AC454" s="37"/>
      <c r="AD454" s="35"/>
      <c r="AE454" s="64"/>
      <c r="AF454" s="37"/>
      <c r="AG454" s="37"/>
      <c r="AH454" s="65"/>
      <c r="AI454" s="317"/>
      <c r="AJ454" s="37"/>
      <c r="AK454" s="37"/>
    </row>
    <row r="455">
      <c r="A455" s="258"/>
      <c r="B455" s="114"/>
      <c r="C455" s="62"/>
      <c r="D455" s="30"/>
      <c r="E455" s="30"/>
      <c r="F455" s="30"/>
      <c r="G455" s="30"/>
      <c r="H455" s="61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62"/>
      <c r="X455" s="316"/>
      <c r="Y455" s="63"/>
      <c r="Z455" s="62"/>
      <c r="AA455" s="35"/>
      <c r="AB455" s="63"/>
      <c r="AC455" s="37"/>
      <c r="AD455" s="35"/>
      <c r="AE455" s="64"/>
      <c r="AF455" s="37"/>
      <c r="AG455" s="37"/>
      <c r="AH455" s="65"/>
      <c r="AI455" s="317"/>
      <c r="AJ455" s="37"/>
      <c r="AK455" s="37"/>
    </row>
    <row r="456">
      <c r="A456" s="258"/>
      <c r="B456" s="114"/>
      <c r="C456" s="62"/>
      <c r="D456" s="30"/>
      <c r="E456" s="30"/>
      <c r="F456" s="30"/>
      <c r="G456" s="30"/>
      <c r="H456" s="61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62"/>
      <c r="X456" s="316"/>
      <c r="Y456" s="63"/>
      <c r="Z456" s="62"/>
      <c r="AA456" s="35"/>
      <c r="AB456" s="63"/>
      <c r="AC456" s="37"/>
      <c r="AD456" s="35"/>
      <c r="AE456" s="64"/>
      <c r="AF456" s="37"/>
      <c r="AG456" s="37"/>
      <c r="AH456" s="65"/>
      <c r="AI456" s="317"/>
      <c r="AJ456" s="37"/>
      <c r="AK456" s="37"/>
    </row>
    <row r="457">
      <c r="A457" s="258"/>
      <c r="B457" s="114"/>
      <c r="C457" s="62"/>
      <c r="D457" s="30"/>
      <c r="E457" s="30"/>
      <c r="F457" s="30"/>
      <c r="G457" s="30"/>
      <c r="H457" s="61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62"/>
      <c r="X457" s="316"/>
      <c r="Y457" s="63"/>
      <c r="Z457" s="62"/>
      <c r="AA457" s="35"/>
      <c r="AB457" s="63"/>
      <c r="AC457" s="37"/>
      <c r="AD457" s="35"/>
      <c r="AE457" s="64"/>
      <c r="AF457" s="37"/>
      <c r="AG457" s="37"/>
      <c r="AH457" s="65"/>
      <c r="AI457" s="317"/>
      <c r="AJ457" s="37"/>
      <c r="AK457" s="37"/>
    </row>
    <row r="458">
      <c r="A458" s="258"/>
      <c r="B458" s="114"/>
      <c r="C458" s="62"/>
      <c r="D458" s="30"/>
      <c r="E458" s="30"/>
      <c r="F458" s="30"/>
      <c r="G458" s="30"/>
      <c r="H458" s="61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62"/>
      <c r="X458" s="316"/>
      <c r="Y458" s="63"/>
      <c r="Z458" s="62"/>
      <c r="AA458" s="35"/>
      <c r="AB458" s="63"/>
      <c r="AC458" s="37"/>
      <c r="AD458" s="35"/>
      <c r="AE458" s="64"/>
      <c r="AF458" s="37"/>
      <c r="AG458" s="37"/>
      <c r="AH458" s="65"/>
      <c r="AI458" s="317"/>
      <c r="AJ458" s="37"/>
      <c r="AK458" s="37"/>
    </row>
    <row r="459">
      <c r="A459" s="258"/>
      <c r="B459" s="114"/>
      <c r="C459" s="62"/>
      <c r="D459" s="30"/>
      <c r="E459" s="30"/>
      <c r="F459" s="30"/>
      <c r="G459" s="30"/>
      <c r="H459" s="61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62"/>
      <c r="X459" s="316"/>
      <c r="Y459" s="63"/>
      <c r="Z459" s="62"/>
      <c r="AA459" s="35"/>
      <c r="AB459" s="63"/>
      <c r="AC459" s="37"/>
      <c r="AD459" s="35"/>
      <c r="AE459" s="64"/>
      <c r="AF459" s="37"/>
      <c r="AG459" s="37"/>
      <c r="AH459" s="65"/>
      <c r="AI459" s="317"/>
      <c r="AJ459" s="37"/>
      <c r="AK459" s="37"/>
    </row>
    <row r="460">
      <c r="A460" s="258"/>
      <c r="B460" s="114"/>
      <c r="C460" s="62"/>
      <c r="D460" s="30"/>
      <c r="E460" s="30"/>
      <c r="F460" s="30"/>
      <c r="G460" s="30"/>
      <c r="H460" s="61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62"/>
      <c r="X460" s="316"/>
      <c r="Y460" s="63"/>
      <c r="Z460" s="62"/>
      <c r="AA460" s="35"/>
      <c r="AB460" s="63"/>
      <c r="AC460" s="37"/>
      <c r="AD460" s="35"/>
      <c r="AE460" s="64"/>
      <c r="AF460" s="37"/>
      <c r="AG460" s="37"/>
      <c r="AH460" s="65"/>
      <c r="AI460" s="317"/>
      <c r="AJ460" s="37"/>
      <c r="AK460" s="37"/>
    </row>
    <row r="461">
      <c r="A461" s="258"/>
      <c r="B461" s="114"/>
      <c r="C461" s="62"/>
      <c r="D461" s="30"/>
      <c r="E461" s="30"/>
      <c r="F461" s="30"/>
      <c r="G461" s="30"/>
      <c r="H461" s="61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62"/>
      <c r="X461" s="316"/>
      <c r="Y461" s="63"/>
      <c r="Z461" s="62"/>
      <c r="AA461" s="35"/>
      <c r="AB461" s="63"/>
      <c r="AC461" s="37"/>
      <c r="AD461" s="35"/>
      <c r="AE461" s="64"/>
      <c r="AF461" s="37"/>
      <c r="AG461" s="37"/>
      <c r="AH461" s="65"/>
      <c r="AI461" s="317"/>
      <c r="AJ461" s="37"/>
      <c r="AK461" s="37"/>
    </row>
    <row r="462">
      <c r="A462" s="258"/>
      <c r="B462" s="114"/>
      <c r="C462" s="62"/>
      <c r="D462" s="30"/>
      <c r="E462" s="30"/>
      <c r="F462" s="30"/>
      <c r="G462" s="30"/>
      <c r="H462" s="61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62"/>
      <c r="X462" s="316"/>
      <c r="Y462" s="63"/>
      <c r="Z462" s="62"/>
      <c r="AA462" s="35"/>
      <c r="AB462" s="63"/>
      <c r="AC462" s="37"/>
      <c r="AD462" s="35"/>
      <c r="AE462" s="64"/>
      <c r="AF462" s="37"/>
      <c r="AG462" s="37"/>
      <c r="AH462" s="65"/>
      <c r="AI462" s="317"/>
      <c r="AJ462" s="37"/>
      <c r="AK462" s="37"/>
    </row>
    <row r="463">
      <c r="A463" s="258"/>
      <c r="B463" s="114"/>
      <c r="C463" s="62"/>
      <c r="D463" s="30"/>
      <c r="E463" s="30"/>
      <c r="F463" s="30"/>
      <c r="G463" s="30"/>
      <c r="H463" s="61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62"/>
      <c r="X463" s="316"/>
      <c r="Y463" s="63"/>
      <c r="Z463" s="62"/>
      <c r="AA463" s="35"/>
      <c r="AB463" s="63"/>
      <c r="AC463" s="37"/>
      <c r="AD463" s="35"/>
      <c r="AE463" s="64"/>
      <c r="AF463" s="37"/>
      <c r="AG463" s="37"/>
      <c r="AH463" s="65"/>
      <c r="AI463" s="317"/>
      <c r="AJ463" s="37"/>
      <c r="AK463" s="37"/>
    </row>
    <row r="464">
      <c r="A464" s="258"/>
      <c r="B464" s="114"/>
      <c r="C464" s="62"/>
      <c r="D464" s="30"/>
      <c r="E464" s="30"/>
      <c r="F464" s="30"/>
      <c r="G464" s="30"/>
      <c r="H464" s="61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62"/>
      <c r="X464" s="316"/>
      <c r="Y464" s="63"/>
      <c r="Z464" s="62"/>
      <c r="AA464" s="35"/>
      <c r="AB464" s="63"/>
      <c r="AC464" s="37"/>
      <c r="AD464" s="35"/>
      <c r="AE464" s="64"/>
      <c r="AF464" s="37"/>
      <c r="AG464" s="37"/>
      <c r="AH464" s="65"/>
      <c r="AI464" s="317"/>
      <c r="AJ464" s="37"/>
      <c r="AK464" s="37"/>
    </row>
    <row r="465">
      <c r="A465" s="258"/>
      <c r="B465" s="114"/>
      <c r="C465" s="62"/>
      <c r="D465" s="30"/>
      <c r="E465" s="30"/>
      <c r="F465" s="30"/>
      <c r="G465" s="30"/>
      <c r="H465" s="61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62"/>
      <c r="X465" s="316"/>
      <c r="Y465" s="63"/>
      <c r="Z465" s="62"/>
      <c r="AA465" s="35"/>
      <c r="AB465" s="63"/>
      <c r="AC465" s="37"/>
      <c r="AD465" s="35"/>
      <c r="AE465" s="64"/>
      <c r="AF465" s="37"/>
      <c r="AG465" s="37"/>
      <c r="AH465" s="65"/>
      <c r="AI465" s="317"/>
      <c r="AJ465" s="37"/>
      <c r="AK465" s="37"/>
    </row>
    <row r="466">
      <c r="A466" s="258"/>
      <c r="B466" s="114"/>
      <c r="C466" s="62"/>
      <c r="D466" s="30"/>
      <c r="E466" s="30"/>
      <c r="F466" s="30"/>
      <c r="G466" s="30"/>
      <c r="H466" s="61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62"/>
      <c r="X466" s="316"/>
      <c r="Y466" s="63"/>
      <c r="Z466" s="62"/>
      <c r="AA466" s="35"/>
      <c r="AB466" s="63"/>
      <c r="AC466" s="37"/>
      <c r="AD466" s="35"/>
      <c r="AE466" s="64"/>
      <c r="AF466" s="37"/>
      <c r="AG466" s="37"/>
      <c r="AH466" s="65"/>
      <c r="AI466" s="317"/>
      <c r="AJ466" s="37"/>
      <c r="AK466" s="37"/>
    </row>
    <row r="467">
      <c r="A467" s="258"/>
      <c r="B467" s="114"/>
      <c r="C467" s="62"/>
      <c r="D467" s="30"/>
      <c r="E467" s="30"/>
      <c r="F467" s="30"/>
      <c r="G467" s="30"/>
      <c r="H467" s="61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62"/>
      <c r="X467" s="316"/>
      <c r="Y467" s="63"/>
      <c r="Z467" s="62"/>
      <c r="AA467" s="35"/>
      <c r="AB467" s="63"/>
      <c r="AC467" s="37"/>
      <c r="AD467" s="35"/>
      <c r="AE467" s="64"/>
      <c r="AF467" s="37"/>
      <c r="AG467" s="37"/>
      <c r="AH467" s="65"/>
      <c r="AI467" s="317"/>
      <c r="AJ467" s="37"/>
      <c r="AK467" s="37"/>
    </row>
    <row r="468">
      <c r="A468" s="258"/>
      <c r="B468" s="114"/>
      <c r="C468" s="62"/>
      <c r="D468" s="30"/>
      <c r="E468" s="30"/>
      <c r="F468" s="30"/>
      <c r="G468" s="30"/>
      <c r="H468" s="61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62"/>
      <c r="X468" s="316"/>
      <c r="Y468" s="63"/>
      <c r="Z468" s="62"/>
      <c r="AA468" s="35"/>
      <c r="AB468" s="63"/>
      <c r="AC468" s="37"/>
      <c r="AD468" s="35"/>
      <c r="AE468" s="64"/>
      <c r="AF468" s="37"/>
      <c r="AG468" s="37"/>
      <c r="AH468" s="65"/>
      <c r="AI468" s="317"/>
      <c r="AJ468" s="37"/>
      <c r="AK468" s="37"/>
    </row>
    <row r="469">
      <c r="A469" s="258"/>
      <c r="B469" s="114"/>
      <c r="C469" s="62"/>
      <c r="D469" s="30"/>
      <c r="E469" s="30"/>
      <c r="F469" s="30"/>
      <c r="G469" s="30"/>
      <c r="H469" s="61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62"/>
      <c r="X469" s="316"/>
      <c r="Y469" s="63"/>
      <c r="Z469" s="62"/>
      <c r="AA469" s="35"/>
      <c r="AB469" s="63"/>
      <c r="AC469" s="37"/>
      <c r="AD469" s="35"/>
      <c r="AE469" s="64"/>
      <c r="AF469" s="37"/>
      <c r="AG469" s="37"/>
      <c r="AH469" s="65"/>
      <c r="AI469" s="317"/>
      <c r="AJ469" s="37"/>
      <c r="AK469" s="37"/>
    </row>
    <row r="470">
      <c r="A470" s="258"/>
      <c r="B470" s="114"/>
      <c r="C470" s="62"/>
      <c r="D470" s="30"/>
      <c r="E470" s="30"/>
      <c r="F470" s="30"/>
      <c r="G470" s="30"/>
      <c r="H470" s="61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62"/>
      <c r="X470" s="316"/>
      <c r="Y470" s="63"/>
      <c r="Z470" s="62"/>
      <c r="AA470" s="35"/>
      <c r="AB470" s="63"/>
      <c r="AC470" s="37"/>
      <c r="AD470" s="35"/>
      <c r="AE470" s="64"/>
      <c r="AF470" s="37"/>
      <c r="AG470" s="37"/>
      <c r="AH470" s="65"/>
      <c r="AI470" s="317"/>
      <c r="AJ470" s="37"/>
      <c r="AK470" s="37"/>
    </row>
    <row r="471">
      <c r="A471" s="258"/>
      <c r="B471" s="114"/>
      <c r="C471" s="62"/>
      <c r="D471" s="30"/>
      <c r="E471" s="30"/>
      <c r="F471" s="30"/>
      <c r="G471" s="30"/>
      <c r="H471" s="61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62"/>
      <c r="X471" s="316"/>
      <c r="Y471" s="63"/>
      <c r="Z471" s="62"/>
      <c r="AA471" s="35"/>
      <c r="AB471" s="63"/>
      <c r="AC471" s="37"/>
      <c r="AD471" s="35"/>
      <c r="AE471" s="64"/>
      <c r="AF471" s="37"/>
      <c r="AG471" s="37"/>
      <c r="AH471" s="65"/>
      <c r="AI471" s="317"/>
      <c r="AJ471" s="37"/>
      <c r="AK471" s="37"/>
    </row>
    <row r="472">
      <c r="A472" s="258"/>
      <c r="B472" s="114"/>
      <c r="C472" s="62"/>
      <c r="D472" s="30"/>
      <c r="E472" s="30"/>
      <c r="F472" s="30"/>
      <c r="G472" s="30"/>
      <c r="H472" s="61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62"/>
      <c r="X472" s="316"/>
      <c r="Y472" s="63"/>
      <c r="Z472" s="62"/>
      <c r="AA472" s="35"/>
      <c r="AB472" s="63"/>
      <c r="AC472" s="37"/>
      <c r="AD472" s="35"/>
      <c r="AE472" s="64"/>
      <c r="AF472" s="37"/>
      <c r="AG472" s="37"/>
      <c r="AH472" s="65"/>
      <c r="AI472" s="317"/>
      <c r="AJ472" s="37"/>
      <c r="AK472" s="37"/>
    </row>
    <row r="473">
      <c r="A473" s="258"/>
      <c r="B473" s="114"/>
      <c r="C473" s="62"/>
      <c r="D473" s="30"/>
      <c r="E473" s="30"/>
      <c r="F473" s="30"/>
      <c r="G473" s="30"/>
      <c r="H473" s="61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62"/>
      <c r="X473" s="316"/>
      <c r="Y473" s="63"/>
      <c r="Z473" s="62"/>
      <c r="AA473" s="35"/>
      <c r="AB473" s="63"/>
      <c r="AC473" s="37"/>
      <c r="AD473" s="35"/>
      <c r="AE473" s="64"/>
      <c r="AF473" s="37"/>
      <c r="AG473" s="37"/>
      <c r="AH473" s="65"/>
      <c r="AI473" s="317"/>
      <c r="AJ473" s="37"/>
      <c r="AK473" s="37"/>
    </row>
    <row r="474">
      <c r="A474" s="258"/>
      <c r="B474" s="114"/>
      <c r="C474" s="62"/>
      <c r="D474" s="30"/>
      <c r="E474" s="30"/>
      <c r="F474" s="30"/>
      <c r="G474" s="30"/>
      <c r="H474" s="61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62"/>
      <c r="X474" s="316"/>
      <c r="Y474" s="63"/>
      <c r="Z474" s="62"/>
      <c r="AA474" s="35"/>
      <c r="AB474" s="63"/>
      <c r="AC474" s="37"/>
      <c r="AD474" s="35"/>
      <c r="AE474" s="64"/>
      <c r="AF474" s="37"/>
      <c r="AG474" s="37"/>
      <c r="AH474" s="65"/>
      <c r="AI474" s="317"/>
      <c r="AJ474" s="37"/>
      <c r="AK474" s="37"/>
    </row>
    <row r="475">
      <c r="A475" s="258"/>
      <c r="B475" s="114"/>
      <c r="C475" s="62"/>
      <c r="D475" s="30"/>
      <c r="E475" s="30"/>
      <c r="F475" s="30"/>
      <c r="G475" s="30"/>
      <c r="H475" s="61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62"/>
      <c r="X475" s="316"/>
      <c r="Y475" s="63"/>
      <c r="Z475" s="62"/>
      <c r="AA475" s="35"/>
      <c r="AB475" s="63"/>
      <c r="AC475" s="37"/>
      <c r="AD475" s="35"/>
      <c r="AE475" s="64"/>
      <c r="AF475" s="37"/>
      <c r="AG475" s="37"/>
      <c r="AH475" s="65"/>
      <c r="AI475" s="317"/>
      <c r="AJ475" s="37"/>
      <c r="AK475" s="37"/>
    </row>
    <row r="476">
      <c r="A476" s="258"/>
      <c r="B476" s="114"/>
      <c r="C476" s="62"/>
      <c r="D476" s="30"/>
      <c r="E476" s="30"/>
      <c r="F476" s="30"/>
      <c r="G476" s="30"/>
      <c r="H476" s="61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62"/>
      <c r="X476" s="316"/>
      <c r="Y476" s="63"/>
      <c r="Z476" s="62"/>
      <c r="AA476" s="35"/>
      <c r="AB476" s="63"/>
      <c r="AC476" s="37"/>
      <c r="AD476" s="35"/>
      <c r="AE476" s="64"/>
      <c r="AF476" s="37"/>
      <c r="AG476" s="37"/>
      <c r="AH476" s="65"/>
      <c r="AI476" s="317"/>
      <c r="AJ476" s="37"/>
      <c r="AK476" s="37"/>
    </row>
    <row r="477">
      <c r="A477" s="258"/>
      <c r="B477" s="114"/>
      <c r="C477" s="62"/>
      <c r="D477" s="30"/>
      <c r="E477" s="30"/>
      <c r="F477" s="30"/>
      <c r="G477" s="30"/>
      <c r="H477" s="61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62"/>
      <c r="X477" s="316"/>
      <c r="Y477" s="63"/>
      <c r="Z477" s="62"/>
      <c r="AA477" s="35"/>
      <c r="AB477" s="63"/>
      <c r="AC477" s="37"/>
      <c r="AD477" s="35"/>
      <c r="AE477" s="64"/>
      <c r="AF477" s="37"/>
      <c r="AG477" s="37"/>
      <c r="AH477" s="65"/>
      <c r="AI477" s="317"/>
      <c r="AJ477" s="37"/>
      <c r="AK477" s="37"/>
    </row>
    <row r="478">
      <c r="A478" s="258"/>
      <c r="B478" s="114"/>
      <c r="C478" s="62"/>
      <c r="D478" s="30"/>
      <c r="E478" s="30"/>
      <c r="F478" s="30"/>
      <c r="G478" s="30"/>
      <c r="H478" s="61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62"/>
      <c r="X478" s="316"/>
      <c r="Y478" s="63"/>
      <c r="Z478" s="62"/>
      <c r="AA478" s="35"/>
      <c r="AB478" s="63"/>
      <c r="AC478" s="37"/>
      <c r="AD478" s="35"/>
      <c r="AE478" s="64"/>
      <c r="AF478" s="37"/>
      <c r="AG478" s="37"/>
      <c r="AH478" s="65"/>
      <c r="AI478" s="317"/>
      <c r="AJ478" s="37"/>
      <c r="AK478" s="37"/>
    </row>
    <row r="479">
      <c r="A479" s="258"/>
      <c r="B479" s="114"/>
      <c r="C479" s="62"/>
      <c r="D479" s="30"/>
      <c r="E479" s="30"/>
      <c r="F479" s="30"/>
      <c r="G479" s="30"/>
      <c r="H479" s="61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62"/>
      <c r="X479" s="316"/>
      <c r="Y479" s="63"/>
      <c r="Z479" s="62"/>
      <c r="AA479" s="35"/>
      <c r="AB479" s="63"/>
      <c r="AC479" s="37"/>
      <c r="AD479" s="35"/>
      <c r="AE479" s="64"/>
      <c r="AF479" s="37"/>
      <c r="AG479" s="37"/>
      <c r="AH479" s="65"/>
      <c r="AI479" s="317"/>
      <c r="AJ479" s="37"/>
      <c r="AK479" s="37"/>
    </row>
    <row r="480">
      <c r="A480" s="258"/>
      <c r="B480" s="114"/>
      <c r="C480" s="62"/>
      <c r="D480" s="30"/>
      <c r="E480" s="30"/>
      <c r="F480" s="30"/>
      <c r="G480" s="30"/>
      <c r="H480" s="61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62"/>
      <c r="X480" s="316"/>
      <c r="Y480" s="63"/>
      <c r="Z480" s="62"/>
      <c r="AA480" s="35"/>
      <c r="AB480" s="63"/>
      <c r="AC480" s="37"/>
      <c r="AD480" s="35"/>
      <c r="AE480" s="64"/>
      <c r="AF480" s="37"/>
      <c r="AG480" s="37"/>
      <c r="AH480" s="65"/>
      <c r="AI480" s="317"/>
      <c r="AJ480" s="37"/>
      <c r="AK480" s="37"/>
    </row>
    <row r="481">
      <c r="A481" s="258"/>
      <c r="B481" s="114"/>
      <c r="C481" s="62"/>
      <c r="D481" s="30"/>
      <c r="E481" s="30"/>
      <c r="F481" s="30"/>
      <c r="G481" s="30"/>
      <c r="H481" s="61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62"/>
      <c r="X481" s="316"/>
      <c r="Y481" s="63"/>
      <c r="Z481" s="62"/>
      <c r="AA481" s="35"/>
      <c r="AB481" s="63"/>
      <c r="AC481" s="37"/>
      <c r="AD481" s="35"/>
      <c r="AE481" s="64"/>
      <c r="AF481" s="37"/>
      <c r="AG481" s="37"/>
      <c r="AH481" s="65"/>
      <c r="AI481" s="317"/>
      <c r="AJ481" s="37"/>
      <c r="AK481" s="37"/>
    </row>
    <row r="482">
      <c r="A482" s="258"/>
      <c r="B482" s="114"/>
      <c r="C482" s="62"/>
      <c r="D482" s="30"/>
      <c r="E482" s="30"/>
      <c r="F482" s="30"/>
      <c r="G482" s="30"/>
      <c r="H482" s="61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62"/>
      <c r="X482" s="316"/>
      <c r="Y482" s="63"/>
      <c r="Z482" s="62"/>
      <c r="AA482" s="35"/>
      <c r="AB482" s="63"/>
      <c r="AC482" s="37"/>
      <c r="AD482" s="35"/>
      <c r="AE482" s="64"/>
      <c r="AF482" s="37"/>
      <c r="AG482" s="37"/>
      <c r="AH482" s="65"/>
      <c r="AI482" s="317"/>
      <c r="AJ482" s="37"/>
      <c r="AK482" s="37"/>
    </row>
    <row r="483">
      <c r="A483" s="258"/>
      <c r="B483" s="114"/>
      <c r="C483" s="62"/>
      <c r="D483" s="30"/>
      <c r="E483" s="30"/>
      <c r="F483" s="30"/>
      <c r="G483" s="30"/>
      <c r="H483" s="61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62"/>
      <c r="X483" s="316"/>
      <c r="Y483" s="63"/>
      <c r="Z483" s="62"/>
      <c r="AA483" s="35"/>
      <c r="AB483" s="63"/>
      <c r="AC483" s="37"/>
      <c r="AD483" s="35"/>
      <c r="AE483" s="64"/>
      <c r="AF483" s="37"/>
      <c r="AG483" s="37"/>
      <c r="AH483" s="65"/>
      <c r="AI483" s="317"/>
      <c r="AJ483" s="37"/>
      <c r="AK483" s="37"/>
    </row>
    <row r="484">
      <c r="A484" s="258"/>
      <c r="B484" s="114"/>
      <c r="C484" s="62"/>
      <c r="D484" s="30"/>
      <c r="E484" s="30"/>
      <c r="F484" s="30"/>
      <c r="G484" s="30"/>
      <c r="H484" s="61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62"/>
      <c r="X484" s="316"/>
      <c r="Y484" s="63"/>
      <c r="Z484" s="62"/>
      <c r="AA484" s="35"/>
      <c r="AB484" s="63"/>
      <c r="AC484" s="37"/>
      <c r="AD484" s="35"/>
      <c r="AE484" s="64"/>
      <c r="AF484" s="37"/>
      <c r="AG484" s="37"/>
      <c r="AH484" s="65"/>
      <c r="AI484" s="317"/>
      <c r="AJ484" s="37"/>
      <c r="AK484" s="37"/>
    </row>
    <row r="485">
      <c r="A485" s="258"/>
      <c r="B485" s="114"/>
      <c r="C485" s="62"/>
      <c r="D485" s="30"/>
      <c r="E485" s="30"/>
      <c r="F485" s="30"/>
      <c r="G485" s="30"/>
      <c r="H485" s="61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62"/>
      <c r="X485" s="316"/>
      <c r="Y485" s="63"/>
      <c r="Z485" s="62"/>
      <c r="AA485" s="35"/>
      <c r="AB485" s="63"/>
      <c r="AC485" s="37"/>
      <c r="AD485" s="35"/>
      <c r="AE485" s="64"/>
      <c r="AF485" s="37"/>
      <c r="AG485" s="37"/>
      <c r="AH485" s="65"/>
      <c r="AI485" s="317"/>
      <c r="AJ485" s="37"/>
      <c r="AK485" s="37"/>
    </row>
    <row r="486">
      <c r="A486" s="258"/>
      <c r="B486" s="114"/>
      <c r="C486" s="62"/>
      <c r="D486" s="30"/>
      <c r="E486" s="30"/>
      <c r="F486" s="30"/>
      <c r="G486" s="30"/>
      <c r="H486" s="61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62"/>
      <c r="X486" s="316"/>
      <c r="Y486" s="63"/>
      <c r="Z486" s="62"/>
      <c r="AA486" s="35"/>
      <c r="AB486" s="63"/>
      <c r="AC486" s="37"/>
      <c r="AD486" s="35"/>
      <c r="AE486" s="64"/>
      <c r="AF486" s="37"/>
      <c r="AG486" s="37"/>
      <c r="AH486" s="65"/>
      <c r="AI486" s="317"/>
      <c r="AJ486" s="37"/>
      <c r="AK486" s="37"/>
    </row>
    <row r="487">
      <c r="A487" s="258"/>
      <c r="B487" s="114"/>
      <c r="C487" s="62"/>
      <c r="D487" s="30"/>
      <c r="E487" s="30"/>
      <c r="F487" s="30"/>
      <c r="G487" s="30"/>
      <c r="H487" s="61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62"/>
      <c r="X487" s="316"/>
      <c r="Y487" s="63"/>
      <c r="Z487" s="62"/>
      <c r="AA487" s="35"/>
      <c r="AB487" s="63"/>
      <c r="AC487" s="37"/>
      <c r="AD487" s="35"/>
      <c r="AE487" s="64"/>
      <c r="AF487" s="37"/>
      <c r="AG487" s="37"/>
      <c r="AH487" s="65"/>
      <c r="AI487" s="317"/>
      <c r="AJ487" s="37"/>
      <c r="AK487" s="37"/>
    </row>
    <row r="488">
      <c r="A488" s="258"/>
      <c r="B488" s="114"/>
      <c r="C488" s="62"/>
      <c r="D488" s="30"/>
      <c r="E488" s="30"/>
      <c r="F488" s="30"/>
      <c r="G488" s="30"/>
      <c r="H488" s="61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62"/>
      <c r="X488" s="316"/>
      <c r="Y488" s="63"/>
      <c r="Z488" s="62"/>
      <c r="AA488" s="35"/>
      <c r="AB488" s="63"/>
      <c r="AC488" s="37"/>
      <c r="AD488" s="35"/>
      <c r="AE488" s="64"/>
      <c r="AF488" s="37"/>
      <c r="AG488" s="37"/>
      <c r="AH488" s="65"/>
      <c r="AI488" s="317"/>
      <c r="AJ488" s="37"/>
      <c r="AK488" s="37"/>
    </row>
    <row r="489">
      <c r="A489" s="258"/>
      <c r="B489" s="114"/>
      <c r="C489" s="62"/>
      <c r="D489" s="30"/>
      <c r="E489" s="30"/>
      <c r="F489" s="30"/>
      <c r="G489" s="30"/>
      <c r="H489" s="61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62"/>
      <c r="X489" s="316"/>
      <c r="Y489" s="63"/>
      <c r="Z489" s="62"/>
      <c r="AA489" s="35"/>
      <c r="AB489" s="63"/>
      <c r="AC489" s="37"/>
      <c r="AD489" s="35"/>
      <c r="AE489" s="64"/>
      <c r="AF489" s="37"/>
      <c r="AG489" s="37"/>
      <c r="AH489" s="65"/>
      <c r="AI489" s="317"/>
      <c r="AJ489" s="37"/>
      <c r="AK489" s="37"/>
    </row>
    <row r="490">
      <c r="A490" s="258"/>
      <c r="B490" s="114"/>
      <c r="C490" s="62"/>
      <c r="D490" s="30"/>
      <c r="E490" s="30"/>
      <c r="F490" s="30"/>
      <c r="G490" s="30"/>
      <c r="H490" s="61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62"/>
      <c r="X490" s="316"/>
      <c r="Y490" s="63"/>
      <c r="Z490" s="62"/>
      <c r="AA490" s="35"/>
      <c r="AB490" s="63"/>
      <c r="AC490" s="37"/>
      <c r="AD490" s="35"/>
      <c r="AE490" s="64"/>
      <c r="AF490" s="37"/>
      <c r="AG490" s="37"/>
      <c r="AH490" s="65"/>
      <c r="AI490" s="317"/>
      <c r="AJ490" s="37"/>
      <c r="AK490" s="37"/>
    </row>
    <row r="491">
      <c r="A491" s="258"/>
      <c r="B491" s="114"/>
      <c r="C491" s="62"/>
      <c r="D491" s="30"/>
      <c r="E491" s="30"/>
      <c r="F491" s="30"/>
      <c r="G491" s="30"/>
      <c r="H491" s="61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62"/>
      <c r="X491" s="316"/>
      <c r="Y491" s="63"/>
      <c r="Z491" s="62"/>
      <c r="AA491" s="35"/>
      <c r="AB491" s="63"/>
      <c r="AC491" s="37"/>
      <c r="AD491" s="35"/>
      <c r="AE491" s="64"/>
      <c r="AF491" s="37"/>
      <c r="AG491" s="37"/>
      <c r="AH491" s="65"/>
      <c r="AI491" s="317"/>
      <c r="AJ491" s="37"/>
      <c r="AK491" s="37"/>
    </row>
    <row r="492">
      <c r="A492" s="258"/>
      <c r="B492" s="114"/>
      <c r="C492" s="62"/>
      <c r="D492" s="30"/>
      <c r="E492" s="30"/>
      <c r="F492" s="30"/>
      <c r="G492" s="30"/>
      <c r="H492" s="61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62"/>
      <c r="X492" s="316"/>
      <c r="Y492" s="63"/>
      <c r="Z492" s="62"/>
      <c r="AA492" s="35"/>
      <c r="AB492" s="63"/>
      <c r="AC492" s="37"/>
      <c r="AD492" s="35"/>
      <c r="AE492" s="64"/>
      <c r="AF492" s="37"/>
      <c r="AG492" s="37"/>
      <c r="AH492" s="65"/>
      <c r="AI492" s="317"/>
      <c r="AJ492" s="37"/>
      <c r="AK492" s="37"/>
    </row>
    <row r="493">
      <c r="A493" s="258"/>
      <c r="B493" s="114"/>
      <c r="C493" s="62"/>
      <c r="D493" s="30"/>
      <c r="E493" s="30"/>
      <c r="F493" s="30"/>
      <c r="G493" s="30"/>
      <c r="H493" s="61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62"/>
      <c r="X493" s="316"/>
      <c r="Y493" s="63"/>
      <c r="Z493" s="62"/>
      <c r="AA493" s="35"/>
      <c r="AB493" s="63"/>
      <c r="AC493" s="37"/>
      <c r="AD493" s="35"/>
      <c r="AE493" s="64"/>
      <c r="AF493" s="37"/>
      <c r="AG493" s="37"/>
      <c r="AH493" s="65"/>
      <c r="AI493" s="317"/>
      <c r="AJ493" s="37"/>
      <c r="AK493" s="37"/>
    </row>
    <row r="494">
      <c r="A494" s="258"/>
      <c r="B494" s="114"/>
      <c r="C494" s="62"/>
      <c r="D494" s="30"/>
      <c r="E494" s="30"/>
      <c r="F494" s="30"/>
      <c r="G494" s="30"/>
      <c r="H494" s="61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62"/>
      <c r="X494" s="316"/>
      <c r="Y494" s="63"/>
      <c r="Z494" s="62"/>
      <c r="AA494" s="35"/>
      <c r="AB494" s="63"/>
      <c r="AC494" s="37"/>
      <c r="AD494" s="35"/>
      <c r="AE494" s="64"/>
      <c r="AF494" s="37"/>
      <c r="AG494" s="37"/>
      <c r="AH494" s="65"/>
      <c r="AI494" s="317"/>
      <c r="AJ494" s="37"/>
      <c r="AK494" s="37"/>
    </row>
    <row r="495">
      <c r="A495" s="258"/>
      <c r="B495" s="114"/>
      <c r="C495" s="62"/>
      <c r="D495" s="30"/>
      <c r="E495" s="30"/>
      <c r="F495" s="30"/>
      <c r="G495" s="30"/>
      <c r="H495" s="61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62"/>
      <c r="X495" s="316"/>
      <c r="Y495" s="63"/>
      <c r="Z495" s="62"/>
      <c r="AA495" s="35"/>
      <c r="AB495" s="63"/>
      <c r="AC495" s="37"/>
      <c r="AD495" s="35"/>
      <c r="AE495" s="64"/>
      <c r="AF495" s="37"/>
      <c r="AG495" s="37"/>
      <c r="AH495" s="65"/>
      <c r="AI495" s="317"/>
      <c r="AJ495" s="37"/>
      <c r="AK495" s="37"/>
    </row>
    <row r="496">
      <c r="A496" s="258"/>
      <c r="B496" s="114"/>
      <c r="C496" s="62"/>
      <c r="D496" s="30"/>
      <c r="E496" s="30"/>
      <c r="F496" s="30"/>
      <c r="G496" s="30"/>
      <c r="H496" s="61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62"/>
      <c r="X496" s="316"/>
      <c r="Y496" s="63"/>
      <c r="Z496" s="62"/>
      <c r="AA496" s="35"/>
      <c r="AB496" s="63"/>
      <c r="AC496" s="37"/>
      <c r="AD496" s="35"/>
      <c r="AE496" s="64"/>
      <c r="AF496" s="37"/>
      <c r="AG496" s="37"/>
      <c r="AH496" s="65"/>
      <c r="AI496" s="317"/>
      <c r="AJ496" s="37"/>
      <c r="AK496" s="37"/>
    </row>
    <row r="497">
      <c r="A497" s="258"/>
      <c r="B497" s="114"/>
      <c r="C497" s="62"/>
      <c r="D497" s="30"/>
      <c r="E497" s="30"/>
      <c r="F497" s="30"/>
      <c r="G497" s="30"/>
      <c r="H497" s="61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62"/>
      <c r="X497" s="316"/>
      <c r="Y497" s="63"/>
      <c r="Z497" s="62"/>
      <c r="AA497" s="35"/>
      <c r="AB497" s="63"/>
      <c r="AC497" s="37"/>
      <c r="AD497" s="35"/>
      <c r="AE497" s="64"/>
      <c r="AF497" s="37"/>
      <c r="AG497" s="37"/>
      <c r="AH497" s="65"/>
      <c r="AI497" s="317"/>
      <c r="AJ497" s="37"/>
      <c r="AK497" s="37"/>
    </row>
    <row r="498">
      <c r="A498" s="258"/>
      <c r="B498" s="114"/>
      <c r="C498" s="62"/>
      <c r="D498" s="30"/>
      <c r="E498" s="30"/>
      <c r="F498" s="30"/>
      <c r="G498" s="30"/>
      <c r="H498" s="61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62"/>
      <c r="X498" s="316"/>
      <c r="Y498" s="63"/>
      <c r="Z498" s="62"/>
      <c r="AA498" s="35"/>
      <c r="AB498" s="63"/>
      <c r="AC498" s="37"/>
      <c r="AD498" s="35"/>
      <c r="AE498" s="64"/>
      <c r="AF498" s="37"/>
      <c r="AG498" s="37"/>
      <c r="AH498" s="65"/>
      <c r="AI498" s="317"/>
      <c r="AJ498" s="37"/>
      <c r="AK498" s="37"/>
    </row>
    <row r="499">
      <c r="A499" s="258"/>
      <c r="B499" s="114"/>
      <c r="C499" s="62"/>
      <c r="D499" s="30"/>
      <c r="E499" s="30"/>
      <c r="F499" s="30"/>
      <c r="G499" s="30"/>
      <c r="H499" s="61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62"/>
      <c r="X499" s="316"/>
      <c r="Y499" s="63"/>
      <c r="Z499" s="62"/>
      <c r="AA499" s="35"/>
      <c r="AB499" s="63"/>
      <c r="AC499" s="37"/>
      <c r="AD499" s="35"/>
      <c r="AE499" s="64"/>
      <c r="AF499" s="37"/>
      <c r="AG499" s="37"/>
      <c r="AH499" s="65"/>
      <c r="AI499" s="317"/>
      <c r="AJ499" s="37"/>
      <c r="AK499" s="37"/>
    </row>
    <row r="500">
      <c r="A500" s="258"/>
      <c r="B500" s="114"/>
      <c r="C500" s="62"/>
      <c r="D500" s="30"/>
      <c r="E500" s="30"/>
      <c r="F500" s="30"/>
      <c r="G500" s="30"/>
      <c r="H500" s="61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62"/>
      <c r="X500" s="316"/>
      <c r="Y500" s="63"/>
      <c r="Z500" s="62"/>
      <c r="AA500" s="35"/>
      <c r="AB500" s="63"/>
      <c r="AC500" s="37"/>
      <c r="AD500" s="35"/>
      <c r="AE500" s="64"/>
      <c r="AF500" s="37"/>
      <c r="AG500" s="37"/>
      <c r="AH500" s="65"/>
      <c r="AI500" s="317"/>
      <c r="AJ500" s="37"/>
      <c r="AK500" s="37"/>
    </row>
    <row r="501">
      <c r="A501" s="258"/>
      <c r="B501" s="114"/>
      <c r="C501" s="62"/>
      <c r="D501" s="30"/>
      <c r="E501" s="30"/>
      <c r="F501" s="30"/>
      <c r="G501" s="30"/>
      <c r="H501" s="61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62"/>
      <c r="X501" s="316"/>
      <c r="Y501" s="63"/>
      <c r="Z501" s="62"/>
      <c r="AA501" s="35"/>
      <c r="AB501" s="63"/>
      <c r="AC501" s="37"/>
      <c r="AD501" s="35"/>
      <c r="AE501" s="64"/>
      <c r="AF501" s="37"/>
      <c r="AG501" s="37"/>
      <c r="AH501" s="65"/>
      <c r="AI501" s="317"/>
      <c r="AJ501" s="37"/>
      <c r="AK501" s="37"/>
    </row>
    <row r="502">
      <c r="A502" s="258"/>
      <c r="B502" s="114"/>
      <c r="C502" s="62"/>
      <c r="D502" s="30"/>
      <c r="E502" s="30"/>
      <c r="F502" s="30"/>
      <c r="G502" s="30"/>
      <c r="H502" s="61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62"/>
      <c r="X502" s="316"/>
      <c r="Y502" s="63"/>
      <c r="Z502" s="62"/>
      <c r="AA502" s="35"/>
      <c r="AB502" s="63"/>
      <c r="AC502" s="37"/>
      <c r="AD502" s="35"/>
      <c r="AE502" s="64"/>
      <c r="AF502" s="37"/>
      <c r="AG502" s="37"/>
      <c r="AH502" s="65"/>
      <c r="AI502" s="317"/>
      <c r="AJ502" s="37"/>
      <c r="AK502" s="37"/>
    </row>
    <row r="503">
      <c r="A503" s="258"/>
      <c r="B503" s="114"/>
      <c r="C503" s="62"/>
      <c r="D503" s="30"/>
      <c r="E503" s="30"/>
      <c r="F503" s="30"/>
      <c r="G503" s="30"/>
      <c r="H503" s="61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62"/>
      <c r="X503" s="316"/>
      <c r="Y503" s="63"/>
      <c r="Z503" s="62"/>
      <c r="AA503" s="35"/>
      <c r="AB503" s="63"/>
      <c r="AC503" s="37"/>
      <c r="AD503" s="35"/>
      <c r="AE503" s="64"/>
      <c r="AF503" s="37"/>
      <c r="AG503" s="37"/>
      <c r="AH503" s="65"/>
      <c r="AI503" s="317"/>
      <c r="AJ503" s="37"/>
      <c r="AK503" s="37"/>
    </row>
    <row r="504">
      <c r="A504" s="258"/>
      <c r="B504" s="114"/>
      <c r="C504" s="62"/>
      <c r="D504" s="30"/>
      <c r="E504" s="30"/>
      <c r="F504" s="30"/>
      <c r="G504" s="30"/>
      <c r="H504" s="61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62"/>
      <c r="X504" s="316"/>
      <c r="Y504" s="63"/>
      <c r="Z504" s="62"/>
      <c r="AA504" s="35"/>
      <c r="AB504" s="63"/>
      <c r="AC504" s="37"/>
      <c r="AD504" s="35"/>
      <c r="AE504" s="64"/>
      <c r="AF504" s="37"/>
      <c r="AG504" s="37"/>
      <c r="AH504" s="65"/>
      <c r="AI504" s="317"/>
      <c r="AJ504" s="37"/>
      <c r="AK504" s="37"/>
    </row>
    <row r="505">
      <c r="A505" s="258"/>
      <c r="B505" s="114"/>
      <c r="C505" s="62"/>
      <c r="D505" s="30"/>
      <c r="E505" s="30"/>
      <c r="F505" s="30"/>
      <c r="G505" s="30"/>
      <c r="H505" s="61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62"/>
      <c r="X505" s="316"/>
      <c r="Y505" s="63"/>
      <c r="Z505" s="62"/>
      <c r="AA505" s="35"/>
      <c r="AB505" s="63"/>
      <c r="AC505" s="37"/>
      <c r="AD505" s="35"/>
      <c r="AE505" s="64"/>
      <c r="AF505" s="37"/>
      <c r="AG505" s="37"/>
      <c r="AH505" s="65"/>
      <c r="AI505" s="317"/>
      <c r="AJ505" s="37"/>
      <c r="AK505" s="37"/>
    </row>
    <row r="506">
      <c r="A506" s="258"/>
      <c r="B506" s="114"/>
      <c r="C506" s="62"/>
      <c r="D506" s="30"/>
      <c r="E506" s="30"/>
      <c r="F506" s="30"/>
      <c r="G506" s="30"/>
      <c r="H506" s="61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62"/>
      <c r="X506" s="316"/>
      <c r="Y506" s="63"/>
      <c r="Z506" s="62"/>
      <c r="AA506" s="35"/>
      <c r="AB506" s="63"/>
      <c r="AC506" s="37"/>
      <c r="AD506" s="35"/>
      <c r="AE506" s="64"/>
      <c r="AF506" s="37"/>
      <c r="AG506" s="37"/>
      <c r="AH506" s="65"/>
      <c r="AI506" s="317"/>
      <c r="AJ506" s="37"/>
      <c r="AK506" s="37"/>
    </row>
    <row r="507">
      <c r="A507" s="258"/>
      <c r="B507" s="114"/>
      <c r="C507" s="62"/>
      <c r="D507" s="30"/>
      <c r="E507" s="30"/>
      <c r="F507" s="30"/>
      <c r="G507" s="30"/>
      <c r="H507" s="61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62"/>
      <c r="X507" s="316"/>
      <c r="Y507" s="63"/>
      <c r="Z507" s="62"/>
      <c r="AA507" s="35"/>
      <c r="AB507" s="63"/>
      <c r="AC507" s="37"/>
      <c r="AD507" s="35"/>
      <c r="AE507" s="64"/>
      <c r="AF507" s="37"/>
      <c r="AG507" s="37"/>
      <c r="AH507" s="65"/>
      <c r="AI507" s="317"/>
      <c r="AJ507" s="37"/>
      <c r="AK507" s="37"/>
    </row>
    <row r="508">
      <c r="A508" s="258"/>
      <c r="B508" s="114"/>
      <c r="C508" s="62"/>
      <c r="D508" s="30"/>
      <c r="E508" s="30"/>
      <c r="F508" s="30"/>
      <c r="G508" s="30"/>
      <c r="H508" s="61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62"/>
      <c r="X508" s="316"/>
      <c r="Y508" s="63"/>
      <c r="Z508" s="62"/>
      <c r="AA508" s="35"/>
      <c r="AB508" s="63"/>
      <c r="AC508" s="37"/>
      <c r="AD508" s="35"/>
      <c r="AE508" s="64"/>
      <c r="AF508" s="37"/>
      <c r="AG508" s="37"/>
      <c r="AH508" s="65"/>
      <c r="AI508" s="317"/>
      <c r="AJ508" s="37"/>
      <c r="AK508" s="37"/>
    </row>
    <row r="509">
      <c r="A509" s="258"/>
      <c r="B509" s="114"/>
      <c r="C509" s="62"/>
      <c r="D509" s="30"/>
      <c r="E509" s="30"/>
      <c r="F509" s="30"/>
      <c r="G509" s="30"/>
      <c r="H509" s="61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62"/>
      <c r="X509" s="316"/>
      <c r="Y509" s="63"/>
      <c r="Z509" s="62"/>
      <c r="AA509" s="35"/>
      <c r="AB509" s="63"/>
      <c r="AC509" s="37"/>
      <c r="AD509" s="35"/>
      <c r="AE509" s="64"/>
      <c r="AF509" s="37"/>
      <c r="AG509" s="37"/>
      <c r="AH509" s="65"/>
      <c r="AI509" s="317"/>
      <c r="AJ509" s="37"/>
      <c r="AK509" s="37"/>
    </row>
    <row r="510">
      <c r="A510" s="258"/>
      <c r="B510" s="114"/>
      <c r="C510" s="62"/>
      <c r="D510" s="30"/>
      <c r="E510" s="30"/>
      <c r="F510" s="30"/>
      <c r="G510" s="30"/>
      <c r="H510" s="61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62"/>
      <c r="X510" s="316"/>
      <c r="Y510" s="63"/>
      <c r="Z510" s="62"/>
      <c r="AA510" s="35"/>
      <c r="AB510" s="63"/>
      <c r="AC510" s="37"/>
      <c r="AD510" s="35"/>
      <c r="AE510" s="64"/>
      <c r="AF510" s="37"/>
      <c r="AG510" s="37"/>
      <c r="AH510" s="65"/>
      <c r="AI510" s="317"/>
      <c r="AJ510" s="37"/>
      <c r="AK510" s="37"/>
    </row>
    <row r="511">
      <c r="A511" s="258"/>
      <c r="B511" s="114"/>
      <c r="C511" s="62"/>
      <c r="D511" s="30"/>
      <c r="E511" s="30"/>
      <c r="F511" s="30"/>
      <c r="G511" s="30"/>
      <c r="H511" s="61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62"/>
      <c r="X511" s="316"/>
      <c r="Y511" s="63"/>
      <c r="Z511" s="62"/>
      <c r="AA511" s="35"/>
      <c r="AB511" s="63"/>
      <c r="AC511" s="37"/>
      <c r="AD511" s="35"/>
      <c r="AE511" s="64"/>
      <c r="AF511" s="37"/>
      <c r="AG511" s="37"/>
      <c r="AH511" s="65"/>
      <c r="AI511" s="317"/>
      <c r="AJ511" s="37"/>
      <c r="AK511" s="37"/>
    </row>
    <row r="512">
      <c r="A512" s="258"/>
      <c r="B512" s="114"/>
      <c r="C512" s="62"/>
      <c r="D512" s="30"/>
      <c r="E512" s="30"/>
      <c r="F512" s="30"/>
      <c r="G512" s="30"/>
      <c r="H512" s="61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62"/>
      <c r="X512" s="316"/>
      <c r="Y512" s="63"/>
      <c r="Z512" s="62"/>
      <c r="AA512" s="35"/>
      <c r="AB512" s="63"/>
      <c r="AC512" s="37"/>
      <c r="AD512" s="35"/>
      <c r="AE512" s="64"/>
      <c r="AF512" s="37"/>
      <c r="AG512" s="37"/>
      <c r="AH512" s="65"/>
      <c r="AI512" s="317"/>
      <c r="AJ512" s="37"/>
      <c r="AK512" s="37"/>
    </row>
    <row r="513">
      <c r="A513" s="258"/>
      <c r="B513" s="114"/>
      <c r="C513" s="62"/>
      <c r="D513" s="30"/>
      <c r="E513" s="30"/>
      <c r="F513" s="30"/>
      <c r="G513" s="30"/>
      <c r="H513" s="61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62"/>
      <c r="X513" s="316"/>
      <c r="Y513" s="63"/>
      <c r="Z513" s="62"/>
      <c r="AA513" s="35"/>
      <c r="AB513" s="63"/>
      <c r="AC513" s="37"/>
      <c r="AD513" s="35"/>
      <c r="AE513" s="64"/>
      <c r="AF513" s="37"/>
      <c r="AG513" s="37"/>
      <c r="AH513" s="65"/>
      <c r="AI513" s="317"/>
      <c r="AJ513" s="37"/>
      <c r="AK513" s="37"/>
    </row>
    <row r="514">
      <c r="A514" s="258"/>
      <c r="B514" s="114"/>
      <c r="C514" s="62"/>
      <c r="D514" s="30"/>
      <c r="E514" s="30"/>
      <c r="F514" s="30"/>
      <c r="G514" s="30"/>
      <c r="H514" s="61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62"/>
      <c r="X514" s="316"/>
      <c r="Y514" s="63"/>
      <c r="Z514" s="62"/>
      <c r="AA514" s="35"/>
      <c r="AB514" s="63"/>
      <c r="AC514" s="37"/>
      <c r="AD514" s="35"/>
      <c r="AE514" s="64"/>
      <c r="AF514" s="37"/>
      <c r="AG514" s="37"/>
      <c r="AH514" s="65"/>
      <c r="AI514" s="317"/>
      <c r="AJ514" s="37"/>
      <c r="AK514" s="37"/>
    </row>
    <row r="515">
      <c r="A515" s="258"/>
      <c r="B515" s="114"/>
      <c r="C515" s="62"/>
      <c r="D515" s="30"/>
      <c r="E515" s="30"/>
      <c r="F515" s="30"/>
      <c r="G515" s="30"/>
      <c r="H515" s="61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62"/>
      <c r="X515" s="316"/>
      <c r="Y515" s="63"/>
      <c r="Z515" s="62"/>
      <c r="AA515" s="35"/>
      <c r="AB515" s="63"/>
      <c r="AC515" s="37"/>
      <c r="AD515" s="35"/>
      <c r="AE515" s="64"/>
      <c r="AF515" s="37"/>
      <c r="AG515" s="37"/>
      <c r="AH515" s="65"/>
      <c r="AI515" s="317"/>
      <c r="AJ515" s="37"/>
      <c r="AK515" s="37"/>
    </row>
    <row r="516">
      <c r="A516" s="258"/>
      <c r="B516" s="114"/>
      <c r="C516" s="62"/>
      <c r="D516" s="30"/>
      <c r="E516" s="30"/>
      <c r="F516" s="30"/>
      <c r="G516" s="30"/>
      <c r="H516" s="61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62"/>
      <c r="X516" s="316"/>
      <c r="Y516" s="63"/>
      <c r="Z516" s="62"/>
      <c r="AA516" s="35"/>
      <c r="AB516" s="63"/>
      <c r="AC516" s="37"/>
      <c r="AD516" s="35"/>
      <c r="AE516" s="64"/>
      <c r="AF516" s="37"/>
      <c r="AG516" s="37"/>
      <c r="AH516" s="65"/>
      <c r="AI516" s="317"/>
      <c r="AJ516" s="37"/>
      <c r="AK516" s="37"/>
    </row>
    <row r="517">
      <c r="A517" s="258"/>
      <c r="B517" s="114"/>
      <c r="C517" s="62"/>
      <c r="D517" s="30"/>
      <c r="E517" s="30"/>
      <c r="F517" s="30"/>
      <c r="G517" s="30"/>
      <c r="H517" s="61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62"/>
      <c r="X517" s="316"/>
      <c r="Y517" s="63"/>
      <c r="Z517" s="62"/>
      <c r="AA517" s="35"/>
      <c r="AB517" s="63"/>
      <c r="AC517" s="37"/>
      <c r="AD517" s="35"/>
      <c r="AE517" s="64"/>
      <c r="AF517" s="37"/>
      <c r="AG517" s="37"/>
      <c r="AH517" s="65"/>
      <c r="AI517" s="317"/>
      <c r="AJ517" s="37"/>
      <c r="AK517" s="37"/>
    </row>
    <row r="518">
      <c r="A518" s="258"/>
      <c r="B518" s="114"/>
      <c r="C518" s="62"/>
      <c r="D518" s="30"/>
      <c r="E518" s="30"/>
      <c r="F518" s="30"/>
      <c r="G518" s="30"/>
      <c r="H518" s="61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62"/>
      <c r="X518" s="316"/>
      <c r="Y518" s="63"/>
      <c r="Z518" s="62"/>
      <c r="AA518" s="35"/>
      <c r="AB518" s="63"/>
      <c r="AC518" s="37"/>
      <c r="AD518" s="35"/>
      <c r="AE518" s="64"/>
      <c r="AF518" s="37"/>
      <c r="AG518" s="37"/>
      <c r="AH518" s="65"/>
      <c r="AI518" s="317"/>
      <c r="AJ518" s="37"/>
      <c r="AK518" s="37"/>
    </row>
    <row r="519">
      <c r="A519" s="258"/>
      <c r="B519" s="114"/>
      <c r="C519" s="62"/>
      <c r="D519" s="30"/>
      <c r="E519" s="30"/>
      <c r="F519" s="30"/>
      <c r="G519" s="30"/>
      <c r="H519" s="61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62"/>
      <c r="X519" s="316"/>
      <c r="Y519" s="63"/>
      <c r="Z519" s="62"/>
      <c r="AA519" s="35"/>
      <c r="AB519" s="63"/>
      <c r="AC519" s="37"/>
      <c r="AD519" s="35"/>
      <c r="AE519" s="64"/>
      <c r="AF519" s="37"/>
      <c r="AG519" s="37"/>
      <c r="AH519" s="65"/>
      <c r="AI519" s="317"/>
      <c r="AJ519" s="37"/>
      <c r="AK519" s="37"/>
    </row>
    <row r="520">
      <c r="A520" s="258"/>
      <c r="B520" s="114"/>
      <c r="C520" s="62"/>
      <c r="D520" s="30"/>
      <c r="E520" s="30"/>
      <c r="F520" s="30"/>
      <c r="G520" s="30"/>
      <c r="H520" s="61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62"/>
      <c r="X520" s="316"/>
      <c r="Y520" s="63"/>
      <c r="Z520" s="62"/>
      <c r="AA520" s="35"/>
      <c r="AB520" s="63"/>
      <c r="AC520" s="37"/>
      <c r="AD520" s="35"/>
      <c r="AE520" s="64"/>
      <c r="AF520" s="37"/>
      <c r="AG520" s="37"/>
      <c r="AH520" s="65"/>
      <c r="AI520" s="317"/>
      <c r="AJ520" s="37"/>
      <c r="AK520" s="37"/>
    </row>
    <row r="521">
      <c r="A521" s="258"/>
      <c r="B521" s="114"/>
      <c r="C521" s="62"/>
      <c r="D521" s="30"/>
      <c r="E521" s="30"/>
      <c r="F521" s="30"/>
      <c r="G521" s="30"/>
      <c r="H521" s="61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62"/>
      <c r="X521" s="316"/>
      <c r="Y521" s="63"/>
      <c r="Z521" s="62"/>
      <c r="AA521" s="35"/>
      <c r="AB521" s="63"/>
      <c r="AC521" s="37"/>
      <c r="AD521" s="35"/>
      <c r="AE521" s="64"/>
      <c r="AF521" s="37"/>
      <c r="AG521" s="37"/>
      <c r="AH521" s="65"/>
      <c r="AI521" s="317"/>
      <c r="AJ521" s="37"/>
      <c r="AK521" s="37"/>
    </row>
    <row r="522">
      <c r="A522" s="258"/>
      <c r="B522" s="114"/>
      <c r="C522" s="62"/>
      <c r="D522" s="30"/>
      <c r="E522" s="30"/>
      <c r="F522" s="30"/>
      <c r="G522" s="30"/>
      <c r="H522" s="61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62"/>
      <c r="X522" s="316"/>
      <c r="Y522" s="63"/>
      <c r="Z522" s="62"/>
      <c r="AA522" s="35"/>
      <c r="AB522" s="63"/>
      <c r="AC522" s="37"/>
      <c r="AD522" s="35"/>
      <c r="AE522" s="64"/>
      <c r="AF522" s="37"/>
      <c r="AG522" s="37"/>
      <c r="AH522" s="65"/>
      <c r="AI522" s="317"/>
      <c r="AJ522" s="37"/>
      <c r="AK522" s="37"/>
    </row>
    <row r="523">
      <c r="A523" s="258"/>
      <c r="B523" s="114"/>
      <c r="C523" s="62"/>
      <c r="D523" s="30"/>
      <c r="E523" s="30"/>
      <c r="F523" s="30"/>
      <c r="G523" s="30"/>
      <c r="H523" s="61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62"/>
      <c r="X523" s="316"/>
      <c r="Y523" s="63"/>
      <c r="Z523" s="62"/>
      <c r="AA523" s="35"/>
      <c r="AB523" s="63"/>
      <c r="AC523" s="37"/>
      <c r="AD523" s="35"/>
      <c r="AE523" s="64"/>
      <c r="AF523" s="37"/>
      <c r="AG523" s="37"/>
      <c r="AH523" s="65"/>
      <c r="AI523" s="317"/>
      <c r="AJ523" s="37"/>
      <c r="AK523" s="37"/>
    </row>
    <row r="524">
      <c r="A524" s="258"/>
      <c r="B524" s="114"/>
      <c r="C524" s="62"/>
      <c r="D524" s="30"/>
      <c r="E524" s="30"/>
      <c r="F524" s="30"/>
      <c r="G524" s="30"/>
      <c r="H524" s="61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62"/>
      <c r="X524" s="316"/>
      <c r="Y524" s="63"/>
      <c r="Z524" s="62"/>
      <c r="AA524" s="35"/>
      <c r="AB524" s="63"/>
      <c r="AC524" s="37"/>
      <c r="AD524" s="35"/>
      <c r="AE524" s="64"/>
      <c r="AF524" s="37"/>
      <c r="AG524" s="37"/>
      <c r="AH524" s="65"/>
      <c r="AI524" s="317"/>
      <c r="AJ524" s="37"/>
      <c r="AK524" s="37"/>
    </row>
    <row r="525">
      <c r="A525" s="258"/>
      <c r="B525" s="114"/>
      <c r="C525" s="62"/>
      <c r="D525" s="30"/>
      <c r="E525" s="30"/>
      <c r="F525" s="30"/>
      <c r="G525" s="30"/>
      <c r="H525" s="61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62"/>
      <c r="X525" s="316"/>
      <c r="Y525" s="63"/>
      <c r="Z525" s="62"/>
      <c r="AA525" s="35"/>
      <c r="AB525" s="63"/>
      <c r="AC525" s="37"/>
      <c r="AD525" s="35"/>
      <c r="AE525" s="64"/>
      <c r="AF525" s="37"/>
      <c r="AG525" s="37"/>
      <c r="AH525" s="65"/>
      <c r="AI525" s="317"/>
      <c r="AJ525" s="37"/>
      <c r="AK525" s="37"/>
    </row>
    <row r="526">
      <c r="A526" s="258"/>
      <c r="B526" s="114"/>
      <c r="C526" s="62"/>
      <c r="D526" s="30"/>
      <c r="E526" s="30"/>
      <c r="F526" s="30"/>
      <c r="G526" s="30"/>
      <c r="H526" s="61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62"/>
      <c r="X526" s="316"/>
      <c r="Y526" s="63"/>
      <c r="Z526" s="62"/>
      <c r="AA526" s="35"/>
      <c r="AB526" s="63"/>
      <c r="AC526" s="37"/>
      <c r="AD526" s="35"/>
      <c r="AE526" s="64"/>
      <c r="AF526" s="37"/>
      <c r="AG526" s="37"/>
      <c r="AH526" s="65"/>
      <c r="AI526" s="317"/>
      <c r="AJ526" s="37"/>
      <c r="AK526" s="37"/>
    </row>
    <row r="527">
      <c r="A527" s="258"/>
      <c r="B527" s="114"/>
      <c r="C527" s="62"/>
      <c r="D527" s="30"/>
      <c r="E527" s="30"/>
      <c r="F527" s="30"/>
      <c r="G527" s="30"/>
      <c r="H527" s="61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62"/>
      <c r="X527" s="316"/>
      <c r="Y527" s="63"/>
      <c r="Z527" s="62"/>
      <c r="AA527" s="35"/>
      <c r="AB527" s="63"/>
      <c r="AC527" s="37"/>
      <c r="AD527" s="35"/>
      <c r="AE527" s="64"/>
      <c r="AF527" s="37"/>
      <c r="AG527" s="37"/>
      <c r="AH527" s="65"/>
      <c r="AI527" s="317"/>
      <c r="AJ527" s="37"/>
      <c r="AK527" s="37"/>
    </row>
    <row r="528">
      <c r="A528" s="258"/>
      <c r="B528" s="114"/>
      <c r="C528" s="62"/>
      <c r="D528" s="30"/>
      <c r="E528" s="30"/>
      <c r="F528" s="30"/>
      <c r="G528" s="30"/>
      <c r="H528" s="61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62"/>
      <c r="X528" s="316"/>
      <c r="Y528" s="63"/>
      <c r="Z528" s="62"/>
      <c r="AA528" s="35"/>
      <c r="AB528" s="63"/>
      <c r="AC528" s="37"/>
      <c r="AD528" s="35"/>
      <c r="AE528" s="64"/>
      <c r="AF528" s="37"/>
      <c r="AG528" s="37"/>
      <c r="AH528" s="65"/>
      <c r="AI528" s="317"/>
      <c r="AJ528" s="37"/>
      <c r="AK528" s="37"/>
    </row>
    <row r="529">
      <c r="A529" s="258"/>
      <c r="B529" s="114"/>
      <c r="C529" s="62"/>
      <c r="D529" s="30"/>
      <c r="E529" s="30"/>
      <c r="F529" s="30"/>
      <c r="G529" s="30"/>
      <c r="H529" s="61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62"/>
      <c r="X529" s="316"/>
      <c r="Y529" s="63"/>
      <c r="Z529" s="62"/>
      <c r="AA529" s="35"/>
      <c r="AB529" s="63"/>
      <c r="AC529" s="37"/>
      <c r="AD529" s="35"/>
      <c r="AE529" s="64"/>
      <c r="AF529" s="37"/>
      <c r="AG529" s="37"/>
      <c r="AH529" s="65"/>
      <c r="AI529" s="317"/>
      <c r="AJ529" s="37"/>
      <c r="AK529" s="37"/>
    </row>
    <row r="530">
      <c r="A530" s="258"/>
      <c r="B530" s="114"/>
      <c r="C530" s="62"/>
      <c r="D530" s="30"/>
      <c r="E530" s="30"/>
      <c r="F530" s="30"/>
      <c r="G530" s="30"/>
      <c r="H530" s="61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62"/>
      <c r="X530" s="316"/>
      <c r="Y530" s="63"/>
      <c r="Z530" s="62"/>
      <c r="AA530" s="35"/>
      <c r="AB530" s="63"/>
      <c r="AC530" s="37"/>
      <c r="AD530" s="35"/>
      <c r="AE530" s="64"/>
      <c r="AF530" s="37"/>
      <c r="AG530" s="37"/>
      <c r="AH530" s="65"/>
      <c r="AI530" s="317"/>
      <c r="AJ530" s="37"/>
      <c r="AK530" s="37"/>
    </row>
    <row r="531">
      <c r="A531" s="258"/>
      <c r="B531" s="114"/>
      <c r="C531" s="62"/>
      <c r="D531" s="30"/>
      <c r="E531" s="30"/>
      <c r="F531" s="30"/>
      <c r="G531" s="30"/>
      <c r="H531" s="61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62"/>
      <c r="X531" s="316"/>
      <c r="Y531" s="63"/>
      <c r="Z531" s="62"/>
      <c r="AA531" s="35"/>
      <c r="AB531" s="63"/>
      <c r="AC531" s="37"/>
      <c r="AD531" s="35"/>
      <c r="AE531" s="64"/>
      <c r="AF531" s="37"/>
      <c r="AG531" s="37"/>
      <c r="AH531" s="65"/>
      <c r="AI531" s="317"/>
      <c r="AJ531" s="37"/>
      <c r="AK531" s="37"/>
    </row>
    <row r="532">
      <c r="A532" s="258"/>
      <c r="B532" s="114"/>
      <c r="C532" s="62"/>
      <c r="D532" s="30"/>
      <c r="E532" s="30"/>
      <c r="F532" s="30"/>
      <c r="G532" s="30"/>
      <c r="H532" s="61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62"/>
      <c r="X532" s="316"/>
      <c r="Y532" s="63"/>
      <c r="Z532" s="62"/>
      <c r="AA532" s="35"/>
      <c r="AB532" s="63"/>
      <c r="AC532" s="37"/>
      <c r="AD532" s="35"/>
      <c r="AE532" s="64"/>
      <c r="AF532" s="37"/>
      <c r="AG532" s="37"/>
      <c r="AH532" s="65"/>
      <c r="AI532" s="317"/>
      <c r="AJ532" s="37"/>
      <c r="AK532" s="37"/>
    </row>
    <row r="533">
      <c r="A533" s="258"/>
      <c r="B533" s="114"/>
      <c r="C533" s="62"/>
      <c r="D533" s="30"/>
      <c r="E533" s="30"/>
      <c r="F533" s="30"/>
      <c r="G533" s="30"/>
      <c r="H533" s="61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62"/>
      <c r="X533" s="316"/>
      <c r="Y533" s="63"/>
      <c r="Z533" s="62"/>
      <c r="AA533" s="35"/>
      <c r="AB533" s="63"/>
      <c r="AC533" s="37"/>
      <c r="AD533" s="35"/>
      <c r="AE533" s="64"/>
      <c r="AF533" s="37"/>
      <c r="AG533" s="37"/>
      <c r="AH533" s="65"/>
      <c r="AI533" s="317"/>
      <c r="AJ533" s="37"/>
      <c r="AK533" s="37"/>
    </row>
    <row r="534">
      <c r="A534" s="258"/>
      <c r="B534" s="114"/>
      <c r="C534" s="62"/>
      <c r="D534" s="30"/>
      <c r="E534" s="30"/>
      <c r="F534" s="30"/>
      <c r="G534" s="30"/>
      <c r="H534" s="61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62"/>
      <c r="X534" s="316"/>
      <c r="Y534" s="63"/>
      <c r="Z534" s="62"/>
      <c r="AA534" s="35"/>
      <c r="AB534" s="63"/>
      <c r="AC534" s="37"/>
      <c r="AD534" s="35"/>
      <c r="AE534" s="64"/>
      <c r="AF534" s="37"/>
      <c r="AG534" s="37"/>
      <c r="AH534" s="65"/>
      <c r="AI534" s="317"/>
      <c r="AJ534" s="37"/>
      <c r="AK534" s="37"/>
    </row>
    <row r="535">
      <c r="A535" s="258"/>
      <c r="B535" s="114"/>
      <c r="C535" s="62"/>
      <c r="D535" s="30"/>
      <c r="E535" s="30"/>
      <c r="F535" s="30"/>
      <c r="G535" s="30"/>
      <c r="H535" s="61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62"/>
      <c r="X535" s="316"/>
      <c r="Y535" s="63"/>
      <c r="Z535" s="62"/>
      <c r="AA535" s="35"/>
      <c r="AB535" s="63"/>
      <c r="AC535" s="37"/>
      <c r="AD535" s="35"/>
      <c r="AE535" s="64"/>
      <c r="AF535" s="37"/>
      <c r="AG535" s="37"/>
      <c r="AH535" s="65"/>
      <c r="AI535" s="317"/>
      <c r="AJ535" s="37"/>
      <c r="AK535" s="37"/>
    </row>
    <row r="536">
      <c r="A536" s="258"/>
      <c r="B536" s="114"/>
      <c r="C536" s="62"/>
      <c r="D536" s="30"/>
      <c r="E536" s="30"/>
      <c r="F536" s="30"/>
      <c r="G536" s="30"/>
      <c r="H536" s="61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62"/>
      <c r="X536" s="316"/>
      <c r="Y536" s="63"/>
      <c r="Z536" s="62"/>
      <c r="AA536" s="35"/>
      <c r="AB536" s="63"/>
      <c r="AC536" s="37"/>
      <c r="AD536" s="35"/>
      <c r="AE536" s="64"/>
      <c r="AF536" s="37"/>
      <c r="AG536" s="37"/>
      <c r="AH536" s="65"/>
      <c r="AI536" s="317"/>
      <c r="AJ536" s="37"/>
      <c r="AK536" s="37"/>
    </row>
    <row r="537">
      <c r="A537" s="258"/>
      <c r="B537" s="114"/>
      <c r="C537" s="62"/>
      <c r="D537" s="30"/>
      <c r="E537" s="30"/>
      <c r="F537" s="30"/>
      <c r="G537" s="30"/>
      <c r="H537" s="61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62"/>
      <c r="X537" s="316"/>
      <c r="Y537" s="63"/>
      <c r="Z537" s="62"/>
      <c r="AA537" s="35"/>
      <c r="AB537" s="63"/>
      <c r="AC537" s="37"/>
      <c r="AD537" s="35"/>
      <c r="AE537" s="64"/>
      <c r="AF537" s="37"/>
      <c r="AG537" s="37"/>
      <c r="AH537" s="65"/>
      <c r="AI537" s="317"/>
      <c r="AJ537" s="37"/>
      <c r="AK537" s="37"/>
    </row>
    <row r="538">
      <c r="A538" s="258"/>
      <c r="B538" s="114"/>
      <c r="C538" s="62"/>
      <c r="D538" s="30"/>
      <c r="E538" s="30"/>
      <c r="F538" s="30"/>
      <c r="G538" s="30"/>
      <c r="H538" s="61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62"/>
      <c r="X538" s="316"/>
      <c r="Y538" s="63"/>
      <c r="Z538" s="62"/>
      <c r="AA538" s="35"/>
      <c r="AB538" s="63"/>
      <c r="AC538" s="37"/>
      <c r="AD538" s="35"/>
      <c r="AE538" s="64"/>
      <c r="AF538" s="37"/>
      <c r="AG538" s="37"/>
      <c r="AH538" s="65"/>
      <c r="AI538" s="317"/>
      <c r="AJ538" s="37"/>
      <c r="AK538" s="37"/>
    </row>
    <row r="539">
      <c r="A539" s="258"/>
      <c r="B539" s="114"/>
      <c r="C539" s="62"/>
      <c r="D539" s="30"/>
      <c r="E539" s="30"/>
      <c r="F539" s="30"/>
      <c r="G539" s="30"/>
      <c r="H539" s="61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62"/>
      <c r="X539" s="316"/>
      <c r="Y539" s="63"/>
      <c r="Z539" s="62"/>
      <c r="AA539" s="35"/>
      <c r="AB539" s="63"/>
      <c r="AC539" s="37"/>
      <c r="AD539" s="35"/>
      <c r="AE539" s="64"/>
      <c r="AF539" s="37"/>
      <c r="AG539" s="37"/>
      <c r="AH539" s="65"/>
      <c r="AI539" s="317"/>
      <c r="AJ539" s="37"/>
      <c r="AK539" s="37"/>
    </row>
    <row r="540">
      <c r="A540" s="258"/>
      <c r="B540" s="114"/>
      <c r="C540" s="62"/>
      <c r="D540" s="30"/>
      <c r="E540" s="30"/>
      <c r="F540" s="30"/>
      <c r="G540" s="30"/>
      <c r="H540" s="61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62"/>
      <c r="X540" s="316"/>
      <c r="Y540" s="63"/>
      <c r="Z540" s="62"/>
      <c r="AA540" s="35"/>
      <c r="AB540" s="63"/>
      <c r="AC540" s="37"/>
      <c r="AD540" s="35"/>
      <c r="AE540" s="64"/>
      <c r="AF540" s="37"/>
      <c r="AG540" s="37"/>
      <c r="AH540" s="65"/>
      <c r="AI540" s="317"/>
      <c r="AJ540" s="37"/>
      <c r="AK540" s="37"/>
    </row>
    <row r="541">
      <c r="A541" s="258"/>
      <c r="B541" s="114"/>
      <c r="C541" s="62"/>
      <c r="D541" s="30"/>
      <c r="E541" s="30"/>
      <c r="F541" s="30"/>
      <c r="G541" s="30"/>
      <c r="H541" s="61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62"/>
      <c r="X541" s="316"/>
      <c r="Y541" s="63"/>
      <c r="Z541" s="62"/>
      <c r="AA541" s="35"/>
      <c r="AB541" s="63"/>
      <c r="AC541" s="37"/>
      <c r="AD541" s="35"/>
      <c r="AE541" s="64"/>
      <c r="AF541" s="37"/>
      <c r="AG541" s="37"/>
      <c r="AH541" s="65"/>
      <c r="AI541" s="317"/>
      <c r="AJ541" s="37"/>
      <c r="AK541" s="37"/>
    </row>
    <row r="542">
      <c r="A542" s="258"/>
      <c r="B542" s="114"/>
      <c r="C542" s="62"/>
      <c r="D542" s="30"/>
      <c r="E542" s="30"/>
      <c r="F542" s="30"/>
      <c r="G542" s="30"/>
      <c r="H542" s="61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62"/>
      <c r="X542" s="316"/>
      <c r="Y542" s="63"/>
      <c r="Z542" s="62"/>
      <c r="AA542" s="35"/>
      <c r="AB542" s="63"/>
      <c r="AC542" s="37"/>
      <c r="AD542" s="35"/>
      <c r="AE542" s="64"/>
      <c r="AF542" s="37"/>
      <c r="AG542" s="37"/>
      <c r="AH542" s="65"/>
      <c r="AI542" s="317"/>
      <c r="AJ542" s="37"/>
      <c r="AK542" s="37"/>
    </row>
    <row r="543">
      <c r="A543" s="258"/>
      <c r="B543" s="114"/>
      <c r="C543" s="62"/>
      <c r="D543" s="30"/>
      <c r="E543" s="30"/>
      <c r="F543" s="30"/>
      <c r="G543" s="30"/>
      <c r="H543" s="61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62"/>
      <c r="X543" s="316"/>
      <c r="Y543" s="63"/>
      <c r="Z543" s="62"/>
      <c r="AA543" s="35"/>
      <c r="AB543" s="63"/>
      <c r="AC543" s="37"/>
      <c r="AD543" s="35"/>
      <c r="AE543" s="64"/>
      <c r="AF543" s="37"/>
      <c r="AG543" s="37"/>
      <c r="AH543" s="65"/>
      <c r="AI543" s="317"/>
      <c r="AJ543" s="37"/>
      <c r="AK543" s="37"/>
    </row>
    <row r="544">
      <c r="A544" s="258"/>
      <c r="B544" s="114"/>
      <c r="C544" s="62"/>
      <c r="D544" s="30"/>
      <c r="E544" s="30"/>
      <c r="F544" s="30"/>
      <c r="G544" s="30"/>
      <c r="H544" s="61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62"/>
      <c r="X544" s="316"/>
      <c r="Y544" s="63"/>
      <c r="Z544" s="62"/>
      <c r="AA544" s="35"/>
      <c r="AB544" s="63"/>
      <c r="AC544" s="37"/>
      <c r="AD544" s="35"/>
      <c r="AE544" s="64"/>
      <c r="AF544" s="37"/>
      <c r="AG544" s="37"/>
      <c r="AH544" s="65"/>
      <c r="AI544" s="317"/>
      <c r="AJ544" s="37"/>
      <c r="AK544" s="37"/>
    </row>
    <row r="545">
      <c r="A545" s="258"/>
      <c r="B545" s="114"/>
      <c r="C545" s="62"/>
      <c r="D545" s="30"/>
      <c r="E545" s="30"/>
      <c r="F545" s="30"/>
      <c r="G545" s="30"/>
      <c r="H545" s="61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62"/>
      <c r="X545" s="316"/>
      <c r="Y545" s="63"/>
      <c r="Z545" s="62"/>
      <c r="AA545" s="35"/>
      <c r="AB545" s="63"/>
      <c r="AC545" s="37"/>
      <c r="AD545" s="35"/>
      <c r="AE545" s="64"/>
      <c r="AF545" s="37"/>
      <c r="AG545" s="37"/>
      <c r="AH545" s="65"/>
      <c r="AI545" s="317"/>
      <c r="AJ545" s="37"/>
      <c r="AK545" s="37"/>
    </row>
    <row r="546">
      <c r="A546" s="258"/>
      <c r="B546" s="114"/>
      <c r="C546" s="62"/>
      <c r="D546" s="30"/>
      <c r="E546" s="30"/>
      <c r="F546" s="30"/>
      <c r="G546" s="30"/>
      <c r="H546" s="61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62"/>
      <c r="X546" s="316"/>
      <c r="Y546" s="63"/>
      <c r="Z546" s="62"/>
      <c r="AA546" s="35"/>
      <c r="AB546" s="63"/>
      <c r="AC546" s="37"/>
      <c r="AD546" s="35"/>
      <c r="AE546" s="64"/>
      <c r="AF546" s="37"/>
      <c r="AG546" s="37"/>
      <c r="AH546" s="65"/>
      <c r="AI546" s="317"/>
      <c r="AJ546" s="37"/>
      <c r="AK546" s="37"/>
    </row>
    <row r="547">
      <c r="A547" s="258"/>
      <c r="B547" s="114"/>
      <c r="C547" s="62"/>
      <c r="D547" s="30"/>
      <c r="E547" s="30"/>
      <c r="F547" s="30"/>
      <c r="G547" s="30"/>
      <c r="H547" s="61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62"/>
      <c r="X547" s="316"/>
      <c r="Y547" s="63"/>
      <c r="Z547" s="62"/>
      <c r="AA547" s="35"/>
      <c r="AB547" s="63"/>
      <c r="AC547" s="37"/>
      <c r="AD547" s="35"/>
      <c r="AE547" s="64"/>
      <c r="AF547" s="37"/>
      <c r="AG547" s="37"/>
      <c r="AH547" s="65"/>
      <c r="AI547" s="317"/>
      <c r="AJ547" s="37"/>
      <c r="AK547" s="37"/>
    </row>
    <row r="548">
      <c r="A548" s="258"/>
      <c r="B548" s="114"/>
      <c r="C548" s="62"/>
      <c r="D548" s="30"/>
      <c r="E548" s="30"/>
      <c r="F548" s="30"/>
      <c r="G548" s="30"/>
      <c r="H548" s="61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62"/>
      <c r="X548" s="316"/>
      <c r="Y548" s="63"/>
      <c r="Z548" s="62"/>
      <c r="AA548" s="35"/>
      <c r="AB548" s="63"/>
      <c r="AC548" s="37"/>
      <c r="AD548" s="35"/>
      <c r="AE548" s="64"/>
      <c r="AF548" s="37"/>
      <c r="AG548" s="37"/>
      <c r="AH548" s="65"/>
      <c r="AI548" s="317"/>
      <c r="AJ548" s="37"/>
      <c r="AK548" s="37"/>
    </row>
    <row r="549">
      <c r="A549" s="258"/>
      <c r="B549" s="114"/>
      <c r="C549" s="62"/>
      <c r="D549" s="30"/>
      <c r="E549" s="30"/>
      <c r="F549" s="30"/>
      <c r="G549" s="30"/>
      <c r="H549" s="61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62"/>
      <c r="X549" s="316"/>
      <c r="Y549" s="63"/>
      <c r="Z549" s="62"/>
      <c r="AA549" s="35"/>
      <c r="AB549" s="63"/>
      <c r="AC549" s="37"/>
      <c r="AD549" s="35"/>
      <c r="AE549" s="64"/>
      <c r="AF549" s="37"/>
      <c r="AG549" s="37"/>
      <c r="AH549" s="65"/>
      <c r="AI549" s="317"/>
      <c r="AJ549" s="37"/>
      <c r="AK549" s="37"/>
    </row>
    <row r="550">
      <c r="A550" s="258"/>
      <c r="B550" s="114"/>
      <c r="C550" s="62"/>
      <c r="D550" s="30"/>
      <c r="E550" s="30"/>
      <c r="F550" s="30"/>
      <c r="G550" s="30"/>
      <c r="H550" s="61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62"/>
      <c r="X550" s="316"/>
      <c r="Y550" s="63"/>
      <c r="Z550" s="62"/>
      <c r="AA550" s="35"/>
      <c r="AB550" s="63"/>
      <c r="AC550" s="37"/>
      <c r="AD550" s="35"/>
      <c r="AE550" s="64"/>
      <c r="AF550" s="37"/>
      <c r="AG550" s="37"/>
      <c r="AH550" s="65"/>
      <c r="AI550" s="317"/>
      <c r="AJ550" s="37"/>
      <c r="AK550" s="37"/>
    </row>
    <row r="551">
      <c r="A551" s="258"/>
      <c r="B551" s="114"/>
      <c r="C551" s="62"/>
      <c r="D551" s="30"/>
      <c r="E551" s="30"/>
      <c r="F551" s="30"/>
      <c r="G551" s="30"/>
      <c r="H551" s="61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62"/>
      <c r="X551" s="316"/>
      <c r="Y551" s="63"/>
      <c r="Z551" s="62"/>
      <c r="AA551" s="35"/>
      <c r="AB551" s="63"/>
      <c r="AC551" s="37"/>
      <c r="AD551" s="35"/>
      <c r="AE551" s="64"/>
      <c r="AF551" s="37"/>
      <c r="AG551" s="37"/>
      <c r="AH551" s="65"/>
      <c r="AI551" s="317"/>
      <c r="AJ551" s="37"/>
      <c r="AK551" s="37"/>
    </row>
    <row r="552">
      <c r="A552" s="258"/>
      <c r="B552" s="114"/>
      <c r="C552" s="62"/>
      <c r="D552" s="30"/>
      <c r="E552" s="30"/>
      <c r="F552" s="30"/>
      <c r="G552" s="30"/>
      <c r="H552" s="61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62"/>
      <c r="X552" s="316"/>
      <c r="Y552" s="63"/>
      <c r="Z552" s="62"/>
      <c r="AA552" s="35"/>
      <c r="AB552" s="63"/>
      <c r="AC552" s="37"/>
      <c r="AD552" s="35"/>
      <c r="AE552" s="64"/>
      <c r="AF552" s="37"/>
      <c r="AG552" s="37"/>
      <c r="AH552" s="65"/>
      <c r="AI552" s="317"/>
      <c r="AJ552" s="37"/>
      <c r="AK552" s="37"/>
    </row>
    <row r="553">
      <c r="A553" s="258"/>
      <c r="B553" s="114"/>
      <c r="C553" s="62"/>
      <c r="D553" s="30"/>
      <c r="E553" s="30"/>
      <c r="F553" s="30"/>
      <c r="G553" s="30"/>
      <c r="H553" s="61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62"/>
      <c r="X553" s="316"/>
      <c r="Y553" s="63"/>
      <c r="Z553" s="62"/>
      <c r="AA553" s="35"/>
      <c r="AB553" s="63"/>
      <c r="AC553" s="37"/>
      <c r="AD553" s="35"/>
      <c r="AE553" s="64"/>
      <c r="AF553" s="37"/>
      <c r="AG553" s="37"/>
      <c r="AH553" s="65"/>
      <c r="AI553" s="317"/>
      <c r="AJ553" s="37"/>
      <c r="AK553" s="37"/>
    </row>
    <row r="554">
      <c r="A554" s="258"/>
      <c r="B554" s="114"/>
      <c r="C554" s="62"/>
      <c r="D554" s="30"/>
      <c r="E554" s="30"/>
      <c r="F554" s="30"/>
      <c r="G554" s="30"/>
      <c r="H554" s="61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62"/>
      <c r="X554" s="316"/>
      <c r="Y554" s="63"/>
      <c r="Z554" s="62"/>
      <c r="AA554" s="35"/>
      <c r="AB554" s="63"/>
      <c r="AC554" s="37"/>
      <c r="AD554" s="35"/>
      <c r="AE554" s="64"/>
      <c r="AF554" s="37"/>
      <c r="AG554" s="37"/>
      <c r="AH554" s="65"/>
      <c r="AI554" s="317"/>
      <c r="AJ554" s="37"/>
      <c r="AK554" s="37"/>
    </row>
    <row r="555">
      <c r="A555" s="258"/>
      <c r="B555" s="114"/>
      <c r="C555" s="62"/>
      <c r="D555" s="30"/>
      <c r="E555" s="30"/>
      <c r="F555" s="30"/>
      <c r="G555" s="30"/>
      <c r="H555" s="61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62"/>
      <c r="X555" s="316"/>
      <c r="Y555" s="63"/>
      <c r="Z555" s="62"/>
      <c r="AA555" s="35"/>
      <c r="AB555" s="63"/>
      <c r="AC555" s="37"/>
      <c r="AD555" s="35"/>
      <c r="AE555" s="64"/>
      <c r="AF555" s="37"/>
      <c r="AG555" s="37"/>
      <c r="AH555" s="65"/>
      <c r="AI555" s="317"/>
      <c r="AJ555" s="37"/>
      <c r="AK555" s="37"/>
    </row>
    <row r="556">
      <c r="A556" s="258"/>
      <c r="B556" s="114"/>
      <c r="C556" s="62"/>
      <c r="D556" s="30"/>
      <c r="E556" s="30"/>
      <c r="F556" s="30"/>
      <c r="G556" s="30"/>
      <c r="H556" s="61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62"/>
      <c r="X556" s="316"/>
      <c r="Y556" s="63"/>
      <c r="Z556" s="62"/>
      <c r="AA556" s="35"/>
      <c r="AB556" s="63"/>
      <c r="AC556" s="37"/>
      <c r="AD556" s="35"/>
      <c r="AE556" s="64"/>
      <c r="AF556" s="37"/>
      <c r="AG556" s="37"/>
      <c r="AH556" s="65"/>
      <c r="AI556" s="317"/>
      <c r="AJ556" s="37"/>
      <c r="AK556" s="37"/>
    </row>
    <row r="557">
      <c r="A557" s="258"/>
      <c r="B557" s="114"/>
      <c r="C557" s="62"/>
      <c r="D557" s="30"/>
      <c r="E557" s="30"/>
      <c r="F557" s="30"/>
      <c r="G557" s="30"/>
      <c r="H557" s="61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62"/>
      <c r="X557" s="316"/>
      <c r="Y557" s="63"/>
      <c r="Z557" s="62"/>
      <c r="AA557" s="35"/>
      <c r="AB557" s="63"/>
      <c r="AC557" s="37"/>
      <c r="AD557" s="35"/>
      <c r="AE557" s="64"/>
      <c r="AF557" s="37"/>
      <c r="AG557" s="37"/>
      <c r="AH557" s="65"/>
      <c r="AI557" s="317"/>
      <c r="AJ557" s="37"/>
      <c r="AK557" s="37"/>
    </row>
    <row r="558">
      <c r="A558" s="258"/>
      <c r="B558" s="114"/>
      <c r="C558" s="62"/>
      <c r="D558" s="30"/>
      <c r="E558" s="30"/>
      <c r="F558" s="30"/>
      <c r="G558" s="30"/>
      <c r="H558" s="61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62"/>
      <c r="X558" s="316"/>
      <c r="Y558" s="63"/>
      <c r="Z558" s="62"/>
      <c r="AA558" s="35"/>
      <c r="AB558" s="63"/>
      <c r="AC558" s="37"/>
      <c r="AD558" s="35"/>
      <c r="AE558" s="64"/>
      <c r="AF558" s="37"/>
      <c r="AG558" s="37"/>
      <c r="AH558" s="65"/>
      <c r="AI558" s="317"/>
      <c r="AJ558" s="37"/>
      <c r="AK558" s="37"/>
    </row>
    <row r="559">
      <c r="A559" s="258"/>
      <c r="B559" s="114"/>
      <c r="C559" s="62"/>
      <c r="D559" s="30"/>
      <c r="E559" s="30"/>
      <c r="F559" s="30"/>
      <c r="G559" s="30"/>
      <c r="H559" s="61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62"/>
      <c r="X559" s="316"/>
      <c r="Y559" s="63"/>
      <c r="Z559" s="62"/>
      <c r="AA559" s="35"/>
      <c r="AB559" s="63"/>
      <c r="AC559" s="37"/>
      <c r="AD559" s="35"/>
      <c r="AE559" s="64"/>
      <c r="AF559" s="37"/>
      <c r="AG559" s="37"/>
      <c r="AH559" s="65"/>
      <c r="AI559" s="317"/>
      <c r="AJ559" s="37"/>
      <c r="AK559" s="37"/>
    </row>
    <row r="560">
      <c r="A560" s="258"/>
      <c r="B560" s="114"/>
      <c r="C560" s="62"/>
      <c r="D560" s="30"/>
      <c r="E560" s="30"/>
      <c r="F560" s="30"/>
      <c r="G560" s="30"/>
      <c r="H560" s="61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62"/>
      <c r="X560" s="316"/>
      <c r="Y560" s="63"/>
      <c r="Z560" s="62"/>
      <c r="AA560" s="35"/>
      <c r="AB560" s="63"/>
      <c r="AC560" s="37"/>
      <c r="AD560" s="35"/>
      <c r="AE560" s="64"/>
      <c r="AF560" s="37"/>
      <c r="AG560" s="37"/>
      <c r="AH560" s="65"/>
      <c r="AI560" s="317"/>
      <c r="AJ560" s="37"/>
      <c r="AK560" s="37"/>
    </row>
    <row r="561">
      <c r="A561" s="258"/>
      <c r="B561" s="114"/>
      <c r="C561" s="62"/>
      <c r="D561" s="30"/>
      <c r="E561" s="30"/>
      <c r="F561" s="30"/>
      <c r="G561" s="30"/>
      <c r="H561" s="61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62"/>
      <c r="X561" s="316"/>
      <c r="Y561" s="63"/>
      <c r="Z561" s="62"/>
      <c r="AA561" s="35"/>
      <c r="AB561" s="63"/>
      <c r="AC561" s="37"/>
      <c r="AD561" s="35"/>
      <c r="AE561" s="64"/>
      <c r="AF561" s="37"/>
      <c r="AG561" s="37"/>
      <c r="AH561" s="65"/>
      <c r="AI561" s="317"/>
      <c r="AJ561" s="37"/>
      <c r="AK561" s="37"/>
    </row>
    <row r="562">
      <c r="A562" s="258"/>
      <c r="B562" s="114"/>
      <c r="C562" s="62"/>
      <c r="D562" s="30"/>
      <c r="E562" s="30"/>
      <c r="F562" s="30"/>
      <c r="G562" s="30"/>
      <c r="H562" s="61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62"/>
      <c r="X562" s="316"/>
      <c r="Y562" s="63"/>
      <c r="Z562" s="62"/>
      <c r="AA562" s="35"/>
      <c r="AB562" s="63"/>
      <c r="AC562" s="37"/>
      <c r="AD562" s="35"/>
      <c r="AE562" s="64"/>
      <c r="AF562" s="37"/>
      <c r="AG562" s="37"/>
      <c r="AH562" s="65"/>
      <c r="AI562" s="317"/>
      <c r="AJ562" s="37"/>
      <c r="AK562" s="37"/>
    </row>
    <row r="563">
      <c r="A563" s="258"/>
      <c r="B563" s="114"/>
      <c r="C563" s="62"/>
      <c r="D563" s="30"/>
      <c r="E563" s="30"/>
      <c r="F563" s="30"/>
      <c r="G563" s="30"/>
      <c r="H563" s="61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62"/>
      <c r="X563" s="316"/>
      <c r="Y563" s="63"/>
      <c r="Z563" s="62"/>
      <c r="AA563" s="35"/>
      <c r="AB563" s="63"/>
      <c r="AC563" s="37"/>
      <c r="AD563" s="35"/>
      <c r="AE563" s="64"/>
      <c r="AF563" s="37"/>
      <c r="AG563" s="37"/>
      <c r="AH563" s="65"/>
      <c r="AI563" s="317"/>
      <c r="AJ563" s="37"/>
      <c r="AK563" s="37"/>
    </row>
    <row r="564">
      <c r="A564" s="258"/>
      <c r="B564" s="114"/>
      <c r="C564" s="62"/>
      <c r="D564" s="30"/>
      <c r="E564" s="30"/>
      <c r="F564" s="30"/>
      <c r="G564" s="30"/>
      <c r="H564" s="61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62"/>
      <c r="X564" s="316"/>
      <c r="Y564" s="63"/>
      <c r="Z564" s="62"/>
      <c r="AA564" s="35"/>
      <c r="AB564" s="63"/>
      <c r="AC564" s="37"/>
      <c r="AD564" s="35"/>
      <c r="AE564" s="64"/>
      <c r="AF564" s="37"/>
      <c r="AG564" s="37"/>
      <c r="AH564" s="65"/>
      <c r="AI564" s="317"/>
      <c r="AJ564" s="37"/>
      <c r="AK564" s="37"/>
    </row>
    <row r="565">
      <c r="A565" s="258"/>
      <c r="B565" s="114"/>
      <c r="C565" s="62"/>
      <c r="D565" s="30"/>
      <c r="E565" s="30"/>
      <c r="F565" s="30"/>
      <c r="G565" s="30"/>
      <c r="H565" s="61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62"/>
      <c r="X565" s="316"/>
      <c r="Y565" s="63"/>
      <c r="Z565" s="62"/>
      <c r="AA565" s="35"/>
      <c r="AB565" s="63"/>
      <c r="AC565" s="37"/>
      <c r="AD565" s="35"/>
      <c r="AE565" s="64"/>
      <c r="AF565" s="37"/>
      <c r="AG565" s="37"/>
      <c r="AH565" s="65"/>
      <c r="AI565" s="317"/>
      <c r="AJ565" s="37"/>
      <c r="AK565" s="37"/>
    </row>
    <row r="566">
      <c r="A566" s="258"/>
      <c r="B566" s="114"/>
      <c r="C566" s="62"/>
      <c r="D566" s="30"/>
      <c r="E566" s="30"/>
      <c r="F566" s="30"/>
      <c r="G566" s="30"/>
      <c r="H566" s="61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62"/>
      <c r="X566" s="316"/>
      <c r="Y566" s="63"/>
      <c r="Z566" s="62"/>
      <c r="AA566" s="35"/>
      <c r="AB566" s="63"/>
      <c r="AC566" s="37"/>
      <c r="AD566" s="35"/>
      <c r="AE566" s="64"/>
      <c r="AF566" s="37"/>
      <c r="AG566" s="37"/>
      <c r="AH566" s="65"/>
      <c r="AI566" s="317"/>
      <c r="AJ566" s="37"/>
      <c r="AK566" s="37"/>
    </row>
    <row r="567">
      <c r="A567" s="258"/>
      <c r="B567" s="114"/>
      <c r="C567" s="62"/>
      <c r="D567" s="30"/>
      <c r="E567" s="30"/>
      <c r="F567" s="30"/>
      <c r="G567" s="30"/>
      <c r="H567" s="61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62"/>
      <c r="X567" s="316"/>
      <c r="Y567" s="63"/>
      <c r="Z567" s="62"/>
      <c r="AA567" s="35"/>
      <c r="AB567" s="63"/>
      <c r="AC567" s="37"/>
      <c r="AD567" s="35"/>
      <c r="AE567" s="64"/>
      <c r="AF567" s="37"/>
      <c r="AG567" s="37"/>
      <c r="AH567" s="65"/>
      <c r="AI567" s="317"/>
      <c r="AJ567" s="37"/>
      <c r="AK567" s="37"/>
    </row>
    <row r="568">
      <c r="A568" s="258"/>
      <c r="B568" s="114"/>
      <c r="C568" s="62"/>
      <c r="D568" s="30"/>
      <c r="E568" s="30"/>
      <c r="F568" s="30"/>
      <c r="G568" s="30"/>
      <c r="H568" s="61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62"/>
      <c r="X568" s="316"/>
      <c r="Y568" s="63"/>
      <c r="Z568" s="62"/>
      <c r="AA568" s="35"/>
      <c r="AB568" s="63"/>
      <c r="AC568" s="37"/>
      <c r="AD568" s="35"/>
      <c r="AE568" s="64"/>
      <c r="AF568" s="37"/>
      <c r="AG568" s="37"/>
      <c r="AH568" s="65"/>
      <c r="AI568" s="317"/>
      <c r="AJ568" s="37"/>
      <c r="AK568" s="37"/>
    </row>
    <row r="569">
      <c r="A569" s="258"/>
      <c r="B569" s="114"/>
      <c r="C569" s="62"/>
      <c r="D569" s="30"/>
      <c r="E569" s="30"/>
      <c r="F569" s="30"/>
      <c r="G569" s="30"/>
      <c r="H569" s="61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62"/>
      <c r="X569" s="316"/>
      <c r="Y569" s="63"/>
      <c r="Z569" s="62"/>
      <c r="AA569" s="35"/>
      <c r="AB569" s="63"/>
      <c r="AC569" s="37"/>
      <c r="AD569" s="35"/>
      <c r="AE569" s="64"/>
      <c r="AF569" s="37"/>
      <c r="AG569" s="37"/>
      <c r="AH569" s="65"/>
      <c r="AI569" s="317"/>
      <c r="AJ569" s="37"/>
      <c r="AK569" s="37"/>
    </row>
    <row r="570">
      <c r="A570" s="258"/>
      <c r="B570" s="114"/>
      <c r="C570" s="62"/>
      <c r="D570" s="30"/>
      <c r="E570" s="30"/>
      <c r="F570" s="30"/>
      <c r="G570" s="30"/>
      <c r="H570" s="61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62"/>
      <c r="X570" s="316"/>
      <c r="Y570" s="63"/>
      <c r="Z570" s="62"/>
      <c r="AA570" s="35"/>
      <c r="AB570" s="63"/>
      <c r="AC570" s="37"/>
      <c r="AD570" s="35"/>
      <c r="AE570" s="64"/>
      <c r="AF570" s="37"/>
      <c r="AG570" s="37"/>
      <c r="AH570" s="65"/>
      <c r="AI570" s="317"/>
      <c r="AJ570" s="37"/>
      <c r="AK570" s="37"/>
    </row>
    <row r="571">
      <c r="A571" s="258"/>
      <c r="B571" s="114"/>
      <c r="C571" s="62"/>
      <c r="D571" s="30"/>
      <c r="E571" s="30"/>
      <c r="F571" s="30"/>
      <c r="G571" s="30"/>
      <c r="H571" s="61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62"/>
      <c r="X571" s="316"/>
      <c r="Y571" s="63"/>
      <c r="Z571" s="62"/>
      <c r="AA571" s="35"/>
      <c r="AB571" s="63"/>
      <c r="AC571" s="37"/>
      <c r="AD571" s="35"/>
      <c r="AE571" s="64"/>
      <c r="AF571" s="37"/>
      <c r="AG571" s="37"/>
      <c r="AH571" s="65"/>
      <c r="AI571" s="317"/>
      <c r="AJ571" s="37"/>
      <c r="AK571" s="37"/>
    </row>
    <row r="572">
      <c r="A572" s="258"/>
      <c r="B572" s="114"/>
      <c r="C572" s="62"/>
      <c r="D572" s="30"/>
      <c r="E572" s="30"/>
      <c r="F572" s="30"/>
      <c r="G572" s="30"/>
      <c r="H572" s="61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62"/>
      <c r="X572" s="316"/>
      <c r="Y572" s="63"/>
      <c r="Z572" s="62"/>
      <c r="AA572" s="35"/>
      <c r="AB572" s="63"/>
      <c r="AC572" s="37"/>
      <c r="AD572" s="35"/>
      <c r="AE572" s="64"/>
      <c r="AF572" s="37"/>
      <c r="AG572" s="37"/>
      <c r="AH572" s="65"/>
      <c r="AI572" s="317"/>
      <c r="AJ572" s="37"/>
      <c r="AK572" s="37"/>
    </row>
    <row r="573">
      <c r="A573" s="258"/>
      <c r="B573" s="114"/>
      <c r="C573" s="62"/>
      <c r="D573" s="30"/>
      <c r="E573" s="30"/>
      <c r="F573" s="30"/>
      <c r="G573" s="30"/>
      <c r="H573" s="61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62"/>
      <c r="X573" s="316"/>
      <c r="Y573" s="63"/>
      <c r="Z573" s="62"/>
      <c r="AA573" s="35"/>
      <c r="AB573" s="63"/>
      <c r="AC573" s="37"/>
      <c r="AD573" s="35"/>
      <c r="AE573" s="64"/>
      <c r="AF573" s="37"/>
      <c r="AG573" s="37"/>
      <c r="AH573" s="65"/>
      <c r="AI573" s="317"/>
      <c r="AJ573" s="37"/>
      <c r="AK573" s="37"/>
    </row>
    <row r="574">
      <c r="A574" s="258"/>
      <c r="B574" s="114"/>
      <c r="C574" s="62"/>
      <c r="D574" s="30"/>
      <c r="E574" s="30"/>
      <c r="F574" s="30"/>
      <c r="G574" s="30"/>
      <c r="H574" s="61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62"/>
      <c r="X574" s="316"/>
      <c r="Y574" s="63"/>
      <c r="Z574" s="62"/>
      <c r="AA574" s="35"/>
      <c r="AB574" s="63"/>
      <c r="AC574" s="37"/>
      <c r="AD574" s="35"/>
      <c r="AE574" s="64"/>
      <c r="AF574" s="37"/>
      <c r="AG574" s="37"/>
      <c r="AH574" s="65"/>
      <c r="AI574" s="317"/>
      <c r="AJ574" s="37"/>
      <c r="AK574" s="37"/>
    </row>
    <row r="575">
      <c r="A575" s="258"/>
      <c r="B575" s="114"/>
      <c r="C575" s="62"/>
      <c r="D575" s="30"/>
      <c r="E575" s="30"/>
      <c r="F575" s="30"/>
      <c r="G575" s="30"/>
      <c r="H575" s="61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62"/>
      <c r="X575" s="316"/>
      <c r="Y575" s="63"/>
      <c r="Z575" s="62"/>
      <c r="AA575" s="35"/>
      <c r="AB575" s="63"/>
      <c r="AC575" s="37"/>
      <c r="AD575" s="35"/>
      <c r="AE575" s="64"/>
      <c r="AF575" s="37"/>
      <c r="AG575" s="37"/>
      <c r="AH575" s="65"/>
      <c r="AI575" s="317"/>
      <c r="AJ575" s="37"/>
      <c r="AK575" s="37"/>
    </row>
    <row r="576">
      <c r="A576" s="258"/>
      <c r="B576" s="114"/>
      <c r="C576" s="62"/>
      <c r="D576" s="30"/>
      <c r="E576" s="30"/>
      <c r="F576" s="30"/>
      <c r="G576" s="30"/>
      <c r="H576" s="61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62"/>
      <c r="X576" s="316"/>
      <c r="Y576" s="63"/>
      <c r="Z576" s="62"/>
      <c r="AA576" s="35"/>
      <c r="AB576" s="63"/>
      <c r="AC576" s="37"/>
      <c r="AD576" s="35"/>
      <c r="AE576" s="64"/>
      <c r="AF576" s="37"/>
      <c r="AG576" s="37"/>
      <c r="AH576" s="65"/>
      <c r="AI576" s="317"/>
      <c r="AJ576" s="37"/>
      <c r="AK576" s="37"/>
    </row>
    <row r="577">
      <c r="A577" s="258"/>
      <c r="B577" s="114"/>
      <c r="C577" s="62"/>
      <c r="D577" s="30"/>
      <c r="E577" s="30"/>
      <c r="F577" s="30"/>
      <c r="G577" s="30"/>
      <c r="H577" s="61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62"/>
      <c r="X577" s="316"/>
      <c r="Y577" s="63"/>
      <c r="Z577" s="62"/>
      <c r="AA577" s="35"/>
      <c r="AB577" s="63"/>
      <c r="AC577" s="37"/>
      <c r="AD577" s="35"/>
      <c r="AE577" s="64"/>
      <c r="AF577" s="37"/>
      <c r="AG577" s="37"/>
      <c r="AH577" s="65"/>
      <c r="AI577" s="317"/>
      <c r="AJ577" s="37"/>
      <c r="AK577" s="37"/>
    </row>
    <row r="578">
      <c r="A578" s="258"/>
      <c r="B578" s="114"/>
      <c r="C578" s="62"/>
      <c r="D578" s="30"/>
      <c r="E578" s="30"/>
      <c r="F578" s="30"/>
      <c r="G578" s="30"/>
      <c r="H578" s="61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62"/>
      <c r="X578" s="316"/>
      <c r="Y578" s="63"/>
      <c r="Z578" s="62"/>
      <c r="AA578" s="35"/>
      <c r="AB578" s="63"/>
      <c r="AC578" s="37"/>
      <c r="AD578" s="35"/>
      <c r="AE578" s="64"/>
      <c r="AF578" s="37"/>
      <c r="AG578" s="37"/>
      <c r="AH578" s="65"/>
      <c r="AI578" s="317"/>
      <c r="AJ578" s="37"/>
      <c r="AK578" s="37"/>
    </row>
    <row r="579">
      <c r="A579" s="258"/>
      <c r="B579" s="114"/>
      <c r="C579" s="62"/>
      <c r="D579" s="30"/>
      <c r="E579" s="30"/>
      <c r="F579" s="30"/>
      <c r="G579" s="30"/>
      <c r="H579" s="61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62"/>
      <c r="X579" s="316"/>
      <c r="Y579" s="63"/>
      <c r="Z579" s="62"/>
      <c r="AA579" s="35"/>
      <c r="AB579" s="63"/>
      <c r="AC579" s="37"/>
      <c r="AD579" s="35"/>
      <c r="AE579" s="64"/>
      <c r="AF579" s="37"/>
      <c r="AG579" s="37"/>
      <c r="AH579" s="65"/>
      <c r="AI579" s="317"/>
      <c r="AJ579" s="37"/>
      <c r="AK579" s="37"/>
    </row>
    <row r="580">
      <c r="A580" s="258"/>
      <c r="B580" s="114"/>
      <c r="C580" s="62"/>
      <c r="D580" s="30"/>
      <c r="E580" s="30"/>
      <c r="F580" s="30"/>
      <c r="G580" s="30"/>
      <c r="H580" s="61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62"/>
      <c r="X580" s="316"/>
      <c r="Y580" s="63"/>
      <c r="Z580" s="62"/>
      <c r="AA580" s="35"/>
      <c r="AB580" s="63"/>
      <c r="AC580" s="37"/>
      <c r="AD580" s="35"/>
      <c r="AE580" s="64"/>
      <c r="AF580" s="37"/>
      <c r="AG580" s="37"/>
      <c r="AH580" s="65"/>
      <c r="AI580" s="317"/>
      <c r="AJ580" s="37"/>
      <c r="AK580" s="37"/>
    </row>
    <row r="581">
      <c r="A581" s="258"/>
      <c r="B581" s="114"/>
      <c r="C581" s="62"/>
      <c r="D581" s="30"/>
      <c r="E581" s="30"/>
      <c r="F581" s="30"/>
      <c r="G581" s="30"/>
      <c r="H581" s="61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62"/>
      <c r="X581" s="316"/>
      <c r="Y581" s="63"/>
      <c r="Z581" s="62"/>
      <c r="AA581" s="35"/>
      <c r="AB581" s="63"/>
      <c r="AC581" s="37"/>
      <c r="AD581" s="35"/>
      <c r="AE581" s="64"/>
      <c r="AF581" s="37"/>
      <c r="AG581" s="37"/>
      <c r="AH581" s="65"/>
      <c r="AI581" s="317"/>
      <c r="AJ581" s="37"/>
      <c r="AK581" s="37"/>
    </row>
    <row r="582">
      <c r="A582" s="258"/>
      <c r="B582" s="114"/>
      <c r="C582" s="62"/>
      <c r="D582" s="30"/>
      <c r="E582" s="30"/>
      <c r="F582" s="30"/>
      <c r="G582" s="30"/>
      <c r="H582" s="61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62"/>
      <c r="X582" s="316"/>
      <c r="Y582" s="63"/>
      <c r="Z582" s="62"/>
      <c r="AA582" s="35"/>
      <c r="AB582" s="63"/>
      <c r="AC582" s="37"/>
      <c r="AD582" s="35"/>
      <c r="AE582" s="64"/>
      <c r="AF582" s="37"/>
      <c r="AG582" s="37"/>
      <c r="AH582" s="65"/>
      <c r="AI582" s="317"/>
      <c r="AJ582" s="37"/>
      <c r="AK582" s="37"/>
    </row>
    <row r="583">
      <c r="A583" s="258"/>
      <c r="B583" s="114"/>
      <c r="C583" s="62"/>
      <c r="D583" s="30"/>
      <c r="E583" s="30"/>
      <c r="F583" s="30"/>
      <c r="G583" s="30"/>
      <c r="H583" s="61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62"/>
      <c r="X583" s="316"/>
      <c r="Y583" s="63"/>
      <c r="Z583" s="62"/>
      <c r="AA583" s="35"/>
      <c r="AB583" s="63"/>
      <c r="AC583" s="37"/>
      <c r="AD583" s="35"/>
      <c r="AE583" s="64"/>
      <c r="AF583" s="37"/>
      <c r="AG583" s="37"/>
      <c r="AH583" s="65"/>
      <c r="AI583" s="317"/>
      <c r="AJ583" s="37"/>
      <c r="AK583" s="37"/>
    </row>
    <row r="584">
      <c r="A584" s="258"/>
      <c r="B584" s="114"/>
      <c r="C584" s="62"/>
      <c r="D584" s="30"/>
      <c r="E584" s="30"/>
      <c r="F584" s="30"/>
      <c r="G584" s="30"/>
      <c r="H584" s="61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62"/>
      <c r="X584" s="316"/>
      <c r="Y584" s="63"/>
      <c r="Z584" s="62"/>
      <c r="AA584" s="35"/>
      <c r="AB584" s="63"/>
      <c r="AC584" s="37"/>
      <c r="AD584" s="35"/>
      <c r="AE584" s="64"/>
      <c r="AF584" s="37"/>
      <c r="AG584" s="37"/>
      <c r="AH584" s="65"/>
      <c r="AI584" s="317"/>
      <c r="AJ584" s="37"/>
      <c r="AK584" s="37"/>
    </row>
    <row r="585">
      <c r="A585" s="258"/>
      <c r="B585" s="114"/>
      <c r="C585" s="62"/>
      <c r="D585" s="30"/>
      <c r="E585" s="30"/>
      <c r="F585" s="30"/>
      <c r="G585" s="30"/>
      <c r="H585" s="61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62"/>
      <c r="X585" s="316"/>
      <c r="Y585" s="63"/>
      <c r="Z585" s="62"/>
      <c r="AA585" s="35"/>
      <c r="AB585" s="63"/>
      <c r="AC585" s="37"/>
      <c r="AD585" s="35"/>
      <c r="AE585" s="64"/>
      <c r="AF585" s="37"/>
      <c r="AG585" s="37"/>
      <c r="AH585" s="65"/>
      <c r="AI585" s="317"/>
      <c r="AJ585" s="37"/>
      <c r="AK585" s="37"/>
    </row>
    <row r="586">
      <c r="A586" s="258"/>
      <c r="B586" s="114"/>
      <c r="C586" s="62"/>
      <c r="D586" s="30"/>
      <c r="E586" s="30"/>
      <c r="F586" s="30"/>
      <c r="G586" s="30"/>
      <c r="H586" s="61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62"/>
      <c r="X586" s="316"/>
      <c r="Y586" s="63"/>
      <c r="Z586" s="62"/>
      <c r="AA586" s="35"/>
      <c r="AB586" s="63"/>
      <c r="AC586" s="37"/>
      <c r="AD586" s="35"/>
      <c r="AE586" s="64"/>
      <c r="AF586" s="37"/>
      <c r="AG586" s="37"/>
      <c r="AH586" s="65"/>
      <c r="AI586" s="317"/>
      <c r="AJ586" s="37"/>
      <c r="AK586" s="37"/>
    </row>
    <row r="587">
      <c r="A587" s="258"/>
      <c r="B587" s="114"/>
      <c r="C587" s="62"/>
      <c r="D587" s="30"/>
      <c r="E587" s="30"/>
      <c r="F587" s="30"/>
      <c r="G587" s="30"/>
      <c r="H587" s="61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62"/>
      <c r="X587" s="316"/>
      <c r="Y587" s="63"/>
      <c r="Z587" s="62"/>
      <c r="AA587" s="35"/>
      <c r="AB587" s="63"/>
      <c r="AC587" s="37"/>
      <c r="AD587" s="35"/>
      <c r="AE587" s="64"/>
      <c r="AF587" s="37"/>
      <c r="AG587" s="37"/>
      <c r="AH587" s="65"/>
      <c r="AI587" s="317"/>
      <c r="AJ587" s="37"/>
      <c r="AK587" s="37"/>
    </row>
    <row r="588">
      <c r="A588" s="258"/>
      <c r="B588" s="114"/>
      <c r="C588" s="62"/>
      <c r="D588" s="30"/>
      <c r="E588" s="30"/>
      <c r="F588" s="30"/>
      <c r="G588" s="30"/>
      <c r="H588" s="61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62"/>
      <c r="X588" s="316"/>
      <c r="Y588" s="63"/>
      <c r="Z588" s="62"/>
      <c r="AA588" s="35"/>
      <c r="AB588" s="63"/>
      <c r="AC588" s="37"/>
      <c r="AD588" s="35"/>
      <c r="AE588" s="64"/>
      <c r="AF588" s="37"/>
      <c r="AG588" s="37"/>
      <c r="AH588" s="65"/>
      <c r="AI588" s="317"/>
      <c r="AJ588" s="37"/>
      <c r="AK588" s="37"/>
    </row>
    <row r="589">
      <c r="A589" s="258"/>
      <c r="B589" s="114"/>
      <c r="C589" s="62"/>
      <c r="D589" s="30"/>
      <c r="E589" s="30"/>
      <c r="F589" s="30"/>
      <c r="G589" s="30"/>
      <c r="H589" s="61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62"/>
      <c r="X589" s="316"/>
      <c r="Y589" s="63"/>
      <c r="Z589" s="62"/>
      <c r="AA589" s="35"/>
      <c r="AB589" s="63"/>
      <c r="AC589" s="37"/>
      <c r="AD589" s="35"/>
      <c r="AE589" s="64"/>
      <c r="AF589" s="37"/>
      <c r="AG589" s="37"/>
      <c r="AH589" s="65"/>
      <c r="AI589" s="317"/>
      <c r="AJ589" s="37"/>
      <c r="AK589" s="37"/>
    </row>
    <row r="590">
      <c r="A590" s="258"/>
      <c r="B590" s="114"/>
      <c r="C590" s="62"/>
      <c r="D590" s="30"/>
      <c r="E590" s="30"/>
      <c r="F590" s="30"/>
      <c r="G590" s="30"/>
      <c r="H590" s="61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62"/>
      <c r="X590" s="316"/>
      <c r="Y590" s="63"/>
      <c r="Z590" s="62"/>
      <c r="AA590" s="35"/>
      <c r="AB590" s="63"/>
      <c r="AC590" s="37"/>
      <c r="AD590" s="35"/>
      <c r="AE590" s="64"/>
      <c r="AF590" s="37"/>
      <c r="AG590" s="37"/>
      <c r="AH590" s="65"/>
      <c r="AI590" s="317"/>
      <c r="AJ590" s="37"/>
      <c r="AK590" s="37"/>
    </row>
    <row r="591">
      <c r="A591" s="258"/>
      <c r="B591" s="114"/>
      <c r="C591" s="62"/>
      <c r="D591" s="30"/>
      <c r="E591" s="30"/>
      <c r="F591" s="30"/>
      <c r="G591" s="30"/>
      <c r="H591" s="61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62"/>
      <c r="X591" s="316"/>
      <c r="Y591" s="63"/>
      <c r="Z591" s="62"/>
      <c r="AA591" s="35"/>
      <c r="AB591" s="63"/>
      <c r="AC591" s="37"/>
      <c r="AD591" s="35"/>
      <c r="AE591" s="64"/>
      <c r="AF591" s="37"/>
      <c r="AG591" s="37"/>
      <c r="AH591" s="65"/>
      <c r="AI591" s="317"/>
      <c r="AJ591" s="37"/>
      <c r="AK591" s="37"/>
    </row>
    <row r="592">
      <c r="A592" s="258"/>
      <c r="B592" s="114"/>
      <c r="C592" s="62"/>
      <c r="D592" s="30"/>
      <c r="E592" s="30"/>
      <c r="F592" s="30"/>
      <c r="G592" s="30"/>
      <c r="H592" s="61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62"/>
      <c r="X592" s="316"/>
      <c r="Y592" s="63"/>
      <c r="Z592" s="62"/>
      <c r="AA592" s="35"/>
      <c r="AB592" s="63"/>
      <c r="AC592" s="37"/>
      <c r="AD592" s="35"/>
      <c r="AE592" s="64"/>
      <c r="AF592" s="37"/>
      <c r="AG592" s="37"/>
      <c r="AH592" s="65"/>
      <c r="AI592" s="317"/>
      <c r="AJ592" s="37"/>
      <c r="AK592" s="37"/>
    </row>
    <row r="593">
      <c r="A593" s="258"/>
      <c r="B593" s="114"/>
      <c r="C593" s="62"/>
      <c r="D593" s="30"/>
      <c r="E593" s="30"/>
      <c r="F593" s="30"/>
      <c r="G593" s="30"/>
      <c r="H593" s="61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62"/>
      <c r="X593" s="316"/>
      <c r="Y593" s="63"/>
      <c r="Z593" s="62"/>
      <c r="AA593" s="35"/>
      <c r="AB593" s="63"/>
      <c r="AC593" s="37"/>
      <c r="AD593" s="35"/>
      <c r="AE593" s="64"/>
      <c r="AF593" s="37"/>
      <c r="AG593" s="37"/>
      <c r="AH593" s="65"/>
      <c r="AI593" s="317"/>
      <c r="AJ593" s="37"/>
      <c r="AK593" s="37"/>
    </row>
    <row r="594">
      <c r="A594" s="258"/>
      <c r="B594" s="114"/>
      <c r="C594" s="62"/>
      <c r="D594" s="30"/>
      <c r="E594" s="30"/>
      <c r="F594" s="30"/>
      <c r="G594" s="30"/>
      <c r="H594" s="61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62"/>
      <c r="X594" s="316"/>
      <c r="Y594" s="63"/>
      <c r="Z594" s="62"/>
      <c r="AA594" s="35"/>
      <c r="AB594" s="63"/>
      <c r="AC594" s="37"/>
      <c r="AD594" s="35"/>
      <c r="AE594" s="64"/>
      <c r="AF594" s="37"/>
      <c r="AG594" s="37"/>
      <c r="AH594" s="65"/>
      <c r="AI594" s="317"/>
      <c r="AJ594" s="37"/>
      <c r="AK594" s="37"/>
    </row>
    <row r="595">
      <c r="A595" s="258"/>
      <c r="B595" s="114"/>
      <c r="C595" s="62"/>
      <c r="D595" s="30"/>
      <c r="E595" s="30"/>
      <c r="F595" s="30"/>
      <c r="G595" s="30"/>
      <c r="H595" s="61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62"/>
      <c r="X595" s="316"/>
      <c r="Y595" s="63"/>
      <c r="Z595" s="62"/>
      <c r="AA595" s="35"/>
      <c r="AB595" s="63"/>
      <c r="AC595" s="37"/>
      <c r="AD595" s="35"/>
      <c r="AE595" s="64"/>
      <c r="AF595" s="37"/>
      <c r="AG595" s="37"/>
      <c r="AH595" s="65"/>
      <c r="AI595" s="317"/>
      <c r="AJ595" s="37"/>
      <c r="AK595" s="37"/>
    </row>
    <row r="596">
      <c r="A596" s="258"/>
      <c r="B596" s="114"/>
      <c r="C596" s="62"/>
      <c r="D596" s="30"/>
      <c r="E596" s="30"/>
      <c r="F596" s="30"/>
      <c r="G596" s="30"/>
      <c r="H596" s="61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62"/>
      <c r="X596" s="316"/>
      <c r="Y596" s="63"/>
      <c r="Z596" s="62"/>
      <c r="AA596" s="35"/>
      <c r="AB596" s="63"/>
      <c r="AC596" s="37"/>
      <c r="AD596" s="35"/>
      <c r="AE596" s="64"/>
      <c r="AF596" s="37"/>
      <c r="AG596" s="37"/>
      <c r="AH596" s="65"/>
      <c r="AI596" s="317"/>
      <c r="AJ596" s="37"/>
      <c r="AK596" s="37"/>
    </row>
    <row r="597">
      <c r="A597" s="258"/>
      <c r="B597" s="114"/>
      <c r="C597" s="62"/>
      <c r="D597" s="30"/>
      <c r="E597" s="30"/>
      <c r="F597" s="30"/>
      <c r="G597" s="30"/>
      <c r="H597" s="61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62"/>
      <c r="X597" s="316"/>
      <c r="Y597" s="63"/>
      <c r="Z597" s="62"/>
      <c r="AA597" s="35"/>
      <c r="AB597" s="63"/>
      <c r="AC597" s="37"/>
      <c r="AD597" s="35"/>
      <c r="AE597" s="64"/>
      <c r="AF597" s="37"/>
      <c r="AG597" s="37"/>
      <c r="AH597" s="65"/>
      <c r="AI597" s="317"/>
      <c r="AJ597" s="37"/>
      <c r="AK597" s="37"/>
    </row>
    <row r="598">
      <c r="A598" s="258"/>
      <c r="B598" s="114"/>
      <c r="C598" s="62"/>
      <c r="D598" s="30"/>
      <c r="E598" s="30"/>
      <c r="F598" s="30"/>
      <c r="G598" s="30"/>
      <c r="H598" s="61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62"/>
      <c r="X598" s="316"/>
      <c r="Y598" s="63"/>
      <c r="Z598" s="62"/>
      <c r="AA598" s="35"/>
      <c r="AB598" s="63"/>
      <c r="AC598" s="37"/>
      <c r="AD598" s="35"/>
      <c r="AE598" s="64"/>
      <c r="AF598" s="37"/>
      <c r="AG598" s="37"/>
      <c r="AH598" s="65"/>
      <c r="AI598" s="317"/>
      <c r="AJ598" s="37"/>
      <c r="AK598" s="37"/>
    </row>
    <row r="599">
      <c r="A599" s="258"/>
      <c r="B599" s="114"/>
      <c r="C599" s="62"/>
      <c r="D599" s="30"/>
      <c r="E599" s="30"/>
      <c r="F599" s="30"/>
      <c r="G599" s="30"/>
      <c r="H599" s="61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62"/>
      <c r="X599" s="316"/>
      <c r="Y599" s="63"/>
      <c r="Z599" s="62"/>
      <c r="AA599" s="35"/>
      <c r="AB599" s="63"/>
      <c r="AC599" s="37"/>
      <c r="AD599" s="35"/>
      <c r="AE599" s="64"/>
      <c r="AF599" s="37"/>
      <c r="AG599" s="37"/>
      <c r="AH599" s="65"/>
      <c r="AI599" s="317"/>
      <c r="AJ599" s="37"/>
      <c r="AK599" s="37"/>
    </row>
    <row r="600">
      <c r="A600" s="258"/>
      <c r="B600" s="114"/>
      <c r="C600" s="62"/>
      <c r="D600" s="30"/>
      <c r="E600" s="30"/>
      <c r="F600" s="30"/>
      <c r="G600" s="30"/>
      <c r="H600" s="61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62"/>
      <c r="X600" s="316"/>
      <c r="Y600" s="63"/>
      <c r="Z600" s="62"/>
      <c r="AA600" s="35"/>
      <c r="AB600" s="63"/>
      <c r="AC600" s="37"/>
      <c r="AD600" s="35"/>
      <c r="AE600" s="64"/>
      <c r="AF600" s="37"/>
      <c r="AG600" s="37"/>
      <c r="AH600" s="65"/>
      <c r="AI600" s="317"/>
      <c r="AJ600" s="37"/>
      <c r="AK600" s="37"/>
    </row>
    <row r="601">
      <c r="A601" s="258"/>
      <c r="B601" s="114"/>
      <c r="C601" s="62"/>
      <c r="D601" s="30"/>
      <c r="E601" s="30"/>
      <c r="F601" s="30"/>
      <c r="G601" s="30"/>
      <c r="H601" s="61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62"/>
      <c r="X601" s="316"/>
      <c r="Y601" s="63"/>
      <c r="Z601" s="62"/>
      <c r="AA601" s="35"/>
      <c r="AB601" s="63"/>
      <c r="AC601" s="37"/>
      <c r="AD601" s="35"/>
      <c r="AE601" s="64"/>
      <c r="AF601" s="37"/>
      <c r="AG601" s="37"/>
      <c r="AH601" s="65"/>
      <c r="AI601" s="317"/>
      <c r="AJ601" s="37"/>
      <c r="AK601" s="37"/>
    </row>
    <row r="602">
      <c r="A602" s="258"/>
      <c r="B602" s="114"/>
      <c r="C602" s="62"/>
      <c r="D602" s="30"/>
      <c r="E602" s="30"/>
      <c r="F602" s="30"/>
      <c r="G602" s="30"/>
      <c r="H602" s="61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62"/>
      <c r="X602" s="316"/>
      <c r="Y602" s="63"/>
      <c r="Z602" s="62"/>
      <c r="AA602" s="35"/>
      <c r="AB602" s="63"/>
      <c r="AC602" s="37"/>
      <c r="AD602" s="35"/>
      <c r="AE602" s="64"/>
      <c r="AF602" s="37"/>
      <c r="AG602" s="37"/>
      <c r="AH602" s="65"/>
      <c r="AI602" s="317"/>
      <c r="AJ602" s="37"/>
      <c r="AK602" s="37"/>
    </row>
    <row r="603">
      <c r="A603" s="258"/>
      <c r="B603" s="114"/>
      <c r="C603" s="62"/>
      <c r="D603" s="30"/>
      <c r="E603" s="30"/>
      <c r="F603" s="30"/>
      <c r="G603" s="30"/>
      <c r="H603" s="61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62"/>
      <c r="X603" s="316"/>
      <c r="Y603" s="63"/>
      <c r="Z603" s="62"/>
      <c r="AA603" s="35"/>
      <c r="AB603" s="63"/>
      <c r="AC603" s="37"/>
      <c r="AD603" s="35"/>
      <c r="AE603" s="64"/>
      <c r="AF603" s="37"/>
      <c r="AG603" s="37"/>
      <c r="AH603" s="65"/>
      <c r="AI603" s="317"/>
      <c r="AJ603" s="37"/>
      <c r="AK603" s="37"/>
    </row>
    <row r="604">
      <c r="A604" s="258"/>
      <c r="B604" s="114"/>
      <c r="C604" s="62"/>
      <c r="D604" s="30"/>
      <c r="E604" s="30"/>
      <c r="F604" s="30"/>
      <c r="G604" s="30"/>
      <c r="H604" s="61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62"/>
      <c r="X604" s="316"/>
      <c r="Y604" s="63"/>
      <c r="Z604" s="62"/>
      <c r="AA604" s="35"/>
      <c r="AB604" s="63"/>
      <c r="AC604" s="37"/>
      <c r="AD604" s="35"/>
      <c r="AE604" s="64"/>
      <c r="AF604" s="37"/>
      <c r="AG604" s="37"/>
      <c r="AH604" s="65"/>
      <c r="AI604" s="317"/>
      <c r="AJ604" s="37"/>
      <c r="AK604" s="37"/>
    </row>
    <row r="605">
      <c r="A605" s="258"/>
      <c r="B605" s="114"/>
      <c r="C605" s="62"/>
      <c r="D605" s="30"/>
      <c r="E605" s="30"/>
      <c r="F605" s="30"/>
      <c r="G605" s="30"/>
      <c r="H605" s="61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62"/>
      <c r="X605" s="316"/>
      <c r="Y605" s="63"/>
      <c r="Z605" s="62"/>
      <c r="AA605" s="35"/>
      <c r="AB605" s="63"/>
      <c r="AC605" s="37"/>
      <c r="AD605" s="35"/>
      <c r="AE605" s="64"/>
      <c r="AF605" s="37"/>
      <c r="AG605" s="37"/>
      <c r="AH605" s="65"/>
      <c r="AI605" s="317"/>
      <c r="AJ605" s="37"/>
      <c r="AK605" s="37"/>
    </row>
    <row r="606">
      <c r="A606" s="258"/>
      <c r="B606" s="114"/>
      <c r="C606" s="62"/>
      <c r="D606" s="30"/>
      <c r="E606" s="30"/>
      <c r="F606" s="30"/>
      <c r="G606" s="30"/>
      <c r="H606" s="61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62"/>
      <c r="X606" s="316"/>
      <c r="Y606" s="63"/>
      <c r="Z606" s="62"/>
      <c r="AA606" s="35"/>
      <c r="AB606" s="63"/>
      <c r="AC606" s="37"/>
      <c r="AD606" s="35"/>
      <c r="AE606" s="64"/>
      <c r="AF606" s="37"/>
      <c r="AG606" s="37"/>
      <c r="AH606" s="65"/>
      <c r="AI606" s="317"/>
      <c r="AJ606" s="37"/>
      <c r="AK606" s="37"/>
    </row>
    <row r="607">
      <c r="A607" s="258"/>
      <c r="B607" s="114"/>
      <c r="C607" s="62"/>
      <c r="D607" s="30"/>
      <c r="E607" s="30"/>
      <c r="F607" s="30"/>
      <c r="G607" s="30"/>
      <c r="H607" s="61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62"/>
      <c r="X607" s="316"/>
      <c r="Y607" s="63"/>
      <c r="Z607" s="62"/>
      <c r="AA607" s="35"/>
      <c r="AB607" s="63"/>
      <c r="AC607" s="37"/>
      <c r="AD607" s="35"/>
      <c r="AE607" s="64"/>
      <c r="AF607" s="37"/>
      <c r="AG607" s="37"/>
      <c r="AH607" s="65"/>
      <c r="AI607" s="317"/>
      <c r="AJ607" s="37"/>
      <c r="AK607" s="37"/>
    </row>
    <row r="608">
      <c r="A608" s="258"/>
      <c r="B608" s="114"/>
      <c r="C608" s="62"/>
      <c r="D608" s="30"/>
      <c r="E608" s="30"/>
      <c r="F608" s="30"/>
      <c r="G608" s="30"/>
      <c r="H608" s="61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62"/>
      <c r="X608" s="316"/>
      <c r="Y608" s="63"/>
      <c r="Z608" s="62"/>
      <c r="AA608" s="35"/>
      <c r="AB608" s="63"/>
      <c r="AC608" s="37"/>
      <c r="AD608" s="35"/>
      <c r="AE608" s="64"/>
      <c r="AF608" s="37"/>
      <c r="AG608" s="37"/>
      <c r="AH608" s="65"/>
      <c r="AI608" s="317"/>
      <c r="AJ608" s="37"/>
      <c r="AK608" s="37"/>
    </row>
    <row r="609">
      <c r="A609" s="258"/>
      <c r="B609" s="114"/>
      <c r="C609" s="62"/>
      <c r="D609" s="30"/>
      <c r="E609" s="30"/>
      <c r="F609" s="30"/>
      <c r="G609" s="30"/>
      <c r="H609" s="61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62"/>
      <c r="X609" s="316"/>
      <c r="Y609" s="63"/>
      <c r="Z609" s="62"/>
      <c r="AA609" s="35"/>
      <c r="AB609" s="63"/>
      <c r="AC609" s="37"/>
      <c r="AD609" s="35"/>
      <c r="AE609" s="64"/>
      <c r="AF609" s="37"/>
      <c r="AG609" s="37"/>
      <c r="AH609" s="65"/>
      <c r="AI609" s="317"/>
      <c r="AJ609" s="37"/>
      <c r="AK609" s="37"/>
    </row>
    <row r="610">
      <c r="A610" s="258"/>
      <c r="B610" s="114"/>
      <c r="C610" s="62"/>
      <c r="D610" s="30"/>
      <c r="E610" s="30"/>
      <c r="F610" s="30"/>
      <c r="G610" s="30"/>
      <c r="H610" s="61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62"/>
      <c r="X610" s="316"/>
      <c r="Y610" s="63"/>
      <c r="Z610" s="62"/>
      <c r="AA610" s="35"/>
      <c r="AB610" s="63"/>
      <c r="AC610" s="37"/>
      <c r="AD610" s="35"/>
      <c r="AE610" s="64"/>
      <c r="AF610" s="37"/>
      <c r="AG610" s="37"/>
      <c r="AH610" s="65"/>
      <c r="AI610" s="317"/>
      <c r="AJ610" s="37"/>
      <c r="AK610" s="37"/>
    </row>
    <row r="611">
      <c r="A611" s="258"/>
      <c r="B611" s="114"/>
      <c r="C611" s="62"/>
      <c r="D611" s="30"/>
      <c r="E611" s="30"/>
      <c r="F611" s="30"/>
      <c r="G611" s="30"/>
      <c r="H611" s="61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62"/>
      <c r="X611" s="316"/>
      <c r="Y611" s="63"/>
      <c r="Z611" s="62"/>
      <c r="AA611" s="35"/>
      <c r="AB611" s="63"/>
      <c r="AC611" s="37"/>
      <c r="AD611" s="35"/>
      <c r="AE611" s="64"/>
      <c r="AF611" s="37"/>
      <c r="AG611" s="37"/>
      <c r="AH611" s="65"/>
      <c r="AI611" s="317"/>
      <c r="AJ611" s="37"/>
      <c r="AK611" s="37"/>
    </row>
    <row r="612">
      <c r="A612" s="258"/>
      <c r="B612" s="114"/>
      <c r="C612" s="62"/>
      <c r="D612" s="30"/>
      <c r="E612" s="30"/>
      <c r="F612" s="30"/>
      <c r="G612" s="30"/>
      <c r="H612" s="61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62"/>
      <c r="X612" s="316"/>
      <c r="Y612" s="63"/>
      <c r="Z612" s="62"/>
      <c r="AA612" s="35"/>
      <c r="AB612" s="63"/>
      <c r="AC612" s="37"/>
      <c r="AD612" s="35"/>
      <c r="AE612" s="64"/>
      <c r="AF612" s="37"/>
      <c r="AG612" s="37"/>
      <c r="AH612" s="65"/>
      <c r="AI612" s="317"/>
      <c r="AJ612" s="37"/>
      <c r="AK612" s="37"/>
    </row>
    <row r="613">
      <c r="A613" s="258"/>
      <c r="B613" s="114"/>
      <c r="C613" s="62"/>
      <c r="D613" s="30"/>
      <c r="E613" s="30"/>
      <c r="F613" s="30"/>
      <c r="G613" s="30"/>
      <c r="H613" s="61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62"/>
      <c r="X613" s="316"/>
      <c r="Y613" s="63"/>
      <c r="Z613" s="62"/>
      <c r="AA613" s="35"/>
      <c r="AB613" s="63"/>
      <c r="AC613" s="37"/>
      <c r="AD613" s="35"/>
      <c r="AE613" s="64"/>
      <c r="AF613" s="37"/>
      <c r="AG613" s="37"/>
      <c r="AH613" s="65"/>
      <c r="AI613" s="317"/>
      <c r="AJ613" s="37"/>
      <c r="AK613" s="37"/>
    </row>
    <row r="614">
      <c r="A614" s="258"/>
      <c r="B614" s="114"/>
      <c r="C614" s="62"/>
      <c r="D614" s="30"/>
      <c r="E614" s="30"/>
      <c r="F614" s="30"/>
      <c r="G614" s="30"/>
      <c r="H614" s="61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62"/>
      <c r="X614" s="316"/>
      <c r="Y614" s="63"/>
      <c r="Z614" s="62"/>
      <c r="AA614" s="35"/>
      <c r="AB614" s="63"/>
      <c r="AC614" s="37"/>
      <c r="AD614" s="35"/>
      <c r="AE614" s="64"/>
      <c r="AF614" s="37"/>
      <c r="AG614" s="37"/>
      <c r="AH614" s="65"/>
      <c r="AI614" s="317"/>
      <c r="AJ614" s="37"/>
      <c r="AK614" s="37"/>
    </row>
    <row r="615">
      <c r="A615" s="258"/>
      <c r="B615" s="114"/>
      <c r="C615" s="62"/>
      <c r="D615" s="30"/>
      <c r="E615" s="30"/>
      <c r="F615" s="30"/>
      <c r="G615" s="30"/>
      <c r="H615" s="61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62"/>
      <c r="X615" s="316"/>
      <c r="Y615" s="63"/>
      <c r="Z615" s="62"/>
      <c r="AA615" s="35"/>
      <c r="AB615" s="63"/>
      <c r="AC615" s="37"/>
      <c r="AD615" s="35"/>
      <c r="AE615" s="64"/>
      <c r="AF615" s="37"/>
      <c r="AG615" s="37"/>
      <c r="AH615" s="65"/>
      <c r="AI615" s="317"/>
      <c r="AJ615" s="37"/>
      <c r="AK615" s="37"/>
    </row>
    <row r="616">
      <c r="A616" s="258"/>
      <c r="B616" s="114"/>
      <c r="C616" s="62"/>
      <c r="D616" s="30"/>
      <c r="E616" s="30"/>
      <c r="F616" s="30"/>
      <c r="G616" s="30"/>
      <c r="H616" s="61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62"/>
      <c r="X616" s="316"/>
      <c r="Y616" s="63"/>
      <c r="Z616" s="62"/>
      <c r="AA616" s="35"/>
      <c r="AB616" s="63"/>
      <c r="AC616" s="37"/>
      <c r="AD616" s="35"/>
      <c r="AE616" s="64"/>
      <c r="AF616" s="37"/>
      <c r="AG616" s="37"/>
      <c r="AH616" s="65"/>
      <c r="AI616" s="317"/>
      <c r="AJ616" s="37"/>
      <c r="AK616" s="37"/>
    </row>
    <row r="617">
      <c r="A617" s="258"/>
      <c r="B617" s="114"/>
      <c r="C617" s="62"/>
      <c r="D617" s="30"/>
      <c r="E617" s="30"/>
      <c r="F617" s="30"/>
      <c r="G617" s="30"/>
      <c r="H617" s="61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62"/>
      <c r="X617" s="316"/>
      <c r="Y617" s="63"/>
      <c r="Z617" s="62"/>
      <c r="AA617" s="35"/>
      <c r="AB617" s="63"/>
      <c r="AC617" s="37"/>
      <c r="AD617" s="35"/>
      <c r="AE617" s="64"/>
      <c r="AF617" s="37"/>
      <c r="AG617" s="37"/>
      <c r="AH617" s="65"/>
      <c r="AI617" s="317"/>
      <c r="AJ617" s="37"/>
      <c r="AK617" s="37"/>
    </row>
    <row r="618">
      <c r="A618" s="258"/>
      <c r="B618" s="114"/>
      <c r="C618" s="62"/>
      <c r="D618" s="30"/>
      <c r="E618" s="30"/>
      <c r="F618" s="30"/>
      <c r="G618" s="30"/>
      <c r="H618" s="61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62"/>
      <c r="X618" s="316"/>
      <c r="Y618" s="63"/>
      <c r="Z618" s="62"/>
      <c r="AA618" s="35"/>
      <c r="AB618" s="63"/>
      <c r="AC618" s="37"/>
      <c r="AD618" s="35"/>
      <c r="AE618" s="64"/>
      <c r="AF618" s="37"/>
      <c r="AG618" s="37"/>
      <c r="AH618" s="65"/>
      <c r="AI618" s="317"/>
      <c r="AJ618" s="37"/>
      <c r="AK618" s="37"/>
    </row>
    <row r="619">
      <c r="A619" s="258"/>
      <c r="B619" s="114"/>
      <c r="C619" s="62"/>
      <c r="D619" s="30"/>
      <c r="E619" s="30"/>
      <c r="F619" s="30"/>
      <c r="G619" s="30"/>
      <c r="H619" s="61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62"/>
      <c r="X619" s="316"/>
      <c r="Y619" s="63"/>
      <c r="Z619" s="62"/>
      <c r="AA619" s="35"/>
      <c r="AB619" s="63"/>
      <c r="AC619" s="37"/>
      <c r="AD619" s="35"/>
      <c r="AE619" s="64"/>
      <c r="AF619" s="37"/>
      <c r="AG619" s="37"/>
      <c r="AH619" s="65"/>
      <c r="AI619" s="317"/>
      <c r="AJ619" s="37"/>
      <c r="AK619" s="37"/>
    </row>
    <row r="620">
      <c r="A620" s="258"/>
      <c r="B620" s="114"/>
      <c r="C620" s="62"/>
      <c r="D620" s="30"/>
      <c r="E620" s="30"/>
      <c r="F620" s="30"/>
      <c r="G620" s="30"/>
      <c r="H620" s="61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62"/>
      <c r="X620" s="316"/>
      <c r="Y620" s="63"/>
      <c r="Z620" s="62"/>
      <c r="AA620" s="35"/>
      <c r="AB620" s="63"/>
      <c r="AC620" s="37"/>
      <c r="AD620" s="35"/>
      <c r="AE620" s="64"/>
      <c r="AF620" s="37"/>
      <c r="AG620" s="37"/>
      <c r="AH620" s="65"/>
      <c r="AI620" s="317"/>
      <c r="AJ620" s="37"/>
      <c r="AK620" s="37"/>
    </row>
    <row r="621">
      <c r="A621" s="258"/>
      <c r="B621" s="114"/>
      <c r="C621" s="62"/>
      <c r="D621" s="30"/>
      <c r="E621" s="30"/>
      <c r="F621" s="30"/>
      <c r="G621" s="30"/>
      <c r="H621" s="61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62"/>
      <c r="X621" s="316"/>
      <c r="Y621" s="63"/>
      <c r="Z621" s="62"/>
      <c r="AA621" s="35"/>
      <c r="AB621" s="63"/>
      <c r="AC621" s="37"/>
      <c r="AD621" s="35"/>
      <c r="AE621" s="64"/>
      <c r="AF621" s="37"/>
      <c r="AG621" s="37"/>
      <c r="AH621" s="65"/>
      <c r="AI621" s="317"/>
      <c r="AJ621" s="37"/>
      <c r="AK621" s="37"/>
    </row>
    <row r="622">
      <c r="A622" s="258"/>
      <c r="B622" s="114"/>
      <c r="C622" s="62"/>
      <c r="D622" s="30"/>
      <c r="E622" s="30"/>
      <c r="F622" s="30"/>
      <c r="G622" s="30"/>
      <c r="H622" s="61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62"/>
      <c r="X622" s="316"/>
      <c r="Y622" s="63"/>
      <c r="Z622" s="62"/>
      <c r="AA622" s="35"/>
      <c r="AB622" s="63"/>
      <c r="AC622" s="37"/>
      <c r="AD622" s="35"/>
      <c r="AE622" s="64"/>
      <c r="AF622" s="37"/>
      <c r="AG622" s="37"/>
      <c r="AH622" s="65"/>
      <c r="AI622" s="317"/>
      <c r="AJ622" s="37"/>
      <c r="AK622" s="37"/>
    </row>
    <row r="623">
      <c r="A623" s="258"/>
      <c r="B623" s="114"/>
      <c r="C623" s="62"/>
      <c r="D623" s="30"/>
      <c r="E623" s="30"/>
      <c r="F623" s="30"/>
      <c r="G623" s="30"/>
      <c r="H623" s="61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62"/>
      <c r="X623" s="316"/>
      <c r="Y623" s="63"/>
      <c r="Z623" s="62"/>
      <c r="AA623" s="35"/>
      <c r="AB623" s="63"/>
      <c r="AC623" s="37"/>
      <c r="AD623" s="35"/>
      <c r="AE623" s="64"/>
      <c r="AF623" s="37"/>
      <c r="AG623" s="37"/>
      <c r="AH623" s="65"/>
      <c r="AI623" s="317"/>
      <c r="AJ623" s="37"/>
      <c r="AK623" s="37"/>
    </row>
    <row r="624">
      <c r="A624" s="258"/>
      <c r="B624" s="114"/>
      <c r="C624" s="62"/>
      <c r="D624" s="30"/>
      <c r="E624" s="30"/>
      <c r="F624" s="30"/>
      <c r="G624" s="30"/>
      <c r="H624" s="61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62"/>
      <c r="X624" s="316"/>
      <c r="Y624" s="63"/>
      <c r="Z624" s="62"/>
      <c r="AA624" s="35"/>
      <c r="AB624" s="63"/>
      <c r="AC624" s="37"/>
      <c r="AD624" s="35"/>
      <c r="AE624" s="64"/>
      <c r="AF624" s="37"/>
      <c r="AG624" s="37"/>
      <c r="AH624" s="65"/>
      <c r="AI624" s="317"/>
      <c r="AJ624" s="37"/>
      <c r="AK624" s="37"/>
    </row>
    <row r="625">
      <c r="A625" s="258"/>
      <c r="B625" s="114"/>
      <c r="C625" s="62"/>
      <c r="D625" s="30"/>
      <c r="E625" s="30"/>
      <c r="F625" s="30"/>
      <c r="G625" s="30"/>
      <c r="H625" s="61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62"/>
      <c r="X625" s="316"/>
      <c r="Y625" s="63"/>
      <c r="Z625" s="62"/>
      <c r="AA625" s="35"/>
      <c r="AB625" s="63"/>
      <c r="AC625" s="37"/>
      <c r="AD625" s="35"/>
      <c r="AE625" s="64"/>
      <c r="AF625" s="37"/>
      <c r="AG625" s="37"/>
      <c r="AH625" s="65"/>
      <c r="AI625" s="317"/>
      <c r="AJ625" s="37"/>
      <c r="AK625" s="37"/>
    </row>
    <row r="626">
      <c r="A626" s="258"/>
      <c r="B626" s="114"/>
      <c r="C626" s="62"/>
      <c r="D626" s="30"/>
      <c r="E626" s="30"/>
      <c r="F626" s="30"/>
      <c r="G626" s="30"/>
      <c r="H626" s="61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62"/>
      <c r="X626" s="316"/>
      <c r="Y626" s="63"/>
      <c r="Z626" s="62"/>
      <c r="AA626" s="35"/>
      <c r="AB626" s="63"/>
      <c r="AC626" s="37"/>
      <c r="AD626" s="35"/>
      <c r="AE626" s="64"/>
      <c r="AF626" s="37"/>
      <c r="AG626" s="37"/>
      <c r="AH626" s="65"/>
      <c r="AI626" s="317"/>
      <c r="AJ626" s="37"/>
      <c r="AK626" s="37"/>
    </row>
    <row r="627">
      <c r="A627" s="258"/>
      <c r="B627" s="114"/>
      <c r="C627" s="62"/>
      <c r="D627" s="30"/>
      <c r="E627" s="30"/>
      <c r="F627" s="30"/>
      <c r="G627" s="30"/>
      <c r="H627" s="61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62"/>
      <c r="X627" s="316"/>
      <c r="Y627" s="63"/>
      <c r="Z627" s="62"/>
      <c r="AA627" s="35"/>
      <c r="AB627" s="63"/>
      <c r="AC627" s="37"/>
      <c r="AD627" s="35"/>
      <c r="AE627" s="64"/>
      <c r="AF627" s="37"/>
      <c r="AG627" s="37"/>
      <c r="AH627" s="65"/>
      <c r="AI627" s="317"/>
      <c r="AJ627" s="37"/>
      <c r="AK627" s="37"/>
    </row>
    <row r="628">
      <c r="A628" s="258"/>
      <c r="B628" s="114"/>
      <c r="C628" s="62"/>
      <c r="D628" s="30"/>
      <c r="E628" s="30"/>
      <c r="F628" s="30"/>
      <c r="G628" s="30"/>
      <c r="H628" s="61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62"/>
      <c r="X628" s="316"/>
      <c r="Y628" s="63"/>
      <c r="Z628" s="62"/>
      <c r="AA628" s="35"/>
      <c r="AB628" s="63"/>
      <c r="AC628" s="37"/>
      <c r="AD628" s="35"/>
      <c r="AE628" s="64"/>
      <c r="AF628" s="37"/>
      <c r="AG628" s="37"/>
      <c r="AH628" s="65"/>
      <c r="AI628" s="317"/>
      <c r="AJ628" s="37"/>
      <c r="AK628" s="37"/>
    </row>
    <row r="629">
      <c r="A629" s="258"/>
      <c r="B629" s="114"/>
      <c r="C629" s="62"/>
      <c r="D629" s="30"/>
      <c r="E629" s="30"/>
      <c r="F629" s="30"/>
      <c r="G629" s="30"/>
      <c r="H629" s="61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62"/>
      <c r="X629" s="316"/>
      <c r="Y629" s="63"/>
      <c r="Z629" s="62"/>
      <c r="AA629" s="35"/>
      <c r="AB629" s="63"/>
      <c r="AC629" s="37"/>
      <c r="AD629" s="35"/>
      <c r="AE629" s="64"/>
      <c r="AF629" s="37"/>
      <c r="AG629" s="37"/>
      <c r="AH629" s="65"/>
      <c r="AI629" s="317"/>
      <c r="AJ629" s="37"/>
      <c r="AK629" s="37"/>
    </row>
    <row r="630">
      <c r="A630" s="258"/>
      <c r="B630" s="114"/>
      <c r="C630" s="62"/>
      <c r="D630" s="30"/>
      <c r="E630" s="30"/>
      <c r="F630" s="30"/>
      <c r="G630" s="30"/>
      <c r="H630" s="61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62"/>
      <c r="X630" s="316"/>
      <c r="Y630" s="63"/>
      <c r="Z630" s="62"/>
      <c r="AA630" s="35"/>
      <c r="AB630" s="63"/>
      <c r="AC630" s="37"/>
      <c r="AD630" s="35"/>
      <c r="AE630" s="64"/>
      <c r="AF630" s="37"/>
      <c r="AG630" s="37"/>
      <c r="AH630" s="65"/>
      <c r="AI630" s="317"/>
      <c r="AJ630" s="37"/>
      <c r="AK630" s="37"/>
    </row>
    <row r="631">
      <c r="A631" s="258"/>
      <c r="B631" s="114"/>
      <c r="C631" s="62"/>
      <c r="D631" s="30"/>
      <c r="E631" s="30"/>
      <c r="F631" s="30"/>
      <c r="G631" s="30"/>
      <c r="H631" s="61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62"/>
      <c r="X631" s="316"/>
      <c r="Y631" s="63"/>
      <c r="Z631" s="62"/>
      <c r="AA631" s="35"/>
      <c r="AB631" s="63"/>
      <c r="AC631" s="37"/>
      <c r="AD631" s="35"/>
      <c r="AE631" s="64"/>
      <c r="AF631" s="37"/>
      <c r="AG631" s="37"/>
      <c r="AH631" s="65"/>
      <c r="AI631" s="317"/>
      <c r="AJ631" s="37"/>
      <c r="AK631" s="37"/>
    </row>
    <row r="632">
      <c r="A632" s="258"/>
      <c r="B632" s="114"/>
      <c r="C632" s="62"/>
      <c r="D632" s="30"/>
      <c r="E632" s="30"/>
      <c r="F632" s="30"/>
      <c r="G632" s="30"/>
      <c r="H632" s="61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62"/>
      <c r="X632" s="316"/>
      <c r="Y632" s="63"/>
      <c r="Z632" s="62"/>
      <c r="AA632" s="35"/>
      <c r="AB632" s="63"/>
      <c r="AC632" s="37"/>
      <c r="AD632" s="35"/>
      <c r="AE632" s="64"/>
      <c r="AF632" s="37"/>
      <c r="AG632" s="37"/>
      <c r="AH632" s="65"/>
      <c r="AI632" s="317"/>
      <c r="AJ632" s="37"/>
      <c r="AK632" s="37"/>
    </row>
    <row r="633">
      <c r="A633" s="258"/>
      <c r="B633" s="114"/>
      <c r="C633" s="62"/>
      <c r="D633" s="30"/>
      <c r="E633" s="30"/>
      <c r="F633" s="30"/>
      <c r="G633" s="30"/>
      <c r="H633" s="61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62"/>
      <c r="X633" s="316"/>
      <c r="Y633" s="63"/>
      <c r="Z633" s="62"/>
      <c r="AA633" s="35"/>
      <c r="AB633" s="63"/>
      <c r="AC633" s="37"/>
      <c r="AD633" s="35"/>
      <c r="AE633" s="64"/>
      <c r="AF633" s="37"/>
      <c r="AG633" s="37"/>
      <c r="AH633" s="65"/>
      <c r="AI633" s="317"/>
      <c r="AJ633" s="37"/>
      <c r="AK633" s="37"/>
    </row>
    <row r="634">
      <c r="A634" s="258"/>
      <c r="B634" s="114"/>
      <c r="C634" s="62"/>
      <c r="D634" s="30"/>
      <c r="E634" s="30"/>
      <c r="F634" s="30"/>
      <c r="G634" s="30"/>
      <c r="H634" s="61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62"/>
      <c r="X634" s="316"/>
      <c r="Y634" s="63"/>
      <c r="Z634" s="62"/>
      <c r="AA634" s="35"/>
      <c r="AB634" s="63"/>
      <c r="AC634" s="37"/>
      <c r="AD634" s="35"/>
      <c r="AE634" s="64"/>
      <c r="AF634" s="37"/>
      <c r="AG634" s="37"/>
      <c r="AH634" s="65"/>
      <c r="AI634" s="317"/>
      <c r="AJ634" s="37"/>
      <c r="AK634" s="37"/>
    </row>
    <row r="635">
      <c r="A635" s="258"/>
      <c r="B635" s="114"/>
      <c r="C635" s="62"/>
      <c r="D635" s="30"/>
      <c r="E635" s="30"/>
      <c r="F635" s="30"/>
      <c r="G635" s="30"/>
      <c r="H635" s="61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62"/>
      <c r="X635" s="316"/>
      <c r="Y635" s="63"/>
      <c r="Z635" s="62"/>
      <c r="AA635" s="35"/>
      <c r="AB635" s="63"/>
      <c r="AC635" s="37"/>
      <c r="AD635" s="35"/>
      <c r="AE635" s="64"/>
      <c r="AF635" s="37"/>
      <c r="AG635" s="37"/>
      <c r="AH635" s="65"/>
      <c r="AI635" s="317"/>
      <c r="AJ635" s="37"/>
      <c r="AK635" s="37"/>
    </row>
    <row r="636">
      <c r="A636" s="258"/>
      <c r="B636" s="114"/>
      <c r="C636" s="62"/>
      <c r="D636" s="30"/>
      <c r="E636" s="30"/>
      <c r="F636" s="30"/>
      <c r="G636" s="30"/>
      <c r="H636" s="61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62"/>
      <c r="X636" s="316"/>
      <c r="Y636" s="63"/>
      <c r="Z636" s="62"/>
      <c r="AA636" s="35"/>
      <c r="AB636" s="63"/>
      <c r="AC636" s="37"/>
      <c r="AD636" s="35"/>
      <c r="AE636" s="64"/>
      <c r="AF636" s="37"/>
      <c r="AG636" s="37"/>
      <c r="AH636" s="65"/>
      <c r="AI636" s="317"/>
      <c r="AJ636" s="37"/>
      <c r="AK636" s="37"/>
    </row>
    <row r="637">
      <c r="A637" s="258"/>
      <c r="B637" s="114"/>
      <c r="C637" s="62"/>
      <c r="D637" s="30"/>
      <c r="E637" s="30"/>
      <c r="F637" s="30"/>
      <c r="G637" s="30"/>
      <c r="H637" s="61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62"/>
      <c r="X637" s="316"/>
      <c r="Y637" s="63"/>
      <c r="Z637" s="62"/>
      <c r="AA637" s="35"/>
      <c r="AB637" s="63"/>
      <c r="AC637" s="37"/>
      <c r="AD637" s="35"/>
      <c r="AE637" s="64"/>
      <c r="AF637" s="37"/>
      <c r="AG637" s="37"/>
      <c r="AH637" s="65"/>
      <c r="AI637" s="317"/>
      <c r="AJ637" s="37"/>
      <c r="AK637" s="37"/>
    </row>
    <row r="638">
      <c r="A638" s="258"/>
      <c r="B638" s="114"/>
      <c r="C638" s="62"/>
      <c r="D638" s="30"/>
      <c r="E638" s="30"/>
      <c r="F638" s="30"/>
      <c r="G638" s="30"/>
      <c r="H638" s="61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62"/>
      <c r="X638" s="316"/>
      <c r="Y638" s="63"/>
      <c r="Z638" s="62"/>
      <c r="AA638" s="35"/>
      <c r="AB638" s="63"/>
      <c r="AC638" s="37"/>
      <c r="AD638" s="35"/>
      <c r="AE638" s="64"/>
      <c r="AF638" s="37"/>
      <c r="AG638" s="37"/>
      <c r="AH638" s="65"/>
      <c r="AI638" s="317"/>
      <c r="AJ638" s="37"/>
      <c r="AK638" s="37"/>
    </row>
    <row r="639">
      <c r="A639" s="258"/>
      <c r="B639" s="114"/>
      <c r="C639" s="62"/>
      <c r="D639" s="30"/>
      <c r="E639" s="30"/>
      <c r="F639" s="30"/>
      <c r="G639" s="30"/>
      <c r="H639" s="61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62"/>
      <c r="X639" s="316"/>
      <c r="Y639" s="63"/>
      <c r="Z639" s="62"/>
      <c r="AA639" s="35"/>
      <c r="AB639" s="63"/>
      <c r="AC639" s="37"/>
      <c r="AD639" s="35"/>
      <c r="AE639" s="64"/>
      <c r="AF639" s="37"/>
      <c r="AG639" s="37"/>
      <c r="AH639" s="65"/>
      <c r="AI639" s="317"/>
      <c r="AJ639" s="37"/>
      <c r="AK639" s="37"/>
    </row>
    <row r="640">
      <c r="A640" s="258"/>
      <c r="B640" s="114"/>
      <c r="C640" s="62"/>
      <c r="D640" s="30"/>
      <c r="E640" s="30"/>
      <c r="F640" s="30"/>
      <c r="G640" s="30"/>
      <c r="H640" s="61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62"/>
      <c r="X640" s="316"/>
      <c r="Y640" s="63"/>
      <c r="Z640" s="62"/>
      <c r="AA640" s="35"/>
      <c r="AB640" s="63"/>
      <c r="AC640" s="37"/>
      <c r="AD640" s="35"/>
      <c r="AE640" s="64"/>
      <c r="AF640" s="37"/>
      <c r="AG640" s="37"/>
      <c r="AH640" s="65"/>
      <c r="AI640" s="317"/>
      <c r="AJ640" s="37"/>
      <c r="AK640" s="37"/>
    </row>
    <row r="641">
      <c r="A641" s="258"/>
      <c r="B641" s="114"/>
      <c r="C641" s="62"/>
      <c r="D641" s="30"/>
      <c r="E641" s="30"/>
      <c r="F641" s="30"/>
      <c r="G641" s="30"/>
      <c r="H641" s="61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62"/>
      <c r="X641" s="316"/>
      <c r="Y641" s="63"/>
      <c r="Z641" s="62"/>
      <c r="AA641" s="35"/>
      <c r="AB641" s="63"/>
      <c r="AC641" s="37"/>
      <c r="AD641" s="35"/>
      <c r="AE641" s="64"/>
      <c r="AF641" s="37"/>
      <c r="AG641" s="37"/>
      <c r="AH641" s="65"/>
      <c r="AI641" s="317"/>
      <c r="AJ641" s="37"/>
      <c r="AK641" s="37"/>
    </row>
    <row r="642">
      <c r="A642" s="258"/>
      <c r="B642" s="114"/>
      <c r="C642" s="62"/>
      <c r="D642" s="30"/>
      <c r="E642" s="30"/>
      <c r="F642" s="30"/>
      <c r="G642" s="30"/>
      <c r="H642" s="61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62"/>
      <c r="X642" s="316"/>
      <c r="Y642" s="63"/>
      <c r="Z642" s="62"/>
      <c r="AA642" s="35"/>
      <c r="AB642" s="63"/>
      <c r="AC642" s="37"/>
      <c r="AD642" s="35"/>
      <c r="AE642" s="64"/>
      <c r="AF642" s="37"/>
      <c r="AG642" s="37"/>
      <c r="AH642" s="65"/>
      <c r="AI642" s="317"/>
      <c r="AJ642" s="37"/>
      <c r="AK642" s="37"/>
    </row>
    <row r="643">
      <c r="A643" s="258"/>
      <c r="B643" s="114"/>
      <c r="C643" s="62"/>
      <c r="D643" s="30"/>
      <c r="E643" s="30"/>
      <c r="F643" s="30"/>
      <c r="G643" s="30"/>
      <c r="H643" s="61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62"/>
      <c r="X643" s="316"/>
      <c r="Y643" s="63"/>
      <c r="Z643" s="62"/>
      <c r="AA643" s="35"/>
      <c r="AB643" s="63"/>
      <c r="AC643" s="37"/>
      <c r="AD643" s="35"/>
      <c r="AE643" s="64"/>
      <c r="AF643" s="37"/>
      <c r="AG643" s="37"/>
      <c r="AH643" s="65"/>
      <c r="AI643" s="317"/>
      <c r="AJ643" s="37"/>
      <c r="AK643" s="37"/>
    </row>
    <row r="644">
      <c r="A644" s="258"/>
      <c r="B644" s="114"/>
      <c r="C644" s="62"/>
      <c r="D644" s="30"/>
      <c r="E644" s="30"/>
      <c r="F644" s="30"/>
      <c r="G644" s="30"/>
      <c r="H644" s="61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62"/>
      <c r="X644" s="316"/>
      <c r="Y644" s="63"/>
      <c r="Z644" s="62"/>
      <c r="AA644" s="35"/>
      <c r="AB644" s="63"/>
      <c r="AC644" s="37"/>
      <c r="AD644" s="35"/>
      <c r="AE644" s="64"/>
      <c r="AF644" s="37"/>
      <c r="AG644" s="37"/>
      <c r="AH644" s="65"/>
      <c r="AI644" s="317"/>
      <c r="AJ644" s="37"/>
      <c r="AK644" s="37"/>
    </row>
    <row r="645">
      <c r="A645" s="258"/>
      <c r="B645" s="114"/>
      <c r="C645" s="62"/>
      <c r="D645" s="30"/>
      <c r="E645" s="30"/>
      <c r="F645" s="30"/>
      <c r="G645" s="30"/>
      <c r="H645" s="61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62"/>
      <c r="X645" s="316"/>
      <c r="Y645" s="63"/>
      <c r="Z645" s="62"/>
      <c r="AA645" s="35"/>
      <c r="AB645" s="63"/>
      <c r="AC645" s="37"/>
      <c r="AD645" s="35"/>
      <c r="AE645" s="64"/>
      <c r="AF645" s="37"/>
      <c r="AG645" s="37"/>
      <c r="AH645" s="65"/>
      <c r="AI645" s="317"/>
      <c r="AJ645" s="37"/>
      <c r="AK645" s="37"/>
    </row>
    <row r="646">
      <c r="A646" s="258"/>
      <c r="B646" s="114"/>
      <c r="C646" s="62"/>
      <c r="D646" s="30"/>
      <c r="E646" s="30"/>
      <c r="F646" s="30"/>
      <c r="G646" s="30"/>
      <c r="H646" s="61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62"/>
      <c r="X646" s="316"/>
      <c r="Y646" s="63"/>
      <c r="Z646" s="62"/>
      <c r="AA646" s="35"/>
      <c r="AB646" s="63"/>
      <c r="AC646" s="37"/>
      <c r="AD646" s="35"/>
      <c r="AE646" s="64"/>
      <c r="AF646" s="37"/>
      <c r="AG646" s="37"/>
      <c r="AH646" s="65"/>
      <c r="AI646" s="317"/>
      <c r="AJ646" s="37"/>
      <c r="AK646" s="37"/>
    </row>
    <row r="647">
      <c r="A647" s="258"/>
      <c r="B647" s="114"/>
      <c r="C647" s="62"/>
      <c r="D647" s="30"/>
      <c r="E647" s="30"/>
      <c r="F647" s="30"/>
      <c r="G647" s="30"/>
      <c r="H647" s="61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62"/>
      <c r="X647" s="316"/>
      <c r="Y647" s="63"/>
      <c r="Z647" s="62"/>
      <c r="AA647" s="35"/>
      <c r="AB647" s="63"/>
      <c r="AC647" s="37"/>
      <c r="AD647" s="35"/>
      <c r="AE647" s="64"/>
      <c r="AF647" s="37"/>
      <c r="AG647" s="37"/>
      <c r="AH647" s="65"/>
      <c r="AI647" s="317"/>
      <c r="AJ647" s="37"/>
      <c r="AK647" s="37"/>
    </row>
    <row r="648">
      <c r="A648" s="258"/>
      <c r="B648" s="114"/>
      <c r="C648" s="62"/>
      <c r="D648" s="30"/>
      <c r="E648" s="30"/>
      <c r="F648" s="30"/>
      <c r="G648" s="30"/>
      <c r="H648" s="61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62"/>
      <c r="X648" s="316"/>
      <c r="Y648" s="63"/>
      <c r="Z648" s="62"/>
      <c r="AA648" s="35"/>
      <c r="AB648" s="63"/>
      <c r="AC648" s="37"/>
      <c r="AD648" s="35"/>
      <c r="AE648" s="64"/>
      <c r="AF648" s="37"/>
      <c r="AG648" s="37"/>
      <c r="AH648" s="65"/>
      <c r="AI648" s="317"/>
      <c r="AJ648" s="37"/>
      <c r="AK648" s="37"/>
    </row>
    <row r="649">
      <c r="A649" s="258"/>
      <c r="B649" s="114"/>
      <c r="C649" s="62"/>
      <c r="D649" s="30"/>
      <c r="E649" s="30"/>
      <c r="F649" s="30"/>
      <c r="G649" s="30"/>
      <c r="H649" s="61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62"/>
      <c r="X649" s="316"/>
      <c r="Y649" s="63"/>
      <c r="Z649" s="62"/>
      <c r="AA649" s="35"/>
      <c r="AB649" s="63"/>
      <c r="AC649" s="37"/>
      <c r="AD649" s="35"/>
      <c r="AE649" s="64"/>
      <c r="AF649" s="37"/>
      <c r="AG649" s="37"/>
      <c r="AH649" s="65"/>
      <c r="AI649" s="317"/>
      <c r="AJ649" s="37"/>
      <c r="AK649" s="37"/>
    </row>
    <row r="650">
      <c r="A650" s="258"/>
      <c r="B650" s="114"/>
      <c r="C650" s="62"/>
      <c r="D650" s="30"/>
      <c r="E650" s="30"/>
      <c r="F650" s="30"/>
      <c r="G650" s="30"/>
      <c r="H650" s="61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62"/>
      <c r="X650" s="316"/>
      <c r="Y650" s="63"/>
      <c r="Z650" s="62"/>
      <c r="AA650" s="35"/>
      <c r="AB650" s="63"/>
      <c r="AC650" s="37"/>
      <c r="AD650" s="35"/>
      <c r="AE650" s="64"/>
      <c r="AF650" s="37"/>
      <c r="AG650" s="37"/>
      <c r="AH650" s="65"/>
      <c r="AI650" s="317"/>
      <c r="AJ650" s="37"/>
      <c r="AK650" s="37"/>
    </row>
    <row r="651">
      <c r="A651" s="258"/>
      <c r="B651" s="114"/>
      <c r="C651" s="62"/>
      <c r="D651" s="30"/>
      <c r="E651" s="30"/>
      <c r="F651" s="30"/>
      <c r="G651" s="30"/>
      <c r="H651" s="61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62"/>
      <c r="X651" s="316"/>
      <c r="Y651" s="63"/>
      <c r="Z651" s="62"/>
      <c r="AA651" s="35"/>
      <c r="AB651" s="63"/>
      <c r="AC651" s="37"/>
      <c r="AD651" s="35"/>
      <c r="AE651" s="64"/>
      <c r="AF651" s="37"/>
      <c r="AG651" s="37"/>
      <c r="AH651" s="65"/>
      <c r="AI651" s="317"/>
      <c r="AJ651" s="37"/>
      <c r="AK651" s="37"/>
    </row>
    <row r="652">
      <c r="A652" s="258"/>
      <c r="B652" s="114"/>
      <c r="C652" s="62"/>
      <c r="D652" s="30"/>
      <c r="E652" s="30"/>
      <c r="F652" s="30"/>
      <c r="G652" s="30"/>
      <c r="H652" s="61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62"/>
      <c r="X652" s="316"/>
      <c r="Y652" s="63"/>
      <c r="Z652" s="62"/>
      <c r="AA652" s="35"/>
      <c r="AB652" s="63"/>
      <c r="AC652" s="37"/>
      <c r="AD652" s="35"/>
      <c r="AE652" s="64"/>
      <c r="AF652" s="37"/>
      <c r="AG652" s="37"/>
      <c r="AH652" s="65"/>
      <c r="AI652" s="317"/>
      <c r="AJ652" s="37"/>
      <c r="AK652" s="37"/>
    </row>
    <row r="653">
      <c r="A653" s="258"/>
      <c r="B653" s="114"/>
      <c r="C653" s="62"/>
      <c r="D653" s="30"/>
      <c r="E653" s="30"/>
      <c r="F653" s="30"/>
      <c r="G653" s="30"/>
      <c r="H653" s="61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62"/>
      <c r="X653" s="316"/>
      <c r="Y653" s="63"/>
      <c r="Z653" s="62"/>
      <c r="AA653" s="35"/>
      <c r="AB653" s="63"/>
      <c r="AC653" s="37"/>
      <c r="AD653" s="35"/>
      <c r="AE653" s="64"/>
      <c r="AF653" s="37"/>
      <c r="AG653" s="37"/>
      <c r="AH653" s="65"/>
      <c r="AI653" s="317"/>
      <c r="AJ653" s="37"/>
      <c r="AK653" s="37"/>
    </row>
    <row r="654">
      <c r="A654" s="258"/>
      <c r="B654" s="114"/>
      <c r="C654" s="62"/>
      <c r="D654" s="30"/>
      <c r="E654" s="30"/>
      <c r="F654" s="30"/>
      <c r="G654" s="30"/>
      <c r="H654" s="61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62"/>
      <c r="X654" s="316"/>
      <c r="Y654" s="63"/>
      <c r="Z654" s="62"/>
      <c r="AA654" s="35"/>
      <c r="AB654" s="63"/>
      <c r="AC654" s="37"/>
      <c r="AD654" s="35"/>
      <c r="AE654" s="64"/>
      <c r="AF654" s="37"/>
      <c r="AG654" s="37"/>
      <c r="AH654" s="65"/>
      <c r="AI654" s="317"/>
      <c r="AJ654" s="37"/>
      <c r="AK654" s="37"/>
    </row>
    <row r="655">
      <c r="A655" s="258"/>
      <c r="B655" s="114"/>
      <c r="C655" s="62"/>
      <c r="D655" s="30"/>
      <c r="E655" s="30"/>
      <c r="F655" s="30"/>
      <c r="G655" s="30"/>
      <c r="H655" s="61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62"/>
      <c r="X655" s="316"/>
      <c r="Y655" s="63"/>
      <c r="Z655" s="62"/>
      <c r="AA655" s="35"/>
      <c r="AB655" s="63"/>
      <c r="AC655" s="37"/>
      <c r="AD655" s="35"/>
      <c r="AE655" s="64"/>
      <c r="AF655" s="37"/>
      <c r="AG655" s="37"/>
      <c r="AH655" s="65"/>
      <c r="AI655" s="317"/>
      <c r="AJ655" s="37"/>
      <c r="AK655" s="37"/>
    </row>
    <row r="656">
      <c r="A656" s="258"/>
      <c r="B656" s="114"/>
      <c r="C656" s="62"/>
      <c r="D656" s="30"/>
      <c r="E656" s="30"/>
      <c r="F656" s="30"/>
      <c r="G656" s="30"/>
      <c r="H656" s="61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62"/>
      <c r="X656" s="316"/>
      <c r="Y656" s="63"/>
      <c r="Z656" s="62"/>
      <c r="AA656" s="35"/>
      <c r="AB656" s="63"/>
      <c r="AC656" s="37"/>
      <c r="AD656" s="35"/>
      <c r="AE656" s="64"/>
      <c r="AF656" s="37"/>
      <c r="AG656" s="37"/>
      <c r="AH656" s="65"/>
      <c r="AI656" s="317"/>
      <c r="AJ656" s="37"/>
      <c r="AK656" s="37"/>
    </row>
    <row r="657">
      <c r="A657" s="258"/>
      <c r="B657" s="114"/>
      <c r="C657" s="62"/>
      <c r="D657" s="30"/>
      <c r="E657" s="30"/>
      <c r="F657" s="30"/>
      <c r="G657" s="30"/>
      <c r="H657" s="61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62"/>
      <c r="X657" s="316"/>
      <c r="Y657" s="63"/>
      <c r="Z657" s="62"/>
      <c r="AA657" s="35"/>
      <c r="AB657" s="63"/>
      <c r="AC657" s="37"/>
      <c r="AD657" s="35"/>
      <c r="AE657" s="64"/>
      <c r="AF657" s="37"/>
      <c r="AG657" s="37"/>
      <c r="AH657" s="65"/>
      <c r="AI657" s="317"/>
      <c r="AJ657" s="37"/>
      <c r="AK657" s="37"/>
    </row>
    <row r="658">
      <c r="A658" s="258"/>
      <c r="B658" s="114"/>
      <c r="C658" s="62"/>
      <c r="D658" s="30"/>
      <c r="E658" s="30"/>
      <c r="F658" s="30"/>
      <c r="G658" s="30"/>
      <c r="H658" s="61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62"/>
      <c r="X658" s="316"/>
      <c r="Y658" s="63"/>
      <c r="Z658" s="62"/>
      <c r="AA658" s="35"/>
      <c r="AB658" s="63"/>
      <c r="AC658" s="37"/>
      <c r="AD658" s="35"/>
      <c r="AE658" s="64"/>
      <c r="AF658" s="37"/>
      <c r="AG658" s="37"/>
      <c r="AH658" s="65"/>
      <c r="AI658" s="317"/>
      <c r="AJ658" s="37"/>
      <c r="AK658" s="37"/>
    </row>
    <row r="659">
      <c r="A659" s="258"/>
      <c r="B659" s="114"/>
      <c r="C659" s="62"/>
      <c r="D659" s="30"/>
      <c r="E659" s="30"/>
      <c r="F659" s="30"/>
      <c r="G659" s="30"/>
      <c r="H659" s="61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62"/>
      <c r="X659" s="316"/>
      <c r="Y659" s="63"/>
      <c r="Z659" s="62"/>
      <c r="AA659" s="35"/>
      <c r="AB659" s="63"/>
      <c r="AC659" s="37"/>
      <c r="AD659" s="35"/>
      <c r="AE659" s="64"/>
      <c r="AF659" s="37"/>
      <c r="AG659" s="37"/>
      <c r="AH659" s="65"/>
      <c r="AI659" s="317"/>
      <c r="AJ659" s="37"/>
      <c r="AK659" s="37"/>
    </row>
    <row r="660">
      <c r="A660" s="258"/>
      <c r="B660" s="114"/>
      <c r="C660" s="62"/>
      <c r="D660" s="30"/>
      <c r="E660" s="30"/>
      <c r="F660" s="30"/>
      <c r="G660" s="30"/>
      <c r="H660" s="61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62"/>
      <c r="X660" s="316"/>
      <c r="Y660" s="63"/>
      <c r="Z660" s="62"/>
      <c r="AA660" s="35"/>
      <c r="AB660" s="63"/>
      <c r="AC660" s="37"/>
      <c r="AD660" s="35"/>
      <c r="AE660" s="64"/>
      <c r="AF660" s="37"/>
      <c r="AG660" s="37"/>
      <c r="AH660" s="65"/>
      <c r="AI660" s="317"/>
      <c r="AJ660" s="37"/>
      <c r="AK660" s="37"/>
    </row>
    <row r="661">
      <c r="A661" s="258"/>
      <c r="B661" s="114"/>
      <c r="C661" s="62"/>
      <c r="D661" s="30"/>
      <c r="E661" s="30"/>
      <c r="F661" s="30"/>
      <c r="G661" s="30"/>
      <c r="H661" s="61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62"/>
      <c r="X661" s="316"/>
      <c r="Y661" s="63"/>
      <c r="Z661" s="62"/>
      <c r="AA661" s="35"/>
      <c r="AB661" s="63"/>
      <c r="AC661" s="37"/>
      <c r="AD661" s="35"/>
      <c r="AE661" s="64"/>
      <c r="AF661" s="37"/>
      <c r="AG661" s="37"/>
      <c r="AH661" s="65"/>
      <c r="AI661" s="317"/>
      <c r="AJ661" s="37"/>
      <c r="AK661" s="37"/>
    </row>
    <row r="662">
      <c r="A662" s="258"/>
      <c r="B662" s="114"/>
      <c r="C662" s="62"/>
      <c r="D662" s="30"/>
      <c r="E662" s="30"/>
      <c r="F662" s="30"/>
      <c r="G662" s="30"/>
      <c r="H662" s="61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62"/>
      <c r="X662" s="316"/>
      <c r="Y662" s="63"/>
      <c r="Z662" s="62"/>
      <c r="AA662" s="35"/>
      <c r="AB662" s="63"/>
      <c r="AC662" s="37"/>
      <c r="AD662" s="35"/>
      <c r="AE662" s="64"/>
      <c r="AF662" s="37"/>
      <c r="AG662" s="37"/>
      <c r="AH662" s="65"/>
      <c r="AI662" s="317"/>
      <c r="AJ662" s="37"/>
      <c r="AK662" s="37"/>
    </row>
    <row r="663">
      <c r="A663" s="258"/>
      <c r="B663" s="114"/>
      <c r="C663" s="62"/>
      <c r="D663" s="30"/>
      <c r="E663" s="30"/>
      <c r="F663" s="30"/>
      <c r="G663" s="30"/>
      <c r="H663" s="61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62"/>
      <c r="X663" s="316"/>
      <c r="Y663" s="63"/>
      <c r="Z663" s="62"/>
      <c r="AA663" s="35"/>
      <c r="AB663" s="63"/>
      <c r="AC663" s="37"/>
      <c r="AD663" s="35"/>
      <c r="AE663" s="64"/>
      <c r="AF663" s="37"/>
      <c r="AG663" s="37"/>
      <c r="AH663" s="65"/>
      <c r="AI663" s="317"/>
      <c r="AJ663" s="37"/>
      <c r="AK663" s="37"/>
    </row>
    <row r="664">
      <c r="A664" s="258"/>
      <c r="B664" s="114"/>
      <c r="C664" s="62"/>
      <c r="D664" s="30"/>
      <c r="E664" s="30"/>
      <c r="F664" s="30"/>
      <c r="G664" s="30"/>
      <c r="H664" s="61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62"/>
      <c r="X664" s="316"/>
      <c r="Y664" s="63"/>
      <c r="Z664" s="62"/>
      <c r="AA664" s="35"/>
      <c r="AB664" s="63"/>
      <c r="AC664" s="37"/>
      <c r="AD664" s="35"/>
      <c r="AE664" s="64"/>
      <c r="AF664" s="37"/>
      <c r="AG664" s="37"/>
      <c r="AH664" s="65"/>
      <c r="AI664" s="317"/>
      <c r="AJ664" s="37"/>
      <c r="AK664" s="37"/>
    </row>
    <row r="665">
      <c r="A665" s="258"/>
      <c r="B665" s="114"/>
      <c r="C665" s="62"/>
      <c r="D665" s="30"/>
      <c r="E665" s="30"/>
      <c r="F665" s="30"/>
      <c r="G665" s="30"/>
      <c r="H665" s="61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62"/>
      <c r="X665" s="316"/>
      <c r="Y665" s="63"/>
      <c r="Z665" s="62"/>
      <c r="AA665" s="35"/>
      <c r="AB665" s="63"/>
      <c r="AC665" s="37"/>
      <c r="AD665" s="35"/>
      <c r="AE665" s="64"/>
      <c r="AF665" s="37"/>
      <c r="AG665" s="37"/>
      <c r="AH665" s="65"/>
      <c r="AI665" s="317"/>
      <c r="AJ665" s="37"/>
      <c r="AK665" s="37"/>
    </row>
    <row r="666">
      <c r="A666" s="258"/>
      <c r="B666" s="114"/>
      <c r="C666" s="62"/>
      <c r="D666" s="30"/>
      <c r="E666" s="30"/>
      <c r="F666" s="30"/>
      <c r="G666" s="30"/>
      <c r="H666" s="61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62"/>
      <c r="X666" s="316"/>
      <c r="Y666" s="63"/>
      <c r="Z666" s="62"/>
      <c r="AA666" s="35"/>
      <c r="AB666" s="63"/>
      <c r="AC666" s="37"/>
      <c r="AD666" s="35"/>
      <c r="AE666" s="64"/>
      <c r="AF666" s="37"/>
      <c r="AG666" s="37"/>
      <c r="AH666" s="65"/>
      <c r="AI666" s="317"/>
      <c r="AJ666" s="37"/>
      <c r="AK666" s="37"/>
    </row>
    <row r="667">
      <c r="A667" s="258"/>
      <c r="B667" s="114"/>
      <c r="C667" s="62"/>
      <c r="D667" s="30"/>
      <c r="E667" s="30"/>
      <c r="F667" s="30"/>
      <c r="G667" s="30"/>
      <c r="H667" s="61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62"/>
      <c r="X667" s="316"/>
      <c r="Y667" s="63"/>
      <c r="Z667" s="62"/>
      <c r="AA667" s="35"/>
      <c r="AB667" s="63"/>
      <c r="AC667" s="37"/>
      <c r="AD667" s="35"/>
      <c r="AE667" s="64"/>
      <c r="AF667" s="37"/>
      <c r="AG667" s="37"/>
      <c r="AH667" s="65"/>
      <c r="AI667" s="317"/>
      <c r="AJ667" s="37"/>
      <c r="AK667" s="37"/>
    </row>
    <row r="668">
      <c r="A668" s="258"/>
      <c r="B668" s="114"/>
      <c r="C668" s="62"/>
      <c r="D668" s="30"/>
      <c r="E668" s="30"/>
      <c r="F668" s="30"/>
      <c r="G668" s="30"/>
      <c r="H668" s="61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62"/>
      <c r="X668" s="316"/>
      <c r="Y668" s="63"/>
      <c r="Z668" s="62"/>
      <c r="AA668" s="35"/>
      <c r="AB668" s="63"/>
      <c r="AC668" s="37"/>
      <c r="AD668" s="35"/>
      <c r="AE668" s="64"/>
      <c r="AF668" s="37"/>
      <c r="AG668" s="37"/>
      <c r="AH668" s="65"/>
      <c r="AI668" s="317"/>
      <c r="AJ668" s="37"/>
      <c r="AK668" s="37"/>
    </row>
    <row r="669">
      <c r="A669" s="258"/>
      <c r="B669" s="114"/>
      <c r="C669" s="62"/>
      <c r="D669" s="30"/>
      <c r="E669" s="30"/>
      <c r="F669" s="30"/>
      <c r="G669" s="30"/>
      <c r="H669" s="61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62"/>
      <c r="X669" s="316"/>
      <c r="Y669" s="63"/>
      <c r="Z669" s="62"/>
      <c r="AA669" s="35"/>
      <c r="AB669" s="63"/>
      <c r="AC669" s="37"/>
      <c r="AD669" s="35"/>
      <c r="AE669" s="64"/>
      <c r="AF669" s="37"/>
      <c r="AG669" s="37"/>
      <c r="AH669" s="65"/>
      <c r="AI669" s="317"/>
      <c r="AJ669" s="37"/>
      <c r="AK669" s="37"/>
    </row>
    <row r="670">
      <c r="A670" s="258"/>
      <c r="B670" s="114"/>
      <c r="C670" s="62"/>
      <c r="D670" s="30"/>
      <c r="E670" s="30"/>
      <c r="F670" s="30"/>
      <c r="G670" s="30"/>
      <c r="H670" s="61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62"/>
      <c r="X670" s="316"/>
      <c r="Y670" s="63"/>
      <c r="Z670" s="62"/>
      <c r="AA670" s="35"/>
      <c r="AB670" s="63"/>
      <c r="AC670" s="37"/>
      <c r="AD670" s="35"/>
      <c r="AE670" s="64"/>
      <c r="AF670" s="37"/>
      <c r="AG670" s="37"/>
      <c r="AH670" s="65"/>
      <c r="AI670" s="317"/>
      <c r="AJ670" s="37"/>
      <c r="AK670" s="37"/>
    </row>
    <row r="671">
      <c r="A671" s="258"/>
      <c r="B671" s="114"/>
      <c r="C671" s="62"/>
      <c r="D671" s="30"/>
      <c r="E671" s="30"/>
      <c r="F671" s="30"/>
      <c r="G671" s="30"/>
      <c r="H671" s="61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62"/>
      <c r="X671" s="316"/>
      <c r="Y671" s="63"/>
      <c r="Z671" s="62"/>
      <c r="AA671" s="35"/>
      <c r="AB671" s="63"/>
      <c r="AC671" s="37"/>
      <c r="AD671" s="35"/>
      <c r="AE671" s="64"/>
      <c r="AF671" s="37"/>
      <c r="AG671" s="37"/>
      <c r="AH671" s="65"/>
      <c r="AI671" s="317"/>
      <c r="AJ671" s="37"/>
      <c r="AK671" s="37"/>
    </row>
    <row r="672">
      <c r="A672" s="258"/>
      <c r="B672" s="114"/>
      <c r="C672" s="62"/>
      <c r="D672" s="30"/>
      <c r="E672" s="30"/>
      <c r="F672" s="30"/>
      <c r="G672" s="30"/>
      <c r="H672" s="61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62"/>
      <c r="X672" s="316"/>
      <c r="Y672" s="63"/>
      <c r="Z672" s="62"/>
      <c r="AA672" s="35"/>
      <c r="AB672" s="63"/>
      <c r="AC672" s="37"/>
      <c r="AD672" s="35"/>
      <c r="AE672" s="64"/>
      <c r="AF672" s="37"/>
      <c r="AG672" s="37"/>
      <c r="AH672" s="65"/>
      <c r="AI672" s="317"/>
      <c r="AJ672" s="37"/>
      <c r="AK672" s="37"/>
    </row>
    <row r="673">
      <c r="A673" s="258"/>
      <c r="B673" s="114"/>
      <c r="C673" s="62"/>
      <c r="D673" s="30"/>
      <c r="E673" s="30"/>
      <c r="F673" s="30"/>
      <c r="G673" s="30"/>
      <c r="H673" s="61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62"/>
      <c r="X673" s="316"/>
      <c r="Y673" s="63"/>
      <c r="Z673" s="62"/>
      <c r="AA673" s="35"/>
      <c r="AB673" s="63"/>
      <c r="AC673" s="37"/>
      <c r="AD673" s="35"/>
      <c r="AE673" s="64"/>
      <c r="AF673" s="37"/>
      <c r="AG673" s="37"/>
      <c r="AH673" s="65"/>
      <c r="AI673" s="317"/>
      <c r="AJ673" s="37"/>
      <c r="AK673" s="37"/>
    </row>
    <row r="674">
      <c r="A674" s="258"/>
      <c r="B674" s="114"/>
      <c r="C674" s="62"/>
      <c r="D674" s="30"/>
      <c r="E674" s="30"/>
      <c r="F674" s="30"/>
      <c r="G674" s="30"/>
      <c r="H674" s="61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62"/>
      <c r="X674" s="316"/>
      <c r="Y674" s="63"/>
      <c r="Z674" s="62"/>
      <c r="AA674" s="35"/>
      <c r="AB674" s="63"/>
      <c r="AC674" s="37"/>
      <c r="AD674" s="35"/>
      <c r="AE674" s="64"/>
      <c r="AF674" s="37"/>
      <c r="AG674" s="37"/>
      <c r="AH674" s="65"/>
      <c r="AI674" s="317"/>
      <c r="AJ674" s="37"/>
      <c r="AK674" s="37"/>
    </row>
    <row r="675">
      <c r="A675" s="258"/>
      <c r="B675" s="114"/>
      <c r="C675" s="62"/>
      <c r="D675" s="30"/>
      <c r="E675" s="30"/>
      <c r="F675" s="30"/>
      <c r="G675" s="30"/>
      <c r="H675" s="61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62"/>
      <c r="X675" s="316"/>
      <c r="Y675" s="63"/>
      <c r="Z675" s="62"/>
      <c r="AA675" s="35"/>
      <c r="AB675" s="63"/>
      <c r="AC675" s="37"/>
      <c r="AD675" s="35"/>
      <c r="AE675" s="64"/>
      <c r="AF675" s="37"/>
      <c r="AG675" s="37"/>
      <c r="AH675" s="65"/>
      <c r="AI675" s="317"/>
      <c r="AJ675" s="37"/>
      <c r="AK675" s="37"/>
    </row>
    <row r="676">
      <c r="A676" s="258"/>
      <c r="B676" s="114"/>
      <c r="C676" s="62"/>
      <c r="D676" s="30"/>
      <c r="E676" s="30"/>
      <c r="F676" s="30"/>
      <c r="G676" s="30"/>
      <c r="H676" s="61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62"/>
      <c r="X676" s="316"/>
      <c r="Y676" s="63"/>
      <c r="Z676" s="62"/>
      <c r="AA676" s="35"/>
      <c r="AB676" s="63"/>
      <c r="AC676" s="37"/>
      <c r="AD676" s="35"/>
      <c r="AE676" s="64"/>
      <c r="AF676" s="37"/>
      <c r="AG676" s="37"/>
      <c r="AH676" s="65"/>
      <c r="AI676" s="317"/>
      <c r="AJ676" s="37"/>
      <c r="AK676" s="37"/>
    </row>
    <row r="677">
      <c r="A677" s="258"/>
      <c r="B677" s="114"/>
      <c r="C677" s="62"/>
      <c r="D677" s="30"/>
      <c r="E677" s="30"/>
      <c r="F677" s="30"/>
      <c r="G677" s="30"/>
      <c r="H677" s="61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62"/>
      <c r="X677" s="316"/>
      <c r="Y677" s="63"/>
      <c r="Z677" s="62"/>
      <c r="AA677" s="35"/>
      <c r="AB677" s="63"/>
      <c r="AC677" s="37"/>
      <c r="AD677" s="35"/>
      <c r="AE677" s="64"/>
      <c r="AF677" s="37"/>
      <c r="AG677" s="37"/>
      <c r="AH677" s="65"/>
      <c r="AI677" s="317"/>
      <c r="AJ677" s="37"/>
      <c r="AK677" s="37"/>
    </row>
    <row r="678">
      <c r="A678" s="258"/>
      <c r="B678" s="114"/>
      <c r="C678" s="62"/>
      <c r="D678" s="30"/>
      <c r="E678" s="30"/>
      <c r="F678" s="30"/>
      <c r="G678" s="30"/>
      <c r="H678" s="61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62"/>
      <c r="X678" s="316"/>
      <c r="Y678" s="63"/>
      <c r="Z678" s="62"/>
      <c r="AA678" s="35"/>
      <c r="AB678" s="63"/>
      <c r="AC678" s="37"/>
      <c r="AD678" s="35"/>
      <c r="AE678" s="64"/>
      <c r="AF678" s="37"/>
      <c r="AG678" s="37"/>
      <c r="AH678" s="65"/>
      <c r="AI678" s="317"/>
      <c r="AJ678" s="37"/>
      <c r="AK678" s="37"/>
    </row>
    <row r="679">
      <c r="A679" s="258"/>
      <c r="B679" s="114"/>
      <c r="C679" s="62"/>
      <c r="D679" s="30"/>
      <c r="E679" s="30"/>
      <c r="F679" s="30"/>
      <c r="G679" s="30"/>
      <c r="H679" s="61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62"/>
      <c r="X679" s="316"/>
      <c r="Y679" s="63"/>
      <c r="Z679" s="62"/>
      <c r="AA679" s="35"/>
      <c r="AB679" s="63"/>
      <c r="AC679" s="37"/>
      <c r="AD679" s="35"/>
      <c r="AE679" s="64"/>
      <c r="AF679" s="37"/>
      <c r="AG679" s="37"/>
      <c r="AH679" s="65"/>
      <c r="AI679" s="317"/>
      <c r="AJ679" s="37"/>
      <c r="AK679" s="37"/>
    </row>
    <row r="680">
      <c r="A680" s="258"/>
      <c r="B680" s="114"/>
      <c r="C680" s="62"/>
      <c r="D680" s="30"/>
      <c r="E680" s="30"/>
      <c r="F680" s="30"/>
      <c r="G680" s="30"/>
      <c r="H680" s="61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62"/>
      <c r="X680" s="316"/>
      <c r="Y680" s="63"/>
      <c r="Z680" s="62"/>
      <c r="AA680" s="35"/>
      <c r="AB680" s="63"/>
      <c r="AC680" s="37"/>
      <c r="AD680" s="35"/>
      <c r="AE680" s="64"/>
      <c r="AF680" s="37"/>
      <c r="AG680" s="37"/>
      <c r="AH680" s="65"/>
      <c r="AI680" s="317"/>
      <c r="AJ680" s="37"/>
      <c r="AK680" s="37"/>
    </row>
    <row r="681">
      <c r="A681" s="258"/>
      <c r="B681" s="114"/>
      <c r="C681" s="62"/>
      <c r="D681" s="30"/>
      <c r="E681" s="30"/>
      <c r="F681" s="30"/>
      <c r="G681" s="30"/>
      <c r="H681" s="61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62"/>
      <c r="X681" s="316"/>
      <c r="Y681" s="63"/>
      <c r="Z681" s="62"/>
      <c r="AA681" s="35"/>
      <c r="AB681" s="63"/>
      <c r="AC681" s="37"/>
      <c r="AD681" s="35"/>
      <c r="AE681" s="64"/>
      <c r="AF681" s="37"/>
      <c r="AG681" s="37"/>
      <c r="AH681" s="65"/>
      <c r="AI681" s="317"/>
      <c r="AJ681" s="37"/>
      <c r="AK681" s="37"/>
    </row>
    <row r="682">
      <c r="A682" s="258"/>
      <c r="B682" s="114"/>
      <c r="C682" s="62"/>
      <c r="D682" s="30"/>
      <c r="E682" s="30"/>
      <c r="F682" s="30"/>
      <c r="G682" s="30"/>
      <c r="H682" s="61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62"/>
      <c r="X682" s="316"/>
      <c r="Y682" s="63"/>
      <c r="Z682" s="62"/>
      <c r="AA682" s="35"/>
      <c r="AB682" s="63"/>
      <c r="AC682" s="37"/>
      <c r="AD682" s="35"/>
      <c r="AE682" s="64"/>
      <c r="AF682" s="37"/>
      <c r="AG682" s="37"/>
      <c r="AH682" s="65"/>
      <c r="AI682" s="317"/>
      <c r="AJ682" s="37"/>
      <c r="AK682" s="37"/>
    </row>
    <row r="683">
      <c r="A683" s="258"/>
      <c r="B683" s="114"/>
      <c r="C683" s="62"/>
      <c r="D683" s="30"/>
      <c r="E683" s="30"/>
      <c r="F683" s="30"/>
      <c r="G683" s="30"/>
      <c r="H683" s="61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62"/>
      <c r="X683" s="316"/>
      <c r="Y683" s="63"/>
      <c r="Z683" s="62"/>
      <c r="AA683" s="35"/>
      <c r="AB683" s="63"/>
      <c r="AC683" s="37"/>
      <c r="AD683" s="35"/>
      <c r="AE683" s="64"/>
      <c r="AF683" s="37"/>
      <c r="AG683" s="37"/>
      <c r="AH683" s="65"/>
      <c r="AI683" s="317"/>
      <c r="AJ683" s="37"/>
      <c r="AK683" s="37"/>
    </row>
    <row r="684">
      <c r="A684" s="258"/>
      <c r="B684" s="114"/>
      <c r="C684" s="62"/>
      <c r="D684" s="30"/>
      <c r="E684" s="30"/>
      <c r="F684" s="30"/>
      <c r="G684" s="30"/>
      <c r="H684" s="61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62"/>
      <c r="X684" s="316"/>
      <c r="Y684" s="63"/>
      <c r="Z684" s="62"/>
      <c r="AA684" s="35"/>
      <c r="AB684" s="63"/>
      <c r="AC684" s="37"/>
      <c r="AD684" s="35"/>
      <c r="AE684" s="64"/>
      <c r="AF684" s="37"/>
      <c r="AG684" s="37"/>
      <c r="AH684" s="65"/>
      <c r="AI684" s="317"/>
      <c r="AJ684" s="37"/>
      <c r="AK684" s="37"/>
    </row>
    <row r="685">
      <c r="A685" s="258"/>
      <c r="B685" s="114"/>
      <c r="C685" s="62"/>
      <c r="D685" s="30"/>
      <c r="E685" s="30"/>
      <c r="F685" s="30"/>
      <c r="G685" s="30"/>
      <c r="H685" s="61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62"/>
      <c r="X685" s="316"/>
      <c r="Y685" s="63"/>
      <c r="Z685" s="62"/>
      <c r="AA685" s="35"/>
      <c r="AB685" s="63"/>
      <c r="AC685" s="37"/>
      <c r="AD685" s="35"/>
      <c r="AE685" s="64"/>
      <c r="AF685" s="37"/>
      <c r="AG685" s="37"/>
      <c r="AH685" s="65"/>
      <c r="AI685" s="317"/>
      <c r="AJ685" s="37"/>
      <c r="AK685" s="37"/>
    </row>
    <row r="686">
      <c r="A686" s="258"/>
      <c r="B686" s="114"/>
      <c r="C686" s="62"/>
      <c r="D686" s="30"/>
      <c r="E686" s="30"/>
      <c r="F686" s="30"/>
      <c r="G686" s="30"/>
      <c r="H686" s="61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62"/>
      <c r="X686" s="316"/>
      <c r="Y686" s="63"/>
      <c r="Z686" s="62"/>
      <c r="AA686" s="35"/>
      <c r="AB686" s="63"/>
      <c r="AC686" s="37"/>
      <c r="AD686" s="35"/>
      <c r="AE686" s="64"/>
      <c r="AF686" s="37"/>
      <c r="AG686" s="37"/>
      <c r="AH686" s="65"/>
      <c r="AI686" s="317"/>
      <c r="AJ686" s="37"/>
      <c r="AK686" s="37"/>
    </row>
    <row r="687">
      <c r="A687" s="258"/>
      <c r="B687" s="114"/>
      <c r="C687" s="62"/>
      <c r="D687" s="30"/>
      <c r="E687" s="30"/>
      <c r="F687" s="30"/>
      <c r="G687" s="30"/>
      <c r="H687" s="61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62"/>
      <c r="X687" s="316"/>
      <c r="Y687" s="63"/>
      <c r="Z687" s="62"/>
      <c r="AA687" s="35"/>
      <c r="AB687" s="63"/>
      <c r="AC687" s="37"/>
      <c r="AD687" s="35"/>
      <c r="AE687" s="64"/>
      <c r="AF687" s="37"/>
      <c r="AG687" s="37"/>
      <c r="AH687" s="65"/>
      <c r="AI687" s="317"/>
      <c r="AJ687" s="37"/>
      <c r="AK687" s="37"/>
    </row>
    <row r="688">
      <c r="A688" s="258"/>
      <c r="B688" s="114"/>
      <c r="C688" s="62"/>
      <c r="D688" s="30"/>
      <c r="E688" s="30"/>
      <c r="F688" s="30"/>
      <c r="G688" s="30"/>
      <c r="H688" s="61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62"/>
      <c r="X688" s="316"/>
      <c r="Y688" s="63"/>
      <c r="Z688" s="62"/>
      <c r="AA688" s="35"/>
      <c r="AB688" s="63"/>
      <c r="AC688" s="37"/>
      <c r="AD688" s="35"/>
      <c r="AE688" s="64"/>
      <c r="AF688" s="37"/>
      <c r="AG688" s="37"/>
      <c r="AH688" s="65"/>
      <c r="AI688" s="317"/>
      <c r="AJ688" s="37"/>
      <c r="AK688" s="37"/>
    </row>
    <row r="689">
      <c r="A689" s="258"/>
      <c r="B689" s="114"/>
      <c r="C689" s="62"/>
      <c r="D689" s="30"/>
      <c r="E689" s="30"/>
      <c r="F689" s="30"/>
      <c r="G689" s="30"/>
      <c r="H689" s="61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62"/>
      <c r="X689" s="316"/>
      <c r="Y689" s="63"/>
      <c r="Z689" s="62"/>
      <c r="AA689" s="35"/>
      <c r="AB689" s="63"/>
      <c r="AC689" s="37"/>
      <c r="AD689" s="35"/>
      <c r="AE689" s="64"/>
      <c r="AF689" s="37"/>
      <c r="AG689" s="37"/>
      <c r="AH689" s="65"/>
      <c r="AI689" s="317"/>
      <c r="AJ689" s="37"/>
      <c r="AK689" s="37"/>
    </row>
    <row r="690">
      <c r="A690" s="258"/>
      <c r="B690" s="114"/>
      <c r="C690" s="62"/>
      <c r="D690" s="30"/>
      <c r="E690" s="30"/>
      <c r="F690" s="30"/>
      <c r="G690" s="30"/>
      <c r="H690" s="61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62"/>
      <c r="X690" s="316"/>
      <c r="Y690" s="63"/>
      <c r="Z690" s="62"/>
      <c r="AA690" s="35"/>
      <c r="AB690" s="63"/>
      <c r="AC690" s="37"/>
      <c r="AD690" s="35"/>
      <c r="AE690" s="64"/>
      <c r="AF690" s="37"/>
      <c r="AG690" s="37"/>
      <c r="AH690" s="65"/>
      <c r="AI690" s="317"/>
      <c r="AJ690" s="37"/>
      <c r="AK690" s="37"/>
    </row>
    <row r="691">
      <c r="A691" s="258"/>
      <c r="B691" s="114"/>
      <c r="C691" s="62"/>
      <c r="D691" s="30"/>
      <c r="E691" s="30"/>
      <c r="F691" s="30"/>
      <c r="G691" s="30"/>
      <c r="H691" s="61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62"/>
      <c r="X691" s="316"/>
      <c r="Y691" s="63"/>
      <c r="Z691" s="62"/>
      <c r="AA691" s="35"/>
      <c r="AB691" s="63"/>
      <c r="AC691" s="37"/>
      <c r="AD691" s="35"/>
      <c r="AE691" s="64"/>
      <c r="AF691" s="37"/>
      <c r="AG691" s="37"/>
      <c r="AH691" s="65"/>
      <c r="AI691" s="317"/>
      <c r="AJ691" s="37"/>
      <c r="AK691" s="37"/>
    </row>
    <row r="692">
      <c r="A692" s="258"/>
      <c r="B692" s="114"/>
      <c r="C692" s="62"/>
      <c r="D692" s="30"/>
      <c r="E692" s="30"/>
      <c r="F692" s="30"/>
      <c r="G692" s="30"/>
      <c r="H692" s="61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62"/>
      <c r="X692" s="316"/>
      <c r="Y692" s="63"/>
      <c r="Z692" s="62"/>
      <c r="AA692" s="35"/>
      <c r="AB692" s="63"/>
      <c r="AC692" s="37"/>
      <c r="AD692" s="35"/>
      <c r="AE692" s="64"/>
      <c r="AF692" s="37"/>
      <c r="AG692" s="37"/>
      <c r="AH692" s="65"/>
      <c r="AI692" s="317"/>
      <c r="AJ692" s="37"/>
      <c r="AK692" s="37"/>
    </row>
    <row r="693">
      <c r="A693" s="258"/>
      <c r="B693" s="114"/>
      <c r="C693" s="62"/>
      <c r="D693" s="30"/>
      <c r="E693" s="30"/>
      <c r="F693" s="30"/>
      <c r="G693" s="30"/>
      <c r="H693" s="61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62"/>
      <c r="X693" s="316"/>
      <c r="Y693" s="63"/>
      <c r="Z693" s="62"/>
      <c r="AA693" s="35"/>
      <c r="AB693" s="63"/>
      <c r="AC693" s="37"/>
      <c r="AD693" s="35"/>
      <c r="AE693" s="64"/>
      <c r="AF693" s="37"/>
      <c r="AG693" s="37"/>
      <c r="AH693" s="65"/>
      <c r="AI693" s="317"/>
      <c r="AJ693" s="37"/>
      <c r="AK693" s="37"/>
    </row>
    <row r="694">
      <c r="A694" s="258"/>
      <c r="B694" s="114"/>
      <c r="C694" s="62"/>
      <c r="D694" s="30"/>
      <c r="E694" s="30"/>
      <c r="F694" s="30"/>
      <c r="G694" s="30"/>
      <c r="H694" s="61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62"/>
      <c r="X694" s="316"/>
      <c r="Y694" s="63"/>
      <c r="Z694" s="62"/>
      <c r="AA694" s="35"/>
      <c r="AB694" s="63"/>
      <c r="AC694" s="37"/>
      <c r="AD694" s="35"/>
      <c r="AE694" s="64"/>
      <c r="AF694" s="37"/>
      <c r="AG694" s="37"/>
      <c r="AH694" s="65"/>
      <c r="AI694" s="317"/>
      <c r="AJ694" s="37"/>
      <c r="AK694" s="37"/>
    </row>
    <row r="695">
      <c r="A695" s="258"/>
      <c r="B695" s="114"/>
      <c r="C695" s="62"/>
      <c r="D695" s="30"/>
      <c r="E695" s="30"/>
      <c r="F695" s="30"/>
      <c r="G695" s="30"/>
      <c r="H695" s="61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62"/>
      <c r="X695" s="316"/>
      <c r="Y695" s="63"/>
      <c r="Z695" s="62"/>
      <c r="AA695" s="35"/>
      <c r="AB695" s="63"/>
      <c r="AC695" s="37"/>
      <c r="AD695" s="35"/>
      <c r="AE695" s="64"/>
      <c r="AF695" s="37"/>
      <c r="AG695" s="37"/>
      <c r="AH695" s="65"/>
      <c r="AI695" s="317"/>
      <c r="AJ695" s="37"/>
      <c r="AK695" s="37"/>
    </row>
    <row r="696">
      <c r="A696" s="258"/>
      <c r="B696" s="114"/>
      <c r="C696" s="62"/>
      <c r="D696" s="30"/>
      <c r="E696" s="30"/>
      <c r="F696" s="30"/>
      <c r="G696" s="30"/>
      <c r="H696" s="61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62"/>
      <c r="X696" s="316"/>
      <c r="Y696" s="63"/>
      <c r="Z696" s="62"/>
      <c r="AA696" s="35"/>
      <c r="AB696" s="63"/>
      <c r="AC696" s="37"/>
      <c r="AD696" s="35"/>
      <c r="AE696" s="64"/>
      <c r="AF696" s="37"/>
      <c r="AG696" s="37"/>
      <c r="AH696" s="65"/>
      <c r="AI696" s="317"/>
      <c r="AJ696" s="37"/>
      <c r="AK696" s="37"/>
    </row>
    <row r="697">
      <c r="A697" s="258"/>
      <c r="B697" s="114"/>
      <c r="C697" s="62"/>
      <c r="D697" s="30"/>
      <c r="E697" s="30"/>
      <c r="F697" s="30"/>
      <c r="G697" s="30"/>
      <c r="H697" s="61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62"/>
      <c r="X697" s="316"/>
      <c r="Y697" s="63"/>
      <c r="Z697" s="62"/>
      <c r="AA697" s="35"/>
      <c r="AB697" s="63"/>
      <c r="AC697" s="37"/>
      <c r="AD697" s="35"/>
      <c r="AE697" s="64"/>
      <c r="AF697" s="37"/>
      <c r="AG697" s="37"/>
      <c r="AH697" s="65"/>
      <c r="AI697" s="317"/>
      <c r="AJ697" s="37"/>
      <c r="AK697" s="37"/>
    </row>
    <row r="698">
      <c r="A698" s="258"/>
      <c r="B698" s="114"/>
      <c r="C698" s="62"/>
      <c r="D698" s="30"/>
      <c r="E698" s="30"/>
      <c r="F698" s="30"/>
      <c r="G698" s="30"/>
      <c r="H698" s="61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62"/>
      <c r="X698" s="316"/>
      <c r="Y698" s="63"/>
      <c r="Z698" s="62"/>
      <c r="AA698" s="35"/>
      <c r="AB698" s="63"/>
      <c r="AC698" s="37"/>
      <c r="AD698" s="35"/>
      <c r="AE698" s="64"/>
      <c r="AF698" s="37"/>
      <c r="AG698" s="37"/>
      <c r="AH698" s="65"/>
      <c r="AI698" s="317"/>
      <c r="AJ698" s="37"/>
      <c r="AK698" s="37"/>
    </row>
    <row r="699">
      <c r="A699" s="258"/>
      <c r="B699" s="114"/>
      <c r="C699" s="62"/>
      <c r="D699" s="30"/>
      <c r="E699" s="30"/>
      <c r="F699" s="30"/>
      <c r="G699" s="30"/>
      <c r="H699" s="61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62"/>
      <c r="X699" s="316"/>
      <c r="Y699" s="63"/>
      <c r="Z699" s="62"/>
      <c r="AA699" s="35"/>
      <c r="AB699" s="63"/>
      <c r="AC699" s="37"/>
      <c r="AD699" s="35"/>
      <c r="AE699" s="64"/>
      <c r="AF699" s="37"/>
      <c r="AG699" s="37"/>
      <c r="AH699" s="65"/>
      <c r="AI699" s="317"/>
      <c r="AJ699" s="37"/>
      <c r="AK699" s="37"/>
    </row>
    <row r="700">
      <c r="A700" s="258"/>
      <c r="B700" s="114"/>
      <c r="C700" s="62"/>
      <c r="D700" s="30"/>
      <c r="E700" s="30"/>
      <c r="F700" s="30"/>
      <c r="G700" s="30"/>
      <c r="H700" s="61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62"/>
      <c r="X700" s="316"/>
      <c r="Y700" s="63"/>
      <c r="Z700" s="62"/>
      <c r="AA700" s="35"/>
      <c r="AB700" s="63"/>
      <c r="AC700" s="37"/>
      <c r="AD700" s="35"/>
      <c r="AE700" s="64"/>
      <c r="AF700" s="37"/>
      <c r="AG700" s="37"/>
      <c r="AH700" s="65"/>
      <c r="AI700" s="317"/>
      <c r="AJ700" s="37"/>
      <c r="AK700" s="37"/>
    </row>
    <row r="701">
      <c r="A701" s="258"/>
      <c r="B701" s="114"/>
      <c r="C701" s="62"/>
      <c r="D701" s="30"/>
      <c r="E701" s="30"/>
      <c r="F701" s="30"/>
      <c r="G701" s="30"/>
      <c r="H701" s="61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62"/>
      <c r="X701" s="316"/>
      <c r="Y701" s="63"/>
      <c r="Z701" s="62"/>
      <c r="AA701" s="35"/>
      <c r="AB701" s="63"/>
      <c r="AC701" s="37"/>
      <c r="AD701" s="35"/>
      <c r="AE701" s="64"/>
      <c r="AF701" s="37"/>
      <c r="AG701" s="37"/>
      <c r="AH701" s="65"/>
      <c r="AI701" s="317"/>
      <c r="AJ701" s="37"/>
      <c r="AK701" s="37"/>
    </row>
    <row r="702">
      <c r="A702" s="258"/>
      <c r="B702" s="114"/>
      <c r="C702" s="62"/>
      <c r="D702" s="30"/>
      <c r="E702" s="30"/>
      <c r="F702" s="30"/>
      <c r="G702" s="30"/>
      <c r="H702" s="61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62"/>
      <c r="X702" s="316"/>
      <c r="Y702" s="63"/>
      <c r="Z702" s="62"/>
      <c r="AA702" s="35"/>
      <c r="AB702" s="63"/>
      <c r="AC702" s="37"/>
      <c r="AD702" s="35"/>
      <c r="AE702" s="64"/>
      <c r="AF702" s="37"/>
      <c r="AG702" s="37"/>
      <c r="AH702" s="65"/>
      <c r="AI702" s="317"/>
      <c r="AJ702" s="37"/>
      <c r="AK702" s="37"/>
    </row>
    <row r="703">
      <c r="A703" s="258"/>
      <c r="B703" s="114"/>
      <c r="C703" s="62"/>
      <c r="D703" s="30"/>
      <c r="E703" s="30"/>
      <c r="F703" s="30"/>
      <c r="G703" s="30"/>
      <c r="H703" s="61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62"/>
      <c r="X703" s="316"/>
      <c r="Y703" s="63"/>
      <c r="Z703" s="62"/>
      <c r="AA703" s="35"/>
      <c r="AB703" s="63"/>
      <c r="AC703" s="37"/>
      <c r="AD703" s="35"/>
      <c r="AE703" s="64"/>
      <c r="AF703" s="37"/>
      <c r="AG703" s="37"/>
      <c r="AH703" s="65"/>
      <c r="AI703" s="317"/>
      <c r="AJ703" s="37"/>
      <c r="AK703" s="37"/>
    </row>
    <row r="704">
      <c r="A704" s="258"/>
      <c r="B704" s="114"/>
      <c r="C704" s="62"/>
      <c r="D704" s="30"/>
      <c r="E704" s="30"/>
      <c r="F704" s="30"/>
      <c r="G704" s="30"/>
      <c r="H704" s="61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62"/>
      <c r="X704" s="316"/>
      <c r="Y704" s="63"/>
      <c r="Z704" s="62"/>
      <c r="AA704" s="35"/>
      <c r="AB704" s="63"/>
      <c r="AC704" s="37"/>
      <c r="AD704" s="35"/>
      <c r="AE704" s="64"/>
      <c r="AF704" s="37"/>
      <c r="AG704" s="37"/>
      <c r="AH704" s="65"/>
      <c r="AI704" s="317"/>
      <c r="AJ704" s="37"/>
      <c r="AK704" s="37"/>
    </row>
    <row r="705">
      <c r="A705" s="258"/>
      <c r="B705" s="114"/>
      <c r="C705" s="62"/>
      <c r="D705" s="30"/>
      <c r="E705" s="30"/>
      <c r="F705" s="30"/>
      <c r="G705" s="30"/>
      <c r="H705" s="61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62"/>
      <c r="X705" s="316"/>
      <c r="Y705" s="63"/>
      <c r="Z705" s="62"/>
      <c r="AA705" s="35"/>
      <c r="AB705" s="63"/>
      <c r="AC705" s="37"/>
      <c r="AD705" s="35"/>
      <c r="AE705" s="64"/>
      <c r="AF705" s="37"/>
      <c r="AG705" s="37"/>
      <c r="AH705" s="65"/>
      <c r="AI705" s="317"/>
      <c r="AJ705" s="37"/>
      <c r="AK705" s="37"/>
    </row>
    <row r="706">
      <c r="A706" s="258"/>
      <c r="B706" s="114"/>
      <c r="C706" s="62"/>
      <c r="D706" s="30"/>
      <c r="E706" s="30"/>
      <c r="F706" s="30"/>
      <c r="G706" s="30"/>
      <c r="H706" s="61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62"/>
      <c r="X706" s="316"/>
      <c r="Y706" s="63"/>
      <c r="Z706" s="62"/>
      <c r="AA706" s="35"/>
      <c r="AB706" s="63"/>
      <c r="AC706" s="37"/>
      <c r="AD706" s="35"/>
      <c r="AE706" s="64"/>
      <c r="AF706" s="37"/>
      <c r="AG706" s="37"/>
      <c r="AH706" s="65"/>
      <c r="AI706" s="317"/>
      <c r="AJ706" s="37"/>
      <c r="AK706" s="37"/>
    </row>
    <row r="707">
      <c r="A707" s="258"/>
      <c r="B707" s="114"/>
      <c r="C707" s="62"/>
      <c r="D707" s="30"/>
      <c r="E707" s="30"/>
      <c r="F707" s="30"/>
      <c r="G707" s="30"/>
      <c r="H707" s="61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62"/>
      <c r="X707" s="316"/>
      <c r="Y707" s="63"/>
      <c r="Z707" s="62"/>
      <c r="AA707" s="35"/>
      <c r="AB707" s="63"/>
      <c r="AC707" s="37"/>
      <c r="AD707" s="35"/>
      <c r="AE707" s="64"/>
      <c r="AF707" s="37"/>
      <c r="AG707" s="37"/>
      <c r="AH707" s="65"/>
      <c r="AI707" s="317"/>
      <c r="AJ707" s="37"/>
      <c r="AK707" s="37"/>
    </row>
    <row r="708">
      <c r="A708" s="258"/>
      <c r="B708" s="114"/>
      <c r="C708" s="62"/>
      <c r="D708" s="30"/>
      <c r="E708" s="30"/>
      <c r="F708" s="30"/>
      <c r="G708" s="30"/>
      <c r="H708" s="61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62"/>
      <c r="X708" s="316"/>
      <c r="Y708" s="63"/>
      <c r="Z708" s="62"/>
      <c r="AA708" s="35"/>
      <c r="AB708" s="63"/>
      <c r="AC708" s="37"/>
      <c r="AD708" s="35"/>
      <c r="AE708" s="64"/>
      <c r="AF708" s="37"/>
      <c r="AG708" s="37"/>
      <c r="AH708" s="65"/>
      <c r="AI708" s="317"/>
      <c r="AJ708" s="37"/>
      <c r="AK708" s="37"/>
    </row>
    <row r="709">
      <c r="A709" s="258"/>
      <c r="B709" s="114"/>
      <c r="C709" s="62"/>
      <c r="D709" s="30"/>
      <c r="E709" s="30"/>
      <c r="F709" s="30"/>
      <c r="G709" s="30"/>
      <c r="H709" s="61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62"/>
      <c r="X709" s="316"/>
      <c r="Y709" s="63"/>
      <c r="Z709" s="62"/>
      <c r="AA709" s="35"/>
      <c r="AB709" s="63"/>
      <c r="AC709" s="37"/>
      <c r="AD709" s="35"/>
      <c r="AE709" s="64"/>
      <c r="AF709" s="37"/>
      <c r="AG709" s="37"/>
      <c r="AH709" s="65"/>
      <c r="AI709" s="317"/>
      <c r="AJ709" s="37"/>
      <c r="AK709" s="37"/>
    </row>
    <row r="710">
      <c r="A710" s="258"/>
      <c r="B710" s="114"/>
      <c r="C710" s="62"/>
      <c r="D710" s="30"/>
      <c r="E710" s="30"/>
      <c r="F710" s="30"/>
      <c r="G710" s="30"/>
      <c r="H710" s="61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62"/>
      <c r="X710" s="316"/>
      <c r="Y710" s="63"/>
      <c r="Z710" s="62"/>
      <c r="AA710" s="35"/>
      <c r="AB710" s="63"/>
      <c r="AC710" s="37"/>
      <c r="AD710" s="35"/>
      <c r="AE710" s="64"/>
      <c r="AF710" s="37"/>
      <c r="AG710" s="37"/>
      <c r="AH710" s="65"/>
      <c r="AI710" s="317"/>
      <c r="AJ710" s="37"/>
      <c r="AK710" s="37"/>
    </row>
    <row r="711">
      <c r="A711" s="258"/>
      <c r="B711" s="114"/>
      <c r="C711" s="62"/>
      <c r="D711" s="30"/>
      <c r="E711" s="30"/>
      <c r="F711" s="30"/>
      <c r="G711" s="30"/>
      <c r="H711" s="61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62"/>
      <c r="X711" s="316"/>
      <c r="Y711" s="63"/>
      <c r="Z711" s="62"/>
      <c r="AA711" s="35"/>
      <c r="AB711" s="63"/>
      <c r="AC711" s="37"/>
      <c r="AD711" s="35"/>
      <c r="AE711" s="64"/>
      <c r="AF711" s="37"/>
      <c r="AG711" s="37"/>
      <c r="AH711" s="65"/>
      <c r="AI711" s="317"/>
      <c r="AJ711" s="37"/>
      <c r="AK711" s="37"/>
    </row>
    <row r="712">
      <c r="A712" s="258"/>
      <c r="B712" s="114"/>
      <c r="C712" s="62"/>
      <c r="D712" s="30"/>
      <c r="E712" s="30"/>
      <c r="F712" s="30"/>
      <c r="G712" s="30"/>
      <c r="H712" s="61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62"/>
      <c r="X712" s="316"/>
      <c r="Y712" s="63"/>
      <c r="Z712" s="62"/>
      <c r="AA712" s="35"/>
      <c r="AB712" s="63"/>
      <c r="AC712" s="37"/>
      <c r="AD712" s="35"/>
      <c r="AE712" s="64"/>
      <c r="AF712" s="37"/>
      <c r="AG712" s="37"/>
      <c r="AH712" s="65"/>
      <c r="AI712" s="317"/>
      <c r="AJ712" s="37"/>
      <c r="AK712" s="37"/>
    </row>
    <row r="713">
      <c r="A713" s="258"/>
      <c r="B713" s="114"/>
      <c r="C713" s="62"/>
      <c r="D713" s="30"/>
      <c r="E713" s="30"/>
      <c r="F713" s="30"/>
      <c r="G713" s="30"/>
      <c r="H713" s="61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62"/>
      <c r="X713" s="316"/>
      <c r="Y713" s="63"/>
      <c r="Z713" s="62"/>
      <c r="AA713" s="35"/>
      <c r="AB713" s="63"/>
      <c r="AC713" s="37"/>
      <c r="AD713" s="35"/>
      <c r="AE713" s="64"/>
      <c r="AF713" s="37"/>
      <c r="AG713" s="37"/>
      <c r="AH713" s="65"/>
      <c r="AI713" s="317"/>
      <c r="AJ713" s="37"/>
      <c r="AK713" s="37"/>
    </row>
    <row r="714">
      <c r="A714" s="258"/>
      <c r="B714" s="114"/>
      <c r="C714" s="62"/>
      <c r="D714" s="30"/>
      <c r="E714" s="30"/>
      <c r="F714" s="30"/>
      <c r="G714" s="30"/>
      <c r="H714" s="61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62"/>
      <c r="X714" s="316"/>
      <c r="Y714" s="63"/>
      <c r="Z714" s="62"/>
      <c r="AA714" s="35"/>
      <c r="AB714" s="63"/>
      <c r="AC714" s="37"/>
      <c r="AD714" s="35"/>
      <c r="AE714" s="64"/>
      <c r="AF714" s="37"/>
      <c r="AG714" s="37"/>
      <c r="AH714" s="65"/>
      <c r="AI714" s="317"/>
      <c r="AJ714" s="37"/>
      <c r="AK714" s="37"/>
    </row>
    <row r="715">
      <c r="A715" s="258"/>
      <c r="B715" s="114"/>
      <c r="C715" s="62"/>
      <c r="D715" s="30"/>
      <c r="E715" s="30"/>
      <c r="F715" s="30"/>
      <c r="G715" s="30"/>
      <c r="H715" s="61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62"/>
      <c r="X715" s="316"/>
      <c r="Y715" s="63"/>
      <c r="Z715" s="62"/>
      <c r="AA715" s="35"/>
      <c r="AB715" s="63"/>
      <c r="AC715" s="37"/>
      <c r="AD715" s="35"/>
      <c r="AE715" s="64"/>
      <c r="AF715" s="37"/>
      <c r="AG715" s="37"/>
      <c r="AH715" s="65"/>
      <c r="AI715" s="317"/>
      <c r="AJ715" s="37"/>
      <c r="AK715" s="37"/>
    </row>
    <row r="716">
      <c r="A716" s="258"/>
      <c r="B716" s="114"/>
      <c r="C716" s="62"/>
      <c r="D716" s="30"/>
      <c r="E716" s="30"/>
      <c r="F716" s="30"/>
      <c r="G716" s="30"/>
      <c r="H716" s="61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62"/>
      <c r="X716" s="316"/>
      <c r="Y716" s="63"/>
      <c r="Z716" s="62"/>
      <c r="AA716" s="35"/>
      <c r="AB716" s="63"/>
      <c r="AC716" s="37"/>
      <c r="AD716" s="35"/>
      <c r="AE716" s="64"/>
      <c r="AF716" s="37"/>
      <c r="AG716" s="37"/>
      <c r="AH716" s="65"/>
      <c r="AI716" s="317"/>
      <c r="AJ716" s="37"/>
      <c r="AK716" s="37"/>
    </row>
    <row r="717">
      <c r="A717" s="258"/>
      <c r="B717" s="114"/>
      <c r="C717" s="62"/>
      <c r="D717" s="30"/>
      <c r="E717" s="30"/>
      <c r="F717" s="30"/>
      <c r="G717" s="30"/>
      <c r="H717" s="61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62"/>
      <c r="X717" s="316"/>
      <c r="Y717" s="63"/>
      <c r="Z717" s="62"/>
      <c r="AA717" s="35"/>
      <c r="AB717" s="63"/>
      <c r="AC717" s="37"/>
      <c r="AD717" s="35"/>
      <c r="AE717" s="64"/>
      <c r="AF717" s="37"/>
      <c r="AG717" s="37"/>
      <c r="AH717" s="65"/>
      <c r="AI717" s="317"/>
      <c r="AJ717" s="37"/>
      <c r="AK717" s="37"/>
    </row>
    <row r="718">
      <c r="A718" s="258"/>
      <c r="B718" s="114"/>
      <c r="C718" s="62"/>
      <c r="D718" s="30"/>
      <c r="E718" s="30"/>
      <c r="F718" s="30"/>
      <c r="G718" s="30"/>
      <c r="H718" s="61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62"/>
      <c r="X718" s="316"/>
      <c r="Y718" s="63"/>
      <c r="Z718" s="62"/>
      <c r="AA718" s="35"/>
      <c r="AB718" s="63"/>
      <c r="AC718" s="37"/>
      <c r="AD718" s="35"/>
      <c r="AE718" s="64"/>
      <c r="AF718" s="37"/>
      <c r="AG718" s="37"/>
      <c r="AH718" s="65"/>
      <c r="AI718" s="317"/>
      <c r="AJ718" s="37"/>
      <c r="AK718" s="37"/>
    </row>
    <row r="719">
      <c r="A719" s="258"/>
      <c r="B719" s="114"/>
      <c r="C719" s="62"/>
      <c r="D719" s="30"/>
      <c r="E719" s="30"/>
      <c r="F719" s="30"/>
      <c r="G719" s="30"/>
      <c r="H719" s="61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62"/>
      <c r="X719" s="316"/>
      <c r="Y719" s="63"/>
      <c r="Z719" s="62"/>
      <c r="AA719" s="35"/>
      <c r="AB719" s="63"/>
      <c r="AC719" s="37"/>
      <c r="AD719" s="35"/>
      <c r="AE719" s="64"/>
      <c r="AF719" s="37"/>
      <c r="AG719" s="37"/>
      <c r="AH719" s="65"/>
      <c r="AI719" s="317"/>
      <c r="AJ719" s="37"/>
      <c r="AK719" s="37"/>
    </row>
    <row r="720">
      <c r="A720" s="258"/>
      <c r="B720" s="114"/>
      <c r="C720" s="62"/>
      <c r="D720" s="30"/>
      <c r="E720" s="30"/>
      <c r="F720" s="30"/>
      <c r="G720" s="30"/>
      <c r="H720" s="61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62"/>
      <c r="X720" s="316"/>
      <c r="Y720" s="63"/>
      <c r="Z720" s="62"/>
      <c r="AA720" s="35"/>
      <c r="AB720" s="63"/>
      <c r="AC720" s="37"/>
      <c r="AD720" s="35"/>
      <c r="AE720" s="64"/>
      <c r="AF720" s="37"/>
      <c r="AG720" s="37"/>
      <c r="AH720" s="65"/>
      <c r="AI720" s="317"/>
      <c r="AJ720" s="37"/>
      <c r="AK720" s="37"/>
    </row>
    <row r="721">
      <c r="A721" s="258"/>
      <c r="B721" s="114"/>
      <c r="C721" s="62"/>
      <c r="D721" s="30"/>
      <c r="E721" s="30"/>
      <c r="F721" s="30"/>
      <c r="G721" s="30"/>
      <c r="H721" s="61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62"/>
      <c r="X721" s="316"/>
      <c r="Y721" s="63"/>
      <c r="Z721" s="62"/>
      <c r="AA721" s="35"/>
      <c r="AB721" s="63"/>
      <c r="AC721" s="37"/>
      <c r="AD721" s="35"/>
      <c r="AE721" s="64"/>
      <c r="AF721" s="37"/>
      <c r="AG721" s="37"/>
      <c r="AH721" s="65"/>
      <c r="AI721" s="317"/>
      <c r="AJ721" s="37"/>
      <c r="AK721" s="37"/>
    </row>
    <row r="722">
      <c r="A722" s="258"/>
      <c r="B722" s="114"/>
      <c r="C722" s="62"/>
      <c r="D722" s="30"/>
      <c r="E722" s="30"/>
      <c r="F722" s="30"/>
      <c r="G722" s="30"/>
      <c r="H722" s="61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62"/>
      <c r="X722" s="316"/>
      <c r="Y722" s="63"/>
      <c r="Z722" s="62"/>
      <c r="AA722" s="35"/>
      <c r="AB722" s="63"/>
      <c r="AC722" s="37"/>
      <c r="AD722" s="35"/>
      <c r="AE722" s="64"/>
      <c r="AF722" s="37"/>
      <c r="AG722" s="37"/>
      <c r="AH722" s="65"/>
      <c r="AI722" s="317"/>
      <c r="AJ722" s="37"/>
      <c r="AK722" s="37"/>
    </row>
    <row r="723">
      <c r="A723" s="258"/>
      <c r="B723" s="114"/>
      <c r="C723" s="62"/>
      <c r="D723" s="30"/>
      <c r="E723" s="30"/>
      <c r="F723" s="30"/>
      <c r="G723" s="30"/>
      <c r="H723" s="61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62"/>
      <c r="X723" s="316"/>
      <c r="Y723" s="63"/>
      <c r="Z723" s="62"/>
      <c r="AA723" s="35"/>
      <c r="AB723" s="63"/>
      <c r="AC723" s="37"/>
      <c r="AD723" s="35"/>
      <c r="AE723" s="64"/>
      <c r="AF723" s="37"/>
      <c r="AG723" s="37"/>
      <c r="AH723" s="65"/>
      <c r="AI723" s="317"/>
      <c r="AJ723" s="37"/>
      <c r="AK723" s="37"/>
    </row>
    <row r="724">
      <c r="A724" s="258"/>
      <c r="B724" s="114"/>
      <c r="C724" s="62"/>
      <c r="D724" s="30"/>
      <c r="E724" s="30"/>
      <c r="F724" s="30"/>
      <c r="G724" s="30"/>
      <c r="H724" s="61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62"/>
      <c r="X724" s="316"/>
      <c r="Y724" s="63"/>
      <c r="Z724" s="62"/>
      <c r="AA724" s="35"/>
      <c r="AB724" s="63"/>
      <c r="AC724" s="37"/>
      <c r="AD724" s="35"/>
      <c r="AE724" s="64"/>
      <c r="AF724" s="37"/>
      <c r="AG724" s="37"/>
      <c r="AH724" s="65"/>
      <c r="AI724" s="317"/>
      <c r="AJ724" s="37"/>
      <c r="AK724" s="37"/>
    </row>
    <row r="725">
      <c r="A725" s="258"/>
      <c r="B725" s="114"/>
      <c r="C725" s="62"/>
      <c r="D725" s="30"/>
      <c r="E725" s="30"/>
      <c r="F725" s="30"/>
      <c r="G725" s="30"/>
      <c r="H725" s="61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62"/>
      <c r="X725" s="316"/>
      <c r="Y725" s="63"/>
      <c r="Z725" s="62"/>
      <c r="AA725" s="35"/>
      <c r="AB725" s="63"/>
      <c r="AC725" s="37"/>
      <c r="AD725" s="35"/>
      <c r="AE725" s="64"/>
      <c r="AF725" s="37"/>
      <c r="AG725" s="37"/>
      <c r="AH725" s="65"/>
      <c r="AI725" s="317"/>
      <c r="AJ725" s="37"/>
      <c r="AK725" s="37"/>
    </row>
    <row r="726">
      <c r="A726" s="258"/>
      <c r="B726" s="114"/>
      <c r="C726" s="62"/>
      <c r="D726" s="30"/>
      <c r="E726" s="30"/>
      <c r="F726" s="30"/>
      <c r="G726" s="30"/>
      <c r="H726" s="61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62"/>
      <c r="X726" s="316"/>
      <c r="Y726" s="63"/>
      <c r="Z726" s="62"/>
      <c r="AA726" s="35"/>
      <c r="AB726" s="63"/>
      <c r="AC726" s="37"/>
      <c r="AD726" s="35"/>
      <c r="AE726" s="64"/>
      <c r="AF726" s="37"/>
      <c r="AG726" s="37"/>
      <c r="AH726" s="65"/>
      <c r="AI726" s="317"/>
      <c r="AJ726" s="37"/>
      <c r="AK726" s="37"/>
    </row>
    <row r="727">
      <c r="A727" s="258"/>
      <c r="B727" s="114"/>
      <c r="C727" s="62"/>
      <c r="D727" s="30"/>
      <c r="E727" s="30"/>
      <c r="F727" s="30"/>
      <c r="G727" s="30"/>
      <c r="H727" s="61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62"/>
      <c r="X727" s="316"/>
      <c r="Y727" s="63"/>
      <c r="Z727" s="62"/>
      <c r="AA727" s="35"/>
      <c r="AB727" s="63"/>
      <c r="AC727" s="37"/>
      <c r="AD727" s="35"/>
      <c r="AE727" s="64"/>
      <c r="AF727" s="37"/>
      <c r="AG727" s="37"/>
      <c r="AH727" s="65"/>
      <c r="AI727" s="317"/>
      <c r="AJ727" s="37"/>
      <c r="AK727" s="37"/>
    </row>
    <row r="728">
      <c r="A728" s="258"/>
      <c r="B728" s="114"/>
      <c r="C728" s="62"/>
      <c r="D728" s="30"/>
      <c r="E728" s="30"/>
      <c r="F728" s="30"/>
      <c r="G728" s="30"/>
      <c r="H728" s="61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62"/>
      <c r="X728" s="316"/>
      <c r="Y728" s="63"/>
      <c r="Z728" s="62"/>
      <c r="AA728" s="35"/>
      <c r="AB728" s="63"/>
      <c r="AC728" s="37"/>
      <c r="AD728" s="35"/>
      <c r="AE728" s="64"/>
      <c r="AF728" s="37"/>
      <c r="AG728" s="37"/>
      <c r="AH728" s="65"/>
      <c r="AI728" s="317"/>
      <c r="AJ728" s="37"/>
      <c r="AK728" s="37"/>
    </row>
    <row r="729">
      <c r="A729" s="258"/>
      <c r="B729" s="114"/>
      <c r="C729" s="62"/>
      <c r="D729" s="30"/>
      <c r="E729" s="30"/>
      <c r="F729" s="30"/>
      <c r="G729" s="30"/>
      <c r="H729" s="61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62"/>
      <c r="X729" s="316"/>
      <c r="Y729" s="63"/>
      <c r="Z729" s="62"/>
      <c r="AA729" s="35"/>
      <c r="AB729" s="63"/>
      <c r="AC729" s="37"/>
      <c r="AD729" s="35"/>
      <c r="AE729" s="64"/>
      <c r="AF729" s="37"/>
      <c r="AG729" s="37"/>
      <c r="AH729" s="65"/>
      <c r="AI729" s="317"/>
      <c r="AJ729" s="37"/>
      <c r="AK729" s="37"/>
    </row>
    <row r="730">
      <c r="A730" s="258"/>
      <c r="B730" s="114"/>
      <c r="C730" s="62"/>
      <c r="D730" s="30"/>
      <c r="E730" s="30"/>
      <c r="F730" s="30"/>
      <c r="G730" s="30"/>
      <c r="H730" s="61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62"/>
      <c r="X730" s="316"/>
      <c r="Y730" s="63"/>
      <c r="Z730" s="62"/>
      <c r="AA730" s="35"/>
      <c r="AB730" s="63"/>
      <c r="AC730" s="37"/>
      <c r="AD730" s="35"/>
      <c r="AE730" s="64"/>
      <c r="AF730" s="37"/>
      <c r="AG730" s="37"/>
      <c r="AH730" s="65"/>
      <c r="AI730" s="317"/>
      <c r="AJ730" s="37"/>
      <c r="AK730" s="37"/>
    </row>
    <row r="731">
      <c r="A731" s="258"/>
      <c r="B731" s="114"/>
      <c r="C731" s="62"/>
      <c r="D731" s="30"/>
      <c r="E731" s="30"/>
      <c r="F731" s="30"/>
      <c r="G731" s="30"/>
      <c r="H731" s="61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62"/>
      <c r="X731" s="316"/>
      <c r="Y731" s="63"/>
      <c r="Z731" s="62"/>
      <c r="AA731" s="35"/>
      <c r="AB731" s="63"/>
      <c r="AC731" s="37"/>
      <c r="AD731" s="35"/>
      <c r="AE731" s="64"/>
      <c r="AF731" s="37"/>
      <c r="AG731" s="37"/>
      <c r="AH731" s="65"/>
      <c r="AI731" s="317"/>
      <c r="AJ731" s="37"/>
      <c r="AK731" s="37"/>
    </row>
    <row r="732">
      <c r="A732" s="258"/>
      <c r="B732" s="114"/>
      <c r="C732" s="62"/>
      <c r="D732" s="30"/>
      <c r="E732" s="30"/>
      <c r="F732" s="30"/>
      <c r="G732" s="30"/>
      <c r="H732" s="61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62"/>
      <c r="X732" s="316"/>
      <c r="Y732" s="63"/>
      <c r="Z732" s="62"/>
      <c r="AA732" s="35"/>
      <c r="AB732" s="63"/>
      <c r="AC732" s="37"/>
      <c r="AD732" s="35"/>
      <c r="AE732" s="64"/>
      <c r="AF732" s="37"/>
      <c r="AG732" s="37"/>
      <c r="AH732" s="65"/>
      <c r="AI732" s="317"/>
      <c r="AJ732" s="37"/>
      <c r="AK732" s="37"/>
    </row>
    <row r="733">
      <c r="A733" s="258"/>
      <c r="B733" s="114"/>
      <c r="C733" s="62"/>
      <c r="D733" s="30"/>
      <c r="E733" s="30"/>
      <c r="F733" s="30"/>
      <c r="G733" s="30"/>
      <c r="H733" s="61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62"/>
      <c r="X733" s="316"/>
      <c r="Y733" s="63"/>
      <c r="Z733" s="62"/>
      <c r="AA733" s="35"/>
      <c r="AB733" s="63"/>
      <c r="AC733" s="37"/>
      <c r="AD733" s="35"/>
      <c r="AE733" s="64"/>
      <c r="AF733" s="37"/>
      <c r="AG733" s="37"/>
      <c r="AH733" s="65"/>
      <c r="AI733" s="317"/>
      <c r="AJ733" s="37"/>
      <c r="AK733" s="37"/>
    </row>
    <row r="734">
      <c r="A734" s="258"/>
      <c r="B734" s="114"/>
      <c r="C734" s="62"/>
      <c r="D734" s="30"/>
      <c r="E734" s="30"/>
      <c r="F734" s="30"/>
      <c r="G734" s="30"/>
      <c r="H734" s="61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62"/>
      <c r="X734" s="316"/>
      <c r="Y734" s="63"/>
      <c r="Z734" s="62"/>
      <c r="AA734" s="35"/>
      <c r="AB734" s="63"/>
      <c r="AC734" s="37"/>
      <c r="AD734" s="35"/>
      <c r="AE734" s="64"/>
      <c r="AF734" s="37"/>
      <c r="AG734" s="37"/>
      <c r="AH734" s="65"/>
      <c r="AI734" s="317"/>
      <c r="AJ734" s="37"/>
      <c r="AK734" s="37"/>
    </row>
    <row r="735">
      <c r="A735" s="258"/>
      <c r="B735" s="114"/>
      <c r="C735" s="62"/>
      <c r="D735" s="30"/>
      <c r="E735" s="30"/>
      <c r="F735" s="30"/>
      <c r="G735" s="30"/>
      <c r="H735" s="61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62"/>
      <c r="X735" s="316"/>
      <c r="Y735" s="63"/>
      <c r="Z735" s="62"/>
      <c r="AA735" s="35"/>
      <c r="AB735" s="63"/>
      <c r="AC735" s="37"/>
      <c r="AD735" s="35"/>
      <c r="AE735" s="64"/>
      <c r="AF735" s="37"/>
      <c r="AG735" s="37"/>
      <c r="AH735" s="65"/>
      <c r="AI735" s="317"/>
      <c r="AJ735" s="37"/>
      <c r="AK735" s="37"/>
    </row>
    <row r="736">
      <c r="A736" s="258"/>
      <c r="B736" s="114"/>
      <c r="C736" s="62"/>
      <c r="D736" s="30"/>
      <c r="E736" s="30"/>
      <c r="F736" s="30"/>
      <c r="G736" s="30"/>
      <c r="H736" s="61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62"/>
      <c r="X736" s="316"/>
      <c r="Y736" s="63"/>
      <c r="Z736" s="62"/>
      <c r="AA736" s="35"/>
      <c r="AB736" s="63"/>
      <c r="AC736" s="37"/>
      <c r="AD736" s="35"/>
      <c r="AE736" s="64"/>
      <c r="AF736" s="37"/>
      <c r="AG736" s="37"/>
      <c r="AH736" s="65"/>
      <c r="AI736" s="317"/>
      <c r="AJ736" s="37"/>
      <c r="AK736" s="37"/>
    </row>
    <row r="737">
      <c r="A737" s="258"/>
      <c r="B737" s="114"/>
      <c r="C737" s="62"/>
      <c r="D737" s="30"/>
      <c r="E737" s="30"/>
      <c r="F737" s="30"/>
      <c r="G737" s="30"/>
      <c r="H737" s="61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62"/>
      <c r="X737" s="316"/>
      <c r="Y737" s="63"/>
      <c r="Z737" s="62"/>
      <c r="AA737" s="35"/>
      <c r="AB737" s="63"/>
      <c r="AC737" s="37"/>
      <c r="AD737" s="35"/>
      <c r="AE737" s="64"/>
      <c r="AF737" s="37"/>
      <c r="AG737" s="37"/>
      <c r="AH737" s="65"/>
      <c r="AI737" s="317"/>
      <c r="AJ737" s="37"/>
      <c r="AK737" s="37"/>
    </row>
    <row r="738">
      <c r="A738" s="258"/>
      <c r="B738" s="114"/>
      <c r="C738" s="62"/>
      <c r="D738" s="30"/>
      <c r="E738" s="30"/>
      <c r="F738" s="30"/>
      <c r="G738" s="30"/>
      <c r="H738" s="61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62"/>
      <c r="X738" s="316"/>
      <c r="Y738" s="63"/>
      <c r="Z738" s="62"/>
      <c r="AA738" s="35"/>
      <c r="AB738" s="63"/>
      <c r="AC738" s="37"/>
      <c r="AD738" s="35"/>
      <c r="AE738" s="64"/>
      <c r="AF738" s="37"/>
      <c r="AG738" s="37"/>
      <c r="AH738" s="65"/>
      <c r="AI738" s="317"/>
      <c r="AJ738" s="37"/>
      <c r="AK738" s="37"/>
    </row>
    <row r="739">
      <c r="A739" s="258"/>
      <c r="B739" s="114"/>
      <c r="C739" s="62"/>
      <c r="D739" s="30"/>
      <c r="E739" s="30"/>
      <c r="F739" s="30"/>
      <c r="G739" s="30"/>
      <c r="H739" s="61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62"/>
      <c r="X739" s="316"/>
      <c r="Y739" s="63"/>
      <c r="Z739" s="62"/>
      <c r="AA739" s="35"/>
      <c r="AB739" s="63"/>
      <c r="AC739" s="37"/>
      <c r="AD739" s="35"/>
      <c r="AE739" s="64"/>
      <c r="AF739" s="37"/>
      <c r="AG739" s="37"/>
      <c r="AH739" s="65"/>
      <c r="AI739" s="317"/>
      <c r="AJ739" s="37"/>
      <c r="AK739" s="37"/>
    </row>
    <row r="740">
      <c r="A740" s="258"/>
      <c r="B740" s="114"/>
      <c r="C740" s="62"/>
      <c r="D740" s="30"/>
      <c r="E740" s="30"/>
      <c r="F740" s="30"/>
      <c r="G740" s="30"/>
      <c r="H740" s="61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62"/>
      <c r="X740" s="316"/>
      <c r="Y740" s="63"/>
      <c r="Z740" s="62"/>
      <c r="AA740" s="35"/>
      <c r="AB740" s="63"/>
      <c r="AC740" s="37"/>
      <c r="AD740" s="35"/>
      <c r="AE740" s="64"/>
      <c r="AF740" s="37"/>
      <c r="AG740" s="37"/>
      <c r="AH740" s="65"/>
      <c r="AI740" s="317"/>
      <c r="AJ740" s="37"/>
      <c r="AK740" s="37"/>
    </row>
    <row r="741">
      <c r="A741" s="258"/>
      <c r="B741" s="114"/>
      <c r="C741" s="62"/>
      <c r="D741" s="30"/>
      <c r="E741" s="30"/>
      <c r="F741" s="30"/>
      <c r="G741" s="30"/>
      <c r="H741" s="61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62"/>
      <c r="X741" s="316"/>
      <c r="Y741" s="63"/>
      <c r="Z741" s="62"/>
      <c r="AA741" s="35"/>
      <c r="AB741" s="63"/>
      <c r="AC741" s="37"/>
      <c r="AD741" s="35"/>
      <c r="AE741" s="64"/>
      <c r="AF741" s="37"/>
      <c r="AG741" s="37"/>
      <c r="AH741" s="65"/>
      <c r="AI741" s="317"/>
      <c r="AJ741" s="37"/>
      <c r="AK741" s="37"/>
    </row>
    <row r="742">
      <c r="A742" s="258"/>
      <c r="B742" s="114"/>
      <c r="C742" s="62"/>
      <c r="D742" s="30"/>
      <c r="E742" s="30"/>
      <c r="F742" s="30"/>
      <c r="G742" s="30"/>
      <c r="H742" s="61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62"/>
      <c r="X742" s="316"/>
      <c r="Y742" s="63"/>
      <c r="Z742" s="62"/>
      <c r="AA742" s="35"/>
      <c r="AB742" s="63"/>
      <c r="AC742" s="37"/>
      <c r="AD742" s="35"/>
      <c r="AE742" s="64"/>
      <c r="AF742" s="37"/>
      <c r="AG742" s="37"/>
      <c r="AH742" s="65"/>
      <c r="AI742" s="317"/>
      <c r="AJ742" s="37"/>
      <c r="AK742" s="37"/>
    </row>
    <row r="743">
      <c r="A743" s="258"/>
      <c r="B743" s="114"/>
      <c r="C743" s="62"/>
      <c r="D743" s="30"/>
      <c r="E743" s="30"/>
      <c r="F743" s="30"/>
      <c r="G743" s="30"/>
      <c r="H743" s="61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62"/>
      <c r="X743" s="316"/>
      <c r="Y743" s="63"/>
      <c r="Z743" s="62"/>
      <c r="AA743" s="35"/>
      <c r="AB743" s="63"/>
      <c r="AC743" s="37"/>
      <c r="AD743" s="35"/>
      <c r="AE743" s="64"/>
      <c r="AF743" s="37"/>
      <c r="AG743" s="37"/>
      <c r="AH743" s="65"/>
      <c r="AI743" s="317"/>
      <c r="AJ743" s="37"/>
      <c r="AK743" s="37"/>
    </row>
    <row r="744">
      <c r="A744" s="258"/>
      <c r="B744" s="114"/>
      <c r="C744" s="62"/>
      <c r="D744" s="30"/>
      <c r="E744" s="30"/>
      <c r="F744" s="30"/>
      <c r="G744" s="30"/>
      <c r="H744" s="61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62"/>
      <c r="X744" s="316"/>
      <c r="Y744" s="63"/>
      <c r="Z744" s="62"/>
      <c r="AA744" s="35"/>
      <c r="AB744" s="63"/>
      <c r="AC744" s="37"/>
      <c r="AD744" s="35"/>
      <c r="AE744" s="64"/>
      <c r="AF744" s="37"/>
      <c r="AG744" s="37"/>
      <c r="AH744" s="65"/>
      <c r="AI744" s="317"/>
      <c r="AJ744" s="37"/>
      <c r="AK744" s="37"/>
    </row>
    <row r="745">
      <c r="A745" s="258"/>
      <c r="B745" s="114"/>
      <c r="C745" s="62"/>
      <c r="D745" s="30"/>
      <c r="E745" s="30"/>
      <c r="F745" s="30"/>
      <c r="G745" s="30"/>
      <c r="H745" s="61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62"/>
      <c r="X745" s="316"/>
      <c r="Y745" s="63"/>
      <c r="Z745" s="62"/>
      <c r="AA745" s="35"/>
      <c r="AB745" s="63"/>
      <c r="AC745" s="37"/>
      <c r="AD745" s="35"/>
      <c r="AE745" s="64"/>
      <c r="AF745" s="37"/>
      <c r="AG745" s="37"/>
      <c r="AH745" s="65"/>
      <c r="AI745" s="317"/>
      <c r="AJ745" s="37"/>
      <c r="AK745" s="37"/>
    </row>
    <row r="746">
      <c r="A746" s="258"/>
      <c r="B746" s="114"/>
      <c r="C746" s="62"/>
      <c r="D746" s="30"/>
      <c r="E746" s="30"/>
      <c r="F746" s="30"/>
      <c r="G746" s="30"/>
      <c r="H746" s="61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62"/>
      <c r="X746" s="316"/>
      <c r="Y746" s="63"/>
      <c r="Z746" s="62"/>
      <c r="AA746" s="35"/>
      <c r="AB746" s="63"/>
      <c r="AC746" s="37"/>
      <c r="AD746" s="35"/>
      <c r="AE746" s="64"/>
      <c r="AF746" s="37"/>
      <c r="AG746" s="37"/>
      <c r="AH746" s="65"/>
      <c r="AI746" s="317"/>
      <c r="AJ746" s="37"/>
      <c r="AK746" s="37"/>
    </row>
    <row r="747">
      <c r="A747" s="258"/>
      <c r="B747" s="114"/>
      <c r="C747" s="62"/>
      <c r="D747" s="30"/>
      <c r="E747" s="30"/>
      <c r="F747" s="30"/>
      <c r="G747" s="30"/>
      <c r="H747" s="61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62"/>
      <c r="X747" s="316"/>
      <c r="Y747" s="63"/>
      <c r="Z747" s="62"/>
      <c r="AA747" s="35"/>
      <c r="AB747" s="63"/>
      <c r="AC747" s="37"/>
      <c r="AD747" s="35"/>
      <c r="AE747" s="64"/>
      <c r="AF747" s="37"/>
      <c r="AG747" s="37"/>
      <c r="AH747" s="65"/>
      <c r="AI747" s="317"/>
      <c r="AJ747" s="37"/>
      <c r="AK747" s="37"/>
    </row>
    <row r="748">
      <c r="A748" s="258"/>
      <c r="B748" s="114"/>
      <c r="C748" s="62"/>
      <c r="D748" s="30"/>
      <c r="E748" s="30"/>
      <c r="F748" s="30"/>
      <c r="G748" s="30"/>
      <c r="H748" s="61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62"/>
      <c r="X748" s="316"/>
      <c r="Y748" s="63"/>
      <c r="Z748" s="62"/>
      <c r="AA748" s="35"/>
      <c r="AB748" s="63"/>
      <c r="AC748" s="37"/>
      <c r="AD748" s="35"/>
      <c r="AE748" s="64"/>
      <c r="AF748" s="37"/>
      <c r="AG748" s="37"/>
      <c r="AH748" s="65"/>
      <c r="AI748" s="317"/>
      <c r="AJ748" s="37"/>
      <c r="AK748" s="37"/>
    </row>
    <row r="749">
      <c r="A749" s="258"/>
      <c r="B749" s="114"/>
      <c r="C749" s="62"/>
      <c r="D749" s="30"/>
      <c r="E749" s="30"/>
      <c r="F749" s="30"/>
      <c r="G749" s="30"/>
      <c r="H749" s="61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62"/>
      <c r="X749" s="316"/>
      <c r="Y749" s="63"/>
      <c r="Z749" s="62"/>
      <c r="AA749" s="35"/>
      <c r="AB749" s="63"/>
      <c r="AC749" s="37"/>
      <c r="AD749" s="35"/>
      <c r="AE749" s="64"/>
      <c r="AF749" s="37"/>
      <c r="AG749" s="37"/>
      <c r="AH749" s="65"/>
      <c r="AI749" s="317"/>
      <c r="AJ749" s="37"/>
      <c r="AK749" s="37"/>
    </row>
    <row r="750">
      <c r="A750" s="258"/>
      <c r="B750" s="114"/>
      <c r="C750" s="62"/>
      <c r="D750" s="30"/>
      <c r="E750" s="30"/>
      <c r="F750" s="30"/>
      <c r="G750" s="30"/>
      <c r="H750" s="61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62"/>
      <c r="X750" s="316"/>
      <c r="Y750" s="63"/>
      <c r="Z750" s="62"/>
      <c r="AA750" s="35"/>
      <c r="AB750" s="63"/>
      <c r="AC750" s="37"/>
      <c r="AD750" s="35"/>
      <c r="AE750" s="64"/>
      <c r="AF750" s="37"/>
      <c r="AG750" s="37"/>
      <c r="AH750" s="65"/>
      <c r="AI750" s="317"/>
      <c r="AJ750" s="37"/>
      <c r="AK750" s="37"/>
    </row>
    <row r="751">
      <c r="A751" s="258"/>
      <c r="B751" s="114"/>
      <c r="C751" s="62"/>
      <c r="D751" s="30"/>
      <c r="E751" s="30"/>
      <c r="F751" s="30"/>
      <c r="G751" s="30"/>
      <c r="H751" s="61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62"/>
      <c r="X751" s="316"/>
      <c r="Y751" s="63"/>
      <c r="Z751" s="62"/>
      <c r="AA751" s="35"/>
      <c r="AB751" s="63"/>
      <c r="AC751" s="37"/>
      <c r="AD751" s="35"/>
      <c r="AE751" s="64"/>
      <c r="AF751" s="37"/>
      <c r="AG751" s="37"/>
      <c r="AH751" s="65"/>
      <c r="AI751" s="317"/>
      <c r="AJ751" s="37"/>
      <c r="AK751" s="37"/>
    </row>
    <row r="752">
      <c r="A752" s="258"/>
      <c r="B752" s="114"/>
      <c r="C752" s="62"/>
      <c r="D752" s="30"/>
      <c r="E752" s="30"/>
      <c r="F752" s="30"/>
      <c r="G752" s="30"/>
      <c r="H752" s="61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62"/>
      <c r="X752" s="316"/>
      <c r="Y752" s="63"/>
      <c r="Z752" s="62"/>
      <c r="AA752" s="35"/>
      <c r="AB752" s="63"/>
      <c r="AC752" s="37"/>
      <c r="AD752" s="35"/>
      <c r="AE752" s="64"/>
      <c r="AF752" s="37"/>
      <c r="AG752" s="37"/>
      <c r="AH752" s="65"/>
      <c r="AI752" s="317"/>
      <c r="AJ752" s="37"/>
      <c r="AK752" s="37"/>
    </row>
    <row r="753">
      <c r="A753" s="258"/>
      <c r="B753" s="114"/>
      <c r="C753" s="62"/>
      <c r="D753" s="30"/>
      <c r="E753" s="30"/>
      <c r="F753" s="30"/>
      <c r="G753" s="30"/>
      <c r="H753" s="61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62"/>
      <c r="X753" s="316"/>
      <c r="Y753" s="63"/>
      <c r="Z753" s="62"/>
      <c r="AA753" s="35"/>
      <c r="AB753" s="63"/>
      <c r="AC753" s="37"/>
      <c r="AD753" s="35"/>
      <c r="AE753" s="64"/>
      <c r="AF753" s="37"/>
      <c r="AG753" s="37"/>
      <c r="AH753" s="65"/>
      <c r="AI753" s="317"/>
      <c r="AJ753" s="37"/>
      <c r="AK753" s="37"/>
    </row>
    <row r="754">
      <c r="A754" s="258"/>
      <c r="B754" s="114"/>
      <c r="C754" s="62"/>
      <c r="D754" s="30"/>
      <c r="E754" s="30"/>
      <c r="F754" s="30"/>
      <c r="G754" s="30"/>
      <c r="H754" s="61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62"/>
      <c r="X754" s="316"/>
      <c r="Y754" s="63"/>
      <c r="Z754" s="62"/>
      <c r="AA754" s="35"/>
      <c r="AB754" s="63"/>
      <c r="AC754" s="37"/>
      <c r="AD754" s="35"/>
      <c r="AE754" s="64"/>
      <c r="AF754" s="37"/>
      <c r="AG754" s="37"/>
      <c r="AH754" s="65"/>
      <c r="AI754" s="317"/>
      <c r="AJ754" s="37"/>
      <c r="AK754" s="37"/>
    </row>
    <row r="755">
      <c r="A755" s="258"/>
      <c r="B755" s="114"/>
      <c r="C755" s="62"/>
      <c r="D755" s="30"/>
      <c r="E755" s="30"/>
      <c r="F755" s="30"/>
      <c r="G755" s="30"/>
      <c r="H755" s="61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62"/>
      <c r="X755" s="316"/>
      <c r="Y755" s="63"/>
      <c r="Z755" s="62"/>
      <c r="AA755" s="35"/>
      <c r="AB755" s="63"/>
      <c r="AC755" s="37"/>
      <c r="AD755" s="35"/>
      <c r="AE755" s="64"/>
      <c r="AF755" s="37"/>
      <c r="AG755" s="37"/>
      <c r="AH755" s="65"/>
      <c r="AI755" s="317"/>
      <c r="AJ755" s="37"/>
      <c r="AK755" s="37"/>
    </row>
    <row r="756">
      <c r="A756" s="258"/>
      <c r="B756" s="114"/>
      <c r="C756" s="62"/>
      <c r="D756" s="30"/>
      <c r="E756" s="30"/>
      <c r="F756" s="30"/>
      <c r="G756" s="30"/>
      <c r="H756" s="61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62"/>
      <c r="X756" s="316"/>
      <c r="Y756" s="63"/>
      <c r="Z756" s="62"/>
      <c r="AA756" s="35"/>
      <c r="AB756" s="63"/>
      <c r="AC756" s="37"/>
      <c r="AD756" s="35"/>
      <c r="AE756" s="64"/>
      <c r="AF756" s="37"/>
      <c r="AG756" s="37"/>
      <c r="AH756" s="65"/>
      <c r="AI756" s="317"/>
      <c r="AJ756" s="37"/>
      <c r="AK756" s="37"/>
    </row>
    <row r="757">
      <c r="A757" s="258"/>
      <c r="B757" s="114"/>
      <c r="C757" s="62"/>
      <c r="D757" s="30"/>
      <c r="E757" s="30"/>
      <c r="F757" s="30"/>
      <c r="G757" s="30"/>
      <c r="H757" s="61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62"/>
      <c r="X757" s="316"/>
      <c r="Y757" s="63"/>
      <c r="Z757" s="62"/>
      <c r="AA757" s="35"/>
      <c r="AB757" s="63"/>
      <c r="AC757" s="37"/>
      <c r="AD757" s="35"/>
      <c r="AE757" s="64"/>
      <c r="AF757" s="37"/>
      <c r="AG757" s="37"/>
      <c r="AH757" s="65"/>
      <c r="AI757" s="317"/>
      <c r="AJ757" s="37"/>
      <c r="AK757" s="37"/>
    </row>
    <row r="758">
      <c r="A758" s="258"/>
      <c r="B758" s="114"/>
      <c r="C758" s="62"/>
      <c r="D758" s="30"/>
      <c r="E758" s="30"/>
      <c r="F758" s="30"/>
      <c r="G758" s="30"/>
      <c r="H758" s="61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62"/>
      <c r="X758" s="316"/>
      <c r="Y758" s="63"/>
      <c r="Z758" s="62"/>
      <c r="AA758" s="35"/>
      <c r="AB758" s="63"/>
      <c r="AC758" s="37"/>
      <c r="AD758" s="35"/>
      <c r="AE758" s="64"/>
      <c r="AF758" s="37"/>
      <c r="AG758" s="37"/>
      <c r="AH758" s="65"/>
      <c r="AI758" s="317"/>
      <c r="AJ758" s="37"/>
      <c r="AK758" s="37"/>
    </row>
    <row r="759">
      <c r="A759" s="258"/>
      <c r="B759" s="114"/>
      <c r="C759" s="62"/>
      <c r="D759" s="30"/>
      <c r="E759" s="30"/>
      <c r="F759" s="30"/>
      <c r="G759" s="30"/>
      <c r="H759" s="61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62"/>
      <c r="X759" s="316"/>
      <c r="Y759" s="63"/>
      <c r="Z759" s="62"/>
      <c r="AA759" s="35"/>
      <c r="AB759" s="63"/>
      <c r="AC759" s="37"/>
      <c r="AD759" s="35"/>
      <c r="AE759" s="64"/>
      <c r="AF759" s="37"/>
      <c r="AG759" s="37"/>
      <c r="AH759" s="65"/>
      <c r="AI759" s="317"/>
      <c r="AJ759" s="37"/>
      <c r="AK759" s="37"/>
    </row>
    <row r="760">
      <c r="A760" s="258"/>
      <c r="B760" s="114"/>
      <c r="C760" s="62"/>
      <c r="D760" s="30"/>
      <c r="E760" s="30"/>
      <c r="F760" s="30"/>
      <c r="G760" s="30"/>
      <c r="H760" s="61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62"/>
      <c r="X760" s="316"/>
      <c r="Y760" s="63"/>
      <c r="Z760" s="62"/>
      <c r="AA760" s="35"/>
      <c r="AB760" s="63"/>
      <c r="AC760" s="37"/>
      <c r="AD760" s="35"/>
      <c r="AE760" s="64"/>
      <c r="AF760" s="37"/>
      <c r="AG760" s="37"/>
      <c r="AH760" s="65"/>
      <c r="AI760" s="317"/>
      <c r="AJ760" s="37"/>
      <c r="AK760" s="37"/>
    </row>
    <row r="761">
      <c r="A761" s="258"/>
      <c r="B761" s="114"/>
      <c r="C761" s="62"/>
      <c r="D761" s="30"/>
      <c r="E761" s="30"/>
      <c r="F761" s="30"/>
      <c r="G761" s="30"/>
      <c r="H761" s="61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62"/>
      <c r="X761" s="316"/>
      <c r="Y761" s="63"/>
      <c r="Z761" s="62"/>
      <c r="AA761" s="35"/>
      <c r="AB761" s="63"/>
      <c r="AC761" s="37"/>
      <c r="AD761" s="35"/>
      <c r="AE761" s="64"/>
      <c r="AF761" s="37"/>
      <c r="AG761" s="37"/>
      <c r="AH761" s="65"/>
      <c r="AI761" s="317"/>
      <c r="AJ761" s="37"/>
      <c r="AK761" s="37"/>
    </row>
    <row r="762">
      <c r="A762" s="258"/>
      <c r="B762" s="114"/>
      <c r="C762" s="62"/>
      <c r="D762" s="30"/>
      <c r="E762" s="30"/>
      <c r="F762" s="30"/>
      <c r="G762" s="30"/>
      <c r="H762" s="61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62"/>
      <c r="X762" s="316"/>
      <c r="Y762" s="63"/>
      <c r="Z762" s="62"/>
      <c r="AA762" s="35"/>
      <c r="AB762" s="63"/>
      <c r="AC762" s="37"/>
      <c r="AD762" s="35"/>
      <c r="AE762" s="64"/>
      <c r="AF762" s="37"/>
      <c r="AG762" s="37"/>
      <c r="AH762" s="65"/>
      <c r="AI762" s="317"/>
      <c r="AJ762" s="37"/>
      <c r="AK762" s="37"/>
    </row>
    <row r="763">
      <c r="A763" s="258"/>
      <c r="B763" s="114"/>
      <c r="C763" s="62"/>
      <c r="D763" s="30"/>
      <c r="E763" s="30"/>
      <c r="F763" s="30"/>
      <c r="G763" s="30"/>
      <c r="H763" s="61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62"/>
      <c r="X763" s="316"/>
      <c r="Y763" s="63"/>
      <c r="Z763" s="62"/>
      <c r="AA763" s="35"/>
      <c r="AB763" s="63"/>
      <c r="AC763" s="37"/>
      <c r="AD763" s="35"/>
      <c r="AE763" s="64"/>
      <c r="AF763" s="37"/>
      <c r="AG763" s="37"/>
      <c r="AH763" s="65"/>
      <c r="AI763" s="317"/>
      <c r="AJ763" s="37"/>
      <c r="AK763" s="37"/>
    </row>
    <row r="764">
      <c r="A764" s="258"/>
      <c r="B764" s="114"/>
      <c r="C764" s="62"/>
      <c r="D764" s="30"/>
      <c r="E764" s="30"/>
      <c r="F764" s="30"/>
      <c r="G764" s="30"/>
      <c r="H764" s="61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62"/>
      <c r="X764" s="316"/>
      <c r="Y764" s="63"/>
      <c r="Z764" s="62"/>
      <c r="AA764" s="35"/>
      <c r="AB764" s="63"/>
      <c r="AC764" s="37"/>
      <c r="AD764" s="35"/>
      <c r="AE764" s="64"/>
      <c r="AF764" s="37"/>
      <c r="AG764" s="37"/>
      <c r="AH764" s="65"/>
      <c r="AI764" s="317"/>
      <c r="AJ764" s="37"/>
      <c r="AK764" s="37"/>
    </row>
    <row r="765">
      <c r="A765" s="258"/>
      <c r="B765" s="114"/>
      <c r="C765" s="62"/>
      <c r="D765" s="30"/>
      <c r="E765" s="30"/>
      <c r="F765" s="30"/>
      <c r="G765" s="30"/>
      <c r="H765" s="61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62"/>
      <c r="X765" s="316"/>
      <c r="Y765" s="63"/>
      <c r="Z765" s="62"/>
      <c r="AA765" s="35"/>
      <c r="AB765" s="63"/>
      <c r="AC765" s="37"/>
      <c r="AD765" s="35"/>
      <c r="AE765" s="64"/>
      <c r="AF765" s="37"/>
      <c r="AG765" s="37"/>
      <c r="AH765" s="65"/>
      <c r="AI765" s="317"/>
      <c r="AJ765" s="37"/>
      <c r="AK765" s="37"/>
    </row>
    <row r="766">
      <c r="A766" s="258"/>
      <c r="B766" s="114"/>
      <c r="C766" s="62"/>
      <c r="D766" s="30"/>
      <c r="E766" s="30"/>
      <c r="F766" s="30"/>
      <c r="G766" s="30"/>
      <c r="H766" s="61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62"/>
      <c r="X766" s="316"/>
      <c r="Y766" s="63"/>
      <c r="Z766" s="62"/>
      <c r="AA766" s="35"/>
      <c r="AB766" s="63"/>
      <c r="AC766" s="37"/>
      <c r="AD766" s="35"/>
      <c r="AE766" s="64"/>
      <c r="AF766" s="37"/>
      <c r="AG766" s="37"/>
      <c r="AH766" s="65"/>
      <c r="AI766" s="317"/>
      <c r="AJ766" s="37"/>
      <c r="AK766" s="37"/>
    </row>
    <row r="767">
      <c r="A767" s="258"/>
      <c r="B767" s="114"/>
      <c r="C767" s="62"/>
      <c r="D767" s="30"/>
      <c r="E767" s="30"/>
      <c r="F767" s="30"/>
      <c r="G767" s="30"/>
      <c r="H767" s="61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62"/>
      <c r="X767" s="316"/>
      <c r="Y767" s="63"/>
      <c r="Z767" s="62"/>
      <c r="AA767" s="35"/>
      <c r="AB767" s="63"/>
      <c r="AC767" s="37"/>
      <c r="AD767" s="35"/>
      <c r="AE767" s="64"/>
      <c r="AF767" s="37"/>
      <c r="AG767" s="37"/>
      <c r="AH767" s="65"/>
      <c r="AI767" s="317"/>
      <c r="AJ767" s="37"/>
      <c r="AK767" s="37"/>
    </row>
    <row r="768">
      <c r="A768" s="258"/>
      <c r="B768" s="114"/>
      <c r="C768" s="62"/>
      <c r="D768" s="30"/>
      <c r="E768" s="30"/>
      <c r="F768" s="30"/>
      <c r="G768" s="30"/>
      <c r="H768" s="61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62"/>
      <c r="X768" s="316"/>
      <c r="Y768" s="63"/>
      <c r="Z768" s="62"/>
      <c r="AA768" s="35"/>
      <c r="AB768" s="63"/>
      <c r="AC768" s="37"/>
      <c r="AD768" s="35"/>
      <c r="AE768" s="64"/>
      <c r="AF768" s="37"/>
      <c r="AG768" s="37"/>
      <c r="AH768" s="65"/>
      <c r="AI768" s="317"/>
      <c r="AJ768" s="37"/>
      <c r="AK768" s="37"/>
    </row>
    <row r="769">
      <c r="A769" s="258"/>
      <c r="B769" s="114"/>
      <c r="C769" s="62"/>
      <c r="D769" s="30"/>
      <c r="E769" s="30"/>
      <c r="F769" s="30"/>
      <c r="G769" s="30"/>
      <c r="H769" s="61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62"/>
      <c r="X769" s="316"/>
      <c r="Y769" s="63"/>
      <c r="Z769" s="62"/>
      <c r="AA769" s="35"/>
      <c r="AB769" s="63"/>
      <c r="AC769" s="37"/>
      <c r="AD769" s="35"/>
      <c r="AE769" s="64"/>
      <c r="AF769" s="37"/>
      <c r="AG769" s="37"/>
      <c r="AH769" s="65"/>
      <c r="AI769" s="317"/>
      <c r="AJ769" s="37"/>
      <c r="AK769" s="37"/>
    </row>
    <row r="770">
      <c r="A770" s="258"/>
      <c r="B770" s="114"/>
      <c r="C770" s="62"/>
      <c r="D770" s="30"/>
      <c r="E770" s="30"/>
      <c r="F770" s="30"/>
      <c r="G770" s="30"/>
      <c r="H770" s="61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62"/>
      <c r="X770" s="316"/>
      <c r="Y770" s="63"/>
      <c r="Z770" s="62"/>
      <c r="AA770" s="35"/>
      <c r="AB770" s="63"/>
      <c r="AC770" s="37"/>
      <c r="AD770" s="35"/>
      <c r="AE770" s="64"/>
      <c r="AF770" s="37"/>
      <c r="AG770" s="37"/>
      <c r="AH770" s="65"/>
      <c r="AI770" s="317"/>
      <c r="AJ770" s="37"/>
      <c r="AK770" s="37"/>
    </row>
    <row r="771">
      <c r="A771" s="258"/>
      <c r="B771" s="114"/>
      <c r="C771" s="62"/>
      <c r="D771" s="30"/>
      <c r="E771" s="30"/>
      <c r="F771" s="30"/>
      <c r="G771" s="30"/>
      <c r="H771" s="61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62"/>
      <c r="X771" s="316"/>
      <c r="Y771" s="63"/>
      <c r="Z771" s="62"/>
      <c r="AA771" s="35"/>
      <c r="AB771" s="63"/>
      <c r="AC771" s="37"/>
      <c r="AD771" s="35"/>
      <c r="AE771" s="64"/>
      <c r="AF771" s="37"/>
      <c r="AG771" s="37"/>
      <c r="AH771" s="65"/>
      <c r="AI771" s="317"/>
      <c r="AJ771" s="37"/>
      <c r="AK771" s="37"/>
    </row>
    <row r="772">
      <c r="A772" s="258"/>
      <c r="B772" s="114"/>
      <c r="C772" s="62"/>
      <c r="D772" s="30"/>
      <c r="E772" s="30"/>
      <c r="F772" s="30"/>
      <c r="G772" s="30"/>
      <c r="H772" s="61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62"/>
      <c r="X772" s="316"/>
      <c r="Y772" s="63"/>
      <c r="Z772" s="62"/>
      <c r="AA772" s="35"/>
      <c r="AB772" s="63"/>
      <c r="AC772" s="37"/>
      <c r="AD772" s="35"/>
      <c r="AE772" s="64"/>
      <c r="AF772" s="37"/>
      <c r="AG772" s="37"/>
      <c r="AH772" s="65"/>
      <c r="AI772" s="317"/>
      <c r="AJ772" s="37"/>
      <c r="AK772" s="37"/>
    </row>
    <row r="773">
      <c r="A773" s="258"/>
      <c r="B773" s="114"/>
      <c r="C773" s="62"/>
      <c r="D773" s="30"/>
      <c r="E773" s="30"/>
      <c r="F773" s="30"/>
      <c r="G773" s="30"/>
      <c r="H773" s="61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62"/>
      <c r="X773" s="316"/>
      <c r="Y773" s="63"/>
      <c r="Z773" s="62"/>
      <c r="AA773" s="35"/>
      <c r="AB773" s="63"/>
      <c r="AC773" s="37"/>
      <c r="AD773" s="35"/>
      <c r="AE773" s="64"/>
      <c r="AF773" s="37"/>
      <c r="AG773" s="37"/>
      <c r="AH773" s="65"/>
      <c r="AI773" s="317"/>
      <c r="AJ773" s="37"/>
      <c r="AK773" s="37"/>
    </row>
    <row r="774">
      <c r="A774" s="258"/>
      <c r="B774" s="114"/>
      <c r="C774" s="62"/>
      <c r="D774" s="30"/>
      <c r="E774" s="30"/>
      <c r="F774" s="30"/>
      <c r="G774" s="30"/>
      <c r="H774" s="61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62"/>
      <c r="X774" s="316"/>
      <c r="Y774" s="63"/>
      <c r="Z774" s="62"/>
      <c r="AA774" s="35"/>
      <c r="AB774" s="63"/>
      <c r="AC774" s="37"/>
      <c r="AD774" s="35"/>
      <c r="AE774" s="64"/>
      <c r="AF774" s="37"/>
      <c r="AG774" s="37"/>
      <c r="AH774" s="65"/>
      <c r="AI774" s="317"/>
      <c r="AJ774" s="37"/>
      <c r="AK774" s="37"/>
    </row>
    <row r="775">
      <c r="A775" s="258"/>
      <c r="B775" s="114"/>
      <c r="C775" s="62"/>
      <c r="D775" s="30"/>
      <c r="E775" s="30"/>
      <c r="F775" s="30"/>
      <c r="G775" s="30"/>
      <c r="H775" s="61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62"/>
      <c r="X775" s="316"/>
      <c r="Y775" s="63"/>
      <c r="Z775" s="62"/>
      <c r="AA775" s="35"/>
      <c r="AB775" s="63"/>
      <c r="AC775" s="37"/>
      <c r="AD775" s="35"/>
      <c r="AE775" s="64"/>
      <c r="AF775" s="37"/>
      <c r="AG775" s="37"/>
      <c r="AH775" s="65"/>
      <c r="AI775" s="317"/>
      <c r="AJ775" s="37"/>
      <c r="AK775" s="37"/>
    </row>
    <row r="776">
      <c r="A776" s="258"/>
      <c r="B776" s="114"/>
      <c r="C776" s="62"/>
      <c r="D776" s="30"/>
      <c r="E776" s="30"/>
      <c r="F776" s="30"/>
      <c r="G776" s="30"/>
      <c r="H776" s="61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62"/>
      <c r="X776" s="316"/>
      <c r="Y776" s="63"/>
      <c r="Z776" s="62"/>
      <c r="AA776" s="35"/>
      <c r="AB776" s="63"/>
      <c r="AC776" s="37"/>
      <c r="AD776" s="35"/>
      <c r="AE776" s="64"/>
      <c r="AF776" s="37"/>
      <c r="AG776" s="37"/>
      <c r="AH776" s="65"/>
      <c r="AI776" s="317"/>
      <c r="AJ776" s="37"/>
      <c r="AK776" s="37"/>
    </row>
    <row r="777">
      <c r="A777" s="258"/>
      <c r="B777" s="114"/>
      <c r="C777" s="62"/>
      <c r="D777" s="30"/>
      <c r="E777" s="30"/>
      <c r="F777" s="30"/>
      <c r="G777" s="30"/>
      <c r="H777" s="61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62"/>
      <c r="X777" s="316"/>
      <c r="Y777" s="63"/>
      <c r="Z777" s="62"/>
      <c r="AA777" s="35"/>
      <c r="AB777" s="63"/>
      <c r="AC777" s="37"/>
      <c r="AD777" s="35"/>
      <c r="AE777" s="64"/>
      <c r="AF777" s="37"/>
      <c r="AG777" s="37"/>
      <c r="AH777" s="65"/>
      <c r="AI777" s="317"/>
      <c r="AJ777" s="37"/>
      <c r="AK777" s="37"/>
    </row>
    <row r="778">
      <c r="A778" s="258"/>
      <c r="B778" s="114"/>
      <c r="C778" s="62"/>
      <c r="D778" s="30"/>
      <c r="E778" s="30"/>
      <c r="F778" s="30"/>
      <c r="G778" s="30"/>
      <c r="H778" s="61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62"/>
      <c r="X778" s="316"/>
      <c r="Y778" s="63"/>
      <c r="Z778" s="62"/>
      <c r="AA778" s="35"/>
      <c r="AB778" s="63"/>
      <c r="AC778" s="37"/>
      <c r="AD778" s="35"/>
      <c r="AE778" s="64"/>
      <c r="AF778" s="37"/>
      <c r="AG778" s="37"/>
      <c r="AH778" s="65"/>
      <c r="AI778" s="317"/>
      <c r="AJ778" s="37"/>
      <c r="AK778" s="37"/>
    </row>
    <row r="779">
      <c r="A779" s="258"/>
      <c r="B779" s="114"/>
      <c r="C779" s="62"/>
      <c r="D779" s="30"/>
      <c r="E779" s="30"/>
      <c r="F779" s="30"/>
      <c r="G779" s="30"/>
      <c r="H779" s="61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62"/>
      <c r="X779" s="316"/>
      <c r="Y779" s="63"/>
      <c r="Z779" s="62"/>
      <c r="AA779" s="35"/>
      <c r="AB779" s="63"/>
      <c r="AC779" s="37"/>
      <c r="AD779" s="35"/>
      <c r="AE779" s="64"/>
      <c r="AF779" s="37"/>
      <c r="AG779" s="37"/>
      <c r="AH779" s="65"/>
      <c r="AI779" s="317"/>
      <c r="AJ779" s="37"/>
      <c r="AK779" s="37"/>
    </row>
    <row r="780">
      <c r="A780" s="258"/>
      <c r="B780" s="114"/>
      <c r="C780" s="62"/>
      <c r="D780" s="30"/>
      <c r="E780" s="30"/>
      <c r="F780" s="30"/>
      <c r="G780" s="30"/>
      <c r="H780" s="61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62"/>
      <c r="X780" s="316"/>
      <c r="Y780" s="63"/>
      <c r="Z780" s="62"/>
      <c r="AA780" s="35"/>
      <c r="AB780" s="63"/>
      <c r="AC780" s="37"/>
      <c r="AD780" s="35"/>
      <c r="AE780" s="64"/>
      <c r="AF780" s="37"/>
      <c r="AG780" s="37"/>
      <c r="AH780" s="65"/>
      <c r="AI780" s="317"/>
      <c r="AJ780" s="37"/>
      <c r="AK780" s="37"/>
    </row>
    <row r="781">
      <c r="A781" s="258"/>
      <c r="B781" s="114"/>
      <c r="C781" s="62"/>
      <c r="D781" s="30"/>
      <c r="E781" s="30"/>
      <c r="F781" s="30"/>
      <c r="G781" s="30"/>
      <c r="H781" s="61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62"/>
      <c r="X781" s="316"/>
      <c r="Y781" s="63"/>
      <c r="Z781" s="62"/>
      <c r="AA781" s="35"/>
      <c r="AB781" s="63"/>
      <c r="AC781" s="37"/>
      <c r="AD781" s="35"/>
      <c r="AE781" s="64"/>
      <c r="AF781" s="37"/>
      <c r="AG781" s="37"/>
      <c r="AH781" s="65"/>
      <c r="AI781" s="317"/>
      <c r="AJ781" s="37"/>
      <c r="AK781" s="37"/>
    </row>
    <row r="782">
      <c r="A782" s="258"/>
      <c r="B782" s="114"/>
      <c r="C782" s="62"/>
      <c r="D782" s="30"/>
      <c r="E782" s="30"/>
      <c r="F782" s="30"/>
      <c r="G782" s="30"/>
      <c r="H782" s="61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62"/>
      <c r="X782" s="316"/>
      <c r="Y782" s="63"/>
      <c r="Z782" s="62"/>
      <c r="AA782" s="35"/>
      <c r="AB782" s="63"/>
      <c r="AC782" s="37"/>
      <c r="AD782" s="35"/>
      <c r="AE782" s="64"/>
      <c r="AF782" s="37"/>
      <c r="AG782" s="37"/>
      <c r="AH782" s="65"/>
      <c r="AI782" s="317"/>
      <c r="AJ782" s="37"/>
      <c r="AK782" s="37"/>
    </row>
    <row r="783">
      <c r="A783" s="258"/>
      <c r="B783" s="114"/>
      <c r="C783" s="62"/>
      <c r="D783" s="30"/>
      <c r="E783" s="30"/>
      <c r="F783" s="30"/>
      <c r="G783" s="30"/>
      <c r="H783" s="61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62"/>
      <c r="X783" s="316"/>
      <c r="Y783" s="63"/>
      <c r="Z783" s="62"/>
      <c r="AA783" s="35"/>
      <c r="AB783" s="63"/>
      <c r="AC783" s="37"/>
      <c r="AD783" s="35"/>
      <c r="AE783" s="64"/>
      <c r="AF783" s="37"/>
      <c r="AG783" s="37"/>
      <c r="AH783" s="65"/>
      <c r="AI783" s="317"/>
      <c r="AJ783" s="37"/>
      <c r="AK783" s="37"/>
    </row>
    <row r="784">
      <c r="A784" s="258"/>
      <c r="B784" s="114"/>
      <c r="C784" s="62"/>
      <c r="D784" s="30"/>
      <c r="E784" s="30"/>
      <c r="F784" s="30"/>
      <c r="G784" s="30"/>
      <c r="H784" s="61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62"/>
      <c r="X784" s="316"/>
      <c r="Y784" s="63"/>
      <c r="Z784" s="62"/>
      <c r="AA784" s="35"/>
      <c r="AB784" s="63"/>
      <c r="AC784" s="37"/>
      <c r="AD784" s="35"/>
      <c r="AE784" s="64"/>
      <c r="AF784" s="37"/>
      <c r="AG784" s="37"/>
      <c r="AH784" s="65"/>
      <c r="AI784" s="317"/>
      <c r="AJ784" s="37"/>
      <c r="AK784" s="37"/>
    </row>
    <row r="785">
      <c r="A785" s="258"/>
      <c r="B785" s="114"/>
      <c r="C785" s="62"/>
      <c r="D785" s="30"/>
      <c r="E785" s="30"/>
      <c r="F785" s="30"/>
      <c r="G785" s="30"/>
      <c r="H785" s="61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62"/>
      <c r="X785" s="316"/>
      <c r="Y785" s="63"/>
      <c r="Z785" s="62"/>
      <c r="AA785" s="35"/>
      <c r="AB785" s="63"/>
      <c r="AC785" s="37"/>
      <c r="AD785" s="35"/>
      <c r="AE785" s="64"/>
      <c r="AF785" s="37"/>
      <c r="AG785" s="37"/>
      <c r="AH785" s="65"/>
      <c r="AI785" s="317"/>
      <c r="AJ785" s="37"/>
      <c r="AK785" s="37"/>
    </row>
    <row r="786">
      <c r="A786" s="258"/>
      <c r="B786" s="114"/>
      <c r="C786" s="62"/>
      <c r="D786" s="30"/>
      <c r="E786" s="30"/>
      <c r="F786" s="30"/>
      <c r="G786" s="30"/>
      <c r="H786" s="61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62"/>
      <c r="X786" s="316"/>
      <c r="Y786" s="63"/>
      <c r="Z786" s="62"/>
      <c r="AA786" s="35"/>
      <c r="AB786" s="63"/>
      <c r="AC786" s="37"/>
      <c r="AD786" s="35"/>
      <c r="AE786" s="64"/>
      <c r="AF786" s="37"/>
      <c r="AG786" s="37"/>
      <c r="AH786" s="65"/>
      <c r="AI786" s="317"/>
      <c r="AJ786" s="37"/>
      <c r="AK786" s="37"/>
    </row>
    <row r="787">
      <c r="A787" s="258"/>
      <c r="B787" s="114"/>
      <c r="C787" s="62"/>
      <c r="D787" s="30"/>
      <c r="E787" s="30"/>
      <c r="F787" s="30"/>
      <c r="G787" s="30"/>
      <c r="H787" s="61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62"/>
      <c r="X787" s="316"/>
      <c r="Y787" s="63"/>
      <c r="Z787" s="62"/>
      <c r="AA787" s="35"/>
      <c r="AB787" s="63"/>
      <c r="AC787" s="37"/>
      <c r="AD787" s="35"/>
      <c r="AE787" s="64"/>
      <c r="AF787" s="37"/>
      <c r="AG787" s="37"/>
      <c r="AH787" s="65"/>
      <c r="AI787" s="317"/>
      <c r="AJ787" s="37"/>
      <c r="AK787" s="37"/>
    </row>
    <row r="788">
      <c r="A788" s="258"/>
      <c r="B788" s="114"/>
      <c r="C788" s="62"/>
      <c r="D788" s="30"/>
      <c r="E788" s="30"/>
      <c r="F788" s="30"/>
      <c r="G788" s="30"/>
      <c r="H788" s="61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62"/>
      <c r="X788" s="316"/>
      <c r="Y788" s="63"/>
      <c r="Z788" s="62"/>
      <c r="AA788" s="35"/>
      <c r="AB788" s="63"/>
      <c r="AC788" s="37"/>
      <c r="AD788" s="35"/>
      <c r="AE788" s="64"/>
      <c r="AF788" s="37"/>
      <c r="AG788" s="37"/>
      <c r="AH788" s="65"/>
      <c r="AI788" s="317"/>
      <c r="AJ788" s="37"/>
      <c r="AK788" s="37"/>
    </row>
    <row r="789">
      <c r="A789" s="258"/>
      <c r="B789" s="114"/>
      <c r="C789" s="62"/>
      <c r="D789" s="30"/>
      <c r="E789" s="30"/>
      <c r="F789" s="30"/>
      <c r="G789" s="30"/>
      <c r="H789" s="61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62"/>
      <c r="X789" s="316"/>
      <c r="Y789" s="63"/>
      <c r="Z789" s="62"/>
      <c r="AA789" s="35"/>
      <c r="AB789" s="63"/>
      <c r="AC789" s="37"/>
      <c r="AD789" s="35"/>
      <c r="AE789" s="64"/>
      <c r="AF789" s="37"/>
      <c r="AG789" s="37"/>
      <c r="AH789" s="65"/>
      <c r="AI789" s="317"/>
      <c r="AJ789" s="37"/>
      <c r="AK789" s="37"/>
    </row>
    <row r="790">
      <c r="A790" s="258"/>
      <c r="B790" s="114"/>
      <c r="C790" s="62"/>
      <c r="D790" s="30"/>
      <c r="E790" s="30"/>
      <c r="F790" s="30"/>
      <c r="G790" s="30"/>
      <c r="H790" s="61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62"/>
      <c r="X790" s="316"/>
      <c r="Y790" s="63"/>
      <c r="Z790" s="62"/>
      <c r="AA790" s="35"/>
      <c r="AB790" s="63"/>
      <c r="AC790" s="37"/>
      <c r="AD790" s="35"/>
      <c r="AE790" s="64"/>
      <c r="AF790" s="37"/>
      <c r="AG790" s="37"/>
      <c r="AH790" s="65"/>
      <c r="AI790" s="317"/>
      <c r="AJ790" s="37"/>
      <c r="AK790" s="37"/>
    </row>
    <row r="791">
      <c r="A791" s="258"/>
      <c r="B791" s="114"/>
      <c r="C791" s="62"/>
      <c r="D791" s="30"/>
      <c r="E791" s="30"/>
      <c r="F791" s="30"/>
      <c r="G791" s="30"/>
      <c r="H791" s="61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62"/>
      <c r="X791" s="316"/>
      <c r="Y791" s="63"/>
      <c r="Z791" s="62"/>
      <c r="AA791" s="35"/>
      <c r="AB791" s="63"/>
      <c r="AC791" s="37"/>
      <c r="AD791" s="35"/>
      <c r="AE791" s="64"/>
      <c r="AF791" s="37"/>
      <c r="AG791" s="37"/>
      <c r="AH791" s="65"/>
      <c r="AI791" s="317"/>
      <c r="AJ791" s="37"/>
      <c r="AK791" s="37"/>
    </row>
    <row r="792">
      <c r="A792" s="258"/>
      <c r="B792" s="114"/>
      <c r="C792" s="62"/>
      <c r="D792" s="30"/>
      <c r="E792" s="30"/>
      <c r="F792" s="30"/>
      <c r="G792" s="30"/>
      <c r="H792" s="61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62"/>
      <c r="X792" s="316"/>
      <c r="Y792" s="63"/>
      <c r="Z792" s="62"/>
      <c r="AA792" s="35"/>
      <c r="AB792" s="63"/>
      <c r="AC792" s="37"/>
      <c r="AD792" s="35"/>
      <c r="AE792" s="64"/>
      <c r="AF792" s="37"/>
      <c r="AG792" s="37"/>
      <c r="AH792" s="65"/>
      <c r="AI792" s="317"/>
      <c r="AJ792" s="37"/>
      <c r="AK792" s="37"/>
    </row>
    <row r="793">
      <c r="A793" s="258"/>
      <c r="B793" s="114"/>
      <c r="C793" s="62"/>
      <c r="D793" s="30"/>
      <c r="E793" s="30"/>
      <c r="F793" s="30"/>
      <c r="G793" s="30"/>
      <c r="H793" s="61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62"/>
      <c r="X793" s="316"/>
      <c r="Y793" s="63"/>
      <c r="Z793" s="62"/>
      <c r="AA793" s="35"/>
      <c r="AB793" s="63"/>
      <c r="AC793" s="37"/>
      <c r="AD793" s="35"/>
      <c r="AE793" s="64"/>
      <c r="AF793" s="37"/>
      <c r="AG793" s="37"/>
      <c r="AH793" s="65"/>
      <c r="AI793" s="317"/>
      <c r="AJ793" s="37"/>
      <c r="AK793" s="37"/>
    </row>
    <row r="794">
      <c r="A794" s="258"/>
      <c r="B794" s="114"/>
      <c r="C794" s="62"/>
      <c r="D794" s="30"/>
      <c r="E794" s="30"/>
      <c r="F794" s="30"/>
      <c r="G794" s="30"/>
      <c r="H794" s="61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62"/>
      <c r="X794" s="316"/>
      <c r="Y794" s="63"/>
      <c r="Z794" s="62"/>
      <c r="AA794" s="35"/>
      <c r="AB794" s="63"/>
      <c r="AC794" s="37"/>
      <c r="AD794" s="35"/>
      <c r="AE794" s="64"/>
      <c r="AF794" s="37"/>
      <c r="AG794" s="37"/>
      <c r="AH794" s="65"/>
      <c r="AI794" s="317"/>
      <c r="AJ794" s="37"/>
      <c r="AK794" s="37"/>
    </row>
    <row r="795">
      <c r="A795" s="258"/>
      <c r="B795" s="114"/>
      <c r="C795" s="62"/>
      <c r="D795" s="30"/>
      <c r="E795" s="30"/>
      <c r="F795" s="30"/>
      <c r="G795" s="30"/>
      <c r="H795" s="61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62"/>
      <c r="X795" s="316"/>
      <c r="Y795" s="63"/>
      <c r="Z795" s="62"/>
      <c r="AA795" s="35"/>
      <c r="AB795" s="63"/>
      <c r="AC795" s="37"/>
      <c r="AD795" s="35"/>
      <c r="AE795" s="64"/>
      <c r="AF795" s="37"/>
      <c r="AG795" s="37"/>
      <c r="AH795" s="65"/>
      <c r="AI795" s="317"/>
      <c r="AJ795" s="37"/>
      <c r="AK795" s="37"/>
    </row>
    <row r="796">
      <c r="A796" s="258"/>
      <c r="B796" s="114"/>
      <c r="C796" s="62"/>
      <c r="D796" s="30"/>
      <c r="E796" s="30"/>
      <c r="F796" s="30"/>
      <c r="G796" s="30"/>
      <c r="H796" s="61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62"/>
      <c r="X796" s="316"/>
      <c r="Y796" s="63"/>
      <c r="Z796" s="62"/>
      <c r="AA796" s="35"/>
      <c r="AB796" s="63"/>
      <c r="AC796" s="37"/>
      <c r="AD796" s="35"/>
      <c r="AE796" s="64"/>
      <c r="AF796" s="37"/>
      <c r="AG796" s="37"/>
      <c r="AH796" s="65"/>
      <c r="AI796" s="317"/>
      <c r="AJ796" s="37"/>
      <c r="AK796" s="37"/>
    </row>
    <row r="797">
      <c r="A797" s="258"/>
      <c r="B797" s="114"/>
      <c r="C797" s="62"/>
      <c r="D797" s="30"/>
      <c r="E797" s="30"/>
      <c r="F797" s="30"/>
      <c r="G797" s="30"/>
      <c r="H797" s="61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62"/>
      <c r="X797" s="316"/>
      <c r="Y797" s="63"/>
      <c r="Z797" s="62"/>
      <c r="AA797" s="35"/>
      <c r="AB797" s="63"/>
      <c r="AC797" s="37"/>
      <c r="AD797" s="35"/>
      <c r="AE797" s="64"/>
      <c r="AF797" s="37"/>
      <c r="AG797" s="37"/>
      <c r="AH797" s="65"/>
      <c r="AI797" s="317"/>
      <c r="AJ797" s="37"/>
      <c r="AK797" s="37"/>
    </row>
    <row r="798">
      <c r="A798" s="258"/>
      <c r="B798" s="114"/>
      <c r="C798" s="62"/>
      <c r="D798" s="30"/>
      <c r="E798" s="30"/>
      <c r="F798" s="30"/>
      <c r="G798" s="30"/>
      <c r="H798" s="61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62"/>
      <c r="X798" s="316"/>
      <c r="Y798" s="63"/>
      <c r="Z798" s="62"/>
      <c r="AA798" s="35"/>
      <c r="AB798" s="63"/>
      <c r="AC798" s="37"/>
      <c r="AD798" s="35"/>
      <c r="AE798" s="64"/>
      <c r="AF798" s="37"/>
      <c r="AG798" s="37"/>
      <c r="AH798" s="65"/>
      <c r="AI798" s="317"/>
      <c r="AJ798" s="37"/>
      <c r="AK798" s="37"/>
    </row>
    <row r="799">
      <c r="A799" s="258"/>
      <c r="B799" s="114"/>
      <c r="C799" s="62"/>
      <c r="D799" s="30"/>
      <c r="E799" s="30"/>
      <c r="F799" s="30"/>
      <c r="G799" s="30"/>
      <c r="H799" s="61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62"/>
      <c r="X799" s="316"/>
      <c r="Y799" s="63"/>
      <c r="Z799" s="62"/>
      <c r="AA799" s="35"/>
      <c r="AB799" s="63"/>
      <c r="AC799" s="37"/>
      <c r="AD799" s="35"/>
      <c r="AE799" s="64"/>
      <c r="AF799" s="37"/>
      <c r="AG799" s="37"/>
      <c r="AH799" s="65"/>
      <c r="AI799" s="317"/>
      <c r="AJ799" s="37"/>
      <c r="AK799" s="37"/>
    </row>
    <row r="800">
      <c r="A800" s="258"/>
      <c r="B800" s="114"/>
      <c r="C800" s="62"/>
      <c r="D800" s="30"/>
      <c r="E800" s="30"/>
      <c r="F800" s="30"/>
      <c r="G800" s="30"/>
      <c r="H800" s="61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62"/>
      <c r="X800" s="316"/>
      <c r="Y800" s="63"/>
      <c r="Z800" s="62"/>
      <c r="AA800" s="35"/>
      <c r="AB800" s="63"/>
      <c r="AC800" s="37"/>
      <c r="AD800" s="35"/>
      <c r="AE800" s="64"/>
      <c r="AF800" s="37"/>
      <c r="AG800" s="37"/>
      <c r="AH800" s="65"/>
      <c r="AI800" s="317"/>
      <c r="AJ800" s="37"/>
      <c r="AK800" s="37"/>
    </row>
    <row r="801">
      <c r="A801" s="258"/>
      <c r="B801" s="114"/>
      <c r="C801" s="62"/>
      <c r="D801" s="30"/>
      <c r="E801" s="30"/>
      <c r="F801" s="30"/>
      <c r="G801" s="30"/>
      <c r="H801" s="61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62"/>
      <c r="X801" s="316"/>
      <c r="Y801" s="63"/>
      <c r="Z801" s="62"/>
      <c r="AA801" s="35"/>
      <c r="AB801" s="63"/>
      <c r="AC801" s="37"/>
      <c r="AD801" s="35"/>
      <c r="AE801" s="64"/>
      <c r="AF801" s="37"/>
      <c r="AG801" s="37"/>
      <c r="AH801" s="65"/>
      <c r="AI801" s="317"/>
      <c r="AJ801" s="37"/>
      <c r="AK801" s="37"/>
    </row>
    <row r="802">
      <c r="A802" s="258"/>
      <c r="B802" s="114"/>
      <c r="C802" s="62"/>
      <c r="D802" s="30"/>
      <c r="E802" s="30"/>
      <c r="F802" s="30"/>
      <c r="G802" s="30"/>
      <c r="H802" s="61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62"/>
      <c r="X802" s="316"/>
      <c r="Y802" s="63"/>
      <c r="Z802" s="62"/>
      <c r="AA802" s="35"/>
      <c r="AB802" s="63"/>
      <c r="AC802" s="37"/>
      <c r="AD802" s="35"/>
      <c r="AE802" s="64"/>
      <c r="AF802" s="37"/>
      <c r="AG802" s="37"/>
      <c r="AH802" s="65"/>
      <c r="AI802" s="317"/>
      <c r="AJ802" s="37"/>
      <c r="AK802" s="37"/>
    </row>
    <row r="803">
      <c r="A803" s="258"/>
      <c r="B803" s="114"/>
      <c r="C803" s="62"/>
      <c r="D803" s="30"/>
      <c r="E803" s="30"/>
      <c r="F803" s="30"/>
      <c r="G803" s="30"/>
      <c r="H803" s="61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62"/>
      <c r="X803" s="316"/>
      <c r="Y803" s="63"/>
      <c r="Z803" s="62"/>
      <c r="AA803" s="35"/>
      <c r="AB803" s="63"/>
      <c r="AC803" s="37"/>
      <c r="AD803" s="35"/>
      <c r="AE803" s="64"/>
      <c r="AF803" s="37"/>
      <c r="AG803" s="37"/>
      <c r="AH803" s="65"/>
      <c r="AI803" s="317"/>
      <c r="AJ803" s="37"/>
      <c r="AK803" s="37"/>
    </row>
    <row r="804">
      <c r="A804" s="258"/>
      <c r="B804" s="114"/>
      <c r="C804" s="62"/>
      <c r="D804" s="30"/>
      <c r="E804" s="30"/>
      <c r="F804" s="30"/>
      <c r="G804" s="30"/>
      <c r="H804" s="61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62"/>
      <c r="X804" s="316"/>
      <c r="Y804" s="63"/>
      <c r="Z804" s="62"/>
      <c r="AA804" s="35"/>
      <c r="AB804" s="63"/>
      <c r="AC804" s="37"/>
      <c r="AD804" s="35"/>
      <c r="AE804" s="64"/>
      <c r="AF804" s="37"/>
      <c r="AG804" s="37"/>
      <c r="AH804" s="65"/>
      <c r="AI804" s="317"/>
      <c r="AJ804" s="37"/>
      <c r="AK804" s="37"/>
    </row>
    <row r="805">
      <c r="A805" s="258"/>
      <c r="B805" s="114"/>
      <c r="C805" s="62"/>
      <c r="D805" s="30"/>
      <c r="E805" s="30"/>
      <c r="F805" s="30"/>
      <c r="G805" s="30"/>
      <c r="H805" s="61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62"/>
      <c r="X805" s="316"/>
      <c r="Y805" s="63"/>
      <c r="Z805" s="62"/>
      <c r="AA805" s="35"/>
      <c r="AB805" s="63"/>
      <c r="AC805" s="37"/>
      <c r="AD805" s="35"/>
      <c r="AE805" s="64"/>
      <c r="AF805" s="37"/>
      <c r="AG805" s="37"/>
      <c r="AH805" s="65"/>
      <c r="AI805" s="317"/>
      <c r="AJ805" s="37"/>
      <c r="AK805" s="37"/>
    </row>
    <row r="806">
      <c r="A806" s="258"/>
      <c r="B806" s="114"/>
      <c r="C806" s="62"/>
      <c r="D806" s="30"/>
      <c r="E806" s="30"/>
      <c r="F806" s="30"/>
      <c r="G806" s="30"/>
      <c r="H806" s="61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62"/>
      <c r="X806" s="316"/>
      <c r="Y806" s="63"/>
      <c r="Z806" s="62"/>
      <c r="AA806" s="35"/>
      <c r="AB806" s="63"/>
      <c r="AC806" s="37"/>
      <c r="AD806" s="35"/>
      <c r="AE806" s="64"/>
      <c r="AF806" s="37"/>
      <c r="AG806" s="37"/>
      <c r="AH806" s="65"/>
      <c r="AI806" s="317"/>
      <c r="AJ806" s="37"/>
      <c r="AK806" s="37"/>
    </row>
    <row r="807">
      <c r="A807" s="258"/>
      <c r="B807" s="114"/>
      <c r="C807" s="62"/>
      <c r="D807" s="30"/>
      <c r="E807" s="30"/>
      <c r="F807" s="30"/>
      <c r="G807" s="30"/>
      <c r="H807" s="61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62"/>
      <c r="X807" s="316"/>
      <c r="Y807" s="63"/>
      <c r="Z807" s="62"/>
      <c r="AA807" s="35"/>
      <c r="AB807" s="63"/>
      <c r="AC807" s="37"/>
      <c r="AD807" s="35"/>
      <c r="AE807" s="64"/>
      <c r="AF807" s="37"/>
      <c r="AG807" s="37"/>
      <c r="AH807" s="65"/>
      <c r="AI807" s="317"/>
      <c r="AJ807" s="37"/>
      <c r="AK807" s="37"/>
    </row>
    <row r="808">
      <c r="A808" s="258"/>
      <c r="B808" s="114"/>
      <c r="C808" s="62"/>
      <c r="D808" s="30"/>
      <c r="E808" s="30"/>
      <c r="F808" s="30"/>
      <c r="G808" s="30"/>
      <c r="H808" s="61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62"/>
      <c r="X808" s="316"/>
      <c r="Y808" s="63"/>
      <c r="Z808" s="62"/>
      <c r="AA808" s="35"/>
      <c r="AB808" s="63"/>
      <c r="AC808" s="37"/>
      <c r="AD808" s="35"/>
      <c r="AE808" s="64"/>
      <c r="AF808" s="37"/>
      <c r="AG808" s="37"/>
      <c r="AH808" s="65"/>
      <c r="AI808" s="317"/>
      <c r="AJ808" s="37"/>
      <c r="AK808" s="37"/>
    </row>
    <row r="809">
      <c r="A809" s="258"/>
      <c r="B809" s="114"/>
      <c r="C809" s="62"/>
      <c r="D809" s="30"/>
      <c r="E809" s="30"/>
      <c r="F809" s="30"/>
      <c r="G809" s="30"/>
      <c r="H809" s="61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62"/>
      <c r="X809" s="316"/>
      <c r="Y809" s="63"/>
      <c r="Z809" s="62"/>
      <c r="AA809" s="35"/>
      <c r="AB809" s="63"/>
      <c r="AC809" s="37"/>
      <c r="AD809" s="35"/>
      <c r="AE809" s="64"/>
      <c r="AF809" s="37"/>
      <c r="AG809" s="37"/>
      <c r="AH809" s="65"/>
      <c r="AI809" s="317"/>
      <c r="AJ809" s="37"/>
      <c r="AK809" s="37"/>
    </row>
    <row r="810">
      <c r="A810" s="258"/>
      <c r="B810" s="114"/>
      <c r="C810" s="62"/>
      <c r="D810" s="30"/>
      <c r="E810" s="30"/>
      <c r="F810" s="30"/>
      <c r="G810" s="30"/>
      <c r="H810" s="61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62"/>
      <c r="X810" s="316"/>
      <c r="Y810" s="63"/>
      <c r="Z810" s="62"/>
      <c r="AA810" s="35"/>
      <c r="AB810" s="63"/>
      <c r="AC810" s="37"/>
      <c r="AD810" s="35"/>
      <c r="AE810" s="64"/>
      <c r="AF810" s="37"/>
      <c r="AG810" s="37"/>
      <c r="AH810" s="65"/>
      <c r="AI810" s="317"/>
      <c r="AJ810" s="37"/>
      <c r="AK810" s="37"/>
    </row>
    <row r="811">
      <c r="A811" s="258"/>
      <c r="B811" s="114"/>
      <c r="C811" s="62"/>
      <c r="D811" s="30"/>
      <c r="E811" s="30"/>
      <c r="F811" s="30"/>
      <c r="G811" s="30"/>
      <c r="H811" s="61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62"/>
      <c r="X811" s="316"/>
      <c r="Y811" s="63"/>
      <c r="Z811" s="62"/>
      <c r="AA811" s="35"/>
      <c r="AB811" s="63"/>
      <c r="AC811" s="37"/>
      <c r="AD811" s="35"/>
      <c r="AE811" s="64"/>
      <c r="AF811" s="37"/>
      <c r="AG811" s="37"/>
      <c r="AH811" s="65"/>
      <c r="AI811" s="317"/>
      <c r="AJ811" s="37"/>
      <c r="AK811" s="37"/>
    </row>
    <row r="812">
      <c r="A812" s="258"/>
      <c r="B812" s="114"/>
      <c r="C812" s="62"/>
      <c r="D812" s="30"/>
      <c r="E812" s="30"/>
      <c r="F812" s="30"/>
      <c r="G812" s="30"/>
      <c r="H812" s="61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62"/>
      <c r="X812" s="316"/>
      <c r="Y812" s="63"/>
      <c r="Z812" s="62"/>
      <c r="AA812" s="35"/>
      <c r="AB812" s="63"/>
      <c r="AC812" s="37"/>
      <c r="AD812" s="35"/>
      <c r="AE812" s="64"/>
      <c r="AF812" s="37"/>
      <c r="AG812" s="37"/>
      <c r="AH812" s="65"/>
      <c r="AI812" s="317"/>
      <c r="AJ812" s="37"/>
      <c r="AK812" s="37"/>
    </row>
    <row r="813">
      <c r="A813" s="258"/>
      <c r="B813" s="114"/>
      <c r="C813" s="62"/>
      <c r="D813" s="30"/>
      <c r="E813" s="30"/>
      <c r="F813" s="30"/>
      <c r="G813" s="30"/>
      <c r="H813" s="61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62"/>
      <c r="X813" s="316"/>
      <c r="Y813" s="63"/>
      <c r="Z813" s="62"/>
      <c r="AA813" s="35"/>
      <c r="AB813" s="63"/>
      <c r="AC813" s="37"/>
      <c r="AD813" s="35"/>
      <c r="AE813" s="64"/>
      <c r="AF813" s="37"/>
      <c r="AG813" s="37"/>
      <c r="AH813" s="65"/>
      <c r="AI813" s="317"/>
      <c r="AJ813" s="37"/>
      <c r="AK813" s="37"/>
    </row>
    <row r="814">
      <c r="A814" s="258"/>
      <c r="B814" s="114"/>
      <c r="C814" s="62"/>
      <c r="D814" s="30"/>
      <c r="E814" s="30"/>
      <c r="F814" s="30"/>
      <c r="G814" s="30"/>
      <c r="H814" s="61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62"/>
      <c r="X814" s="316"/>
      <c r="Y814" s="63"/>
      <c r="Z814" s="62"/>
      <c r="AA814" s="35"/>
      <c r="AB814" s="63"/>
      <c r="AC814" s="37"/>
      <c r="AD814" s="35"/>
      <c r="AE814" s="64"/>
      <c r="AF814" s="37"/>
      <c r="AG814" s="37"/>
      <c r="AH814" s="65"/>
      <c r="AI814" s="317"/>
      <c r="AJ814" s="37"/>
      <c r="AK814" s="37"/>
    </row>
    <row r="815">
      <c r="A815" s="258"/>
      <c r="B815" s="114"/>
      <c r="C815" s="62"/>
      <c r="D815" s="30"/>
      <c r="E815" s="30"/>
      <c r="F815" s="30"/>
      <c r="G815" s="30"/>
      <c r="H815" s="61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62"/>
      <c r="X815" s="316"/>
      <c r="Y815" s="63"/>
      <c r="Z815" s="62"/>
      <c r="AA815" s="35"/>
      <c r="AB815" s="63"/>
      <c r="AC815" s="37"/>
      <c r="AD815" s="35"/>
      <c r="AE815" s="64"/>
      <c r="AF815" s="37"/>
      <c r="AG815" s="37"/>
      <c r="AH815" s="65"/>
      <c r="AI815" s="317"/>
      <c r="AJ815" s="37"/>
      <c r="AK815" s="37"/>
    </row>
    <row r="816">
      <c r="A816" s="258"/>
      <c r="B816" s="114"/>
      <c r="C816" s="62"/>
      <c r="D816" s="30"/>
      <c r="E816" s="30"/>
      <c r="F816" s="30"/>
      <c r="G816" s="30"/>
      <c r="H816" s="61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62"/>
      <c r="X816" s="316"/>
      <c r="Y816" s="63"/>
      <c r="Z816" s="62"/>
      <c r="AA816" s="35"/>
      <c r="AB816" s="63"/>
      <c r="AC816" s="37"/>
      <c r="AD816" s="35"/>
      <c r="AE816" s="64"/>
      <c r="AF816" s="37"/>
      <c r="AG816" s="37"/>
      <c r="AH816" s="65"/>
      <c r="AI816" s="317"/>
      <c r="AJ816" s="37"/>
      <c r="AK816" s="37"/>
    </row>
    <row r="817">
      <c r="A817" s="258"/>
      <c r="B817" s="114"/>
      <c r="C817" s="62"/>
      <c r="D817" s="30"/>
      <c r="E817" s="30"/>
      <c r="F817" s="30"/>
      <c r="G817" s="30"/>
      <c r="H817" s="61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62"/>
      <c r="X817" s="316"/>
      <c r="Y817" s="63"/>
      <c r="Z817" s="62"/>
      <c r="AA817" s="35"/>
      <c r="AB817" s="63"/>
      <c r="AC817" s="37"/>
      <c r="AD817" s="35"/>
      <c r="AE817" s="64"/>
      <c r="AF817" s="37"/>
      <c r="AG817" s="37"/>
      <c r="AH817" s="65"/>
      <c r="AI817" s="317"/>
      <c r="AJ817" s="37"/>
      <c r="AK817" s="37"/>
    </row>
    <row r="818">
      <c r="A818" s="258"/>
      <c r="B818" s="114"/>
      <c r="C818" s="62"/>
      <c r="D818" s="30"/>
      <c r="E818" s="30"/>
      <c r="F818" s="30"/>
      <c r="G818" s="30"/>
      <c r="H818" s="61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62"/>
      <c r="X818" s="316"/>
      <c r="Y818" s="63"/>
      <c r="Z818" s="62"/>
      <c r="AA818" s="35"/>
      <c r="AB818" s="63"/>
      <c r="AC818" s="37"/>
      <c r="AD818" s="35"/>
      <c r="AE818" s="64"/>
      <c r="AF818" s="37"/>
      <c r="AG818" s="37"/>
      <c r="AH818" s="65"/>
      <c r="AI818" s="317"/>
      <c r="AJ818" s="37"/>
      <c r="AK818" s="37"/>
    </row>
    <row r="819">
      <c r="A819" s="258"/>
      <c r="B819" s="114"/>
      <c r="C819" s="62"/>
      <c r="D819" s="30"/>
      <c r="E819" s="30"/>
      <c r="F819" s="30"/>
      <c r="G819" s="30"/>
      <c r="H819" s="61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62"/>
      <c r="X819" s="316"/>
      <c r="Y819" s="63"/>
      <c r="Z819" s="62"/>
      <c r="AA819" s="35"/>
      <c r="AB819" s="63"/>
      <c r="AC819" s="37"/>
      <c r="AD819" s="35"/>
      <c r="AE819" s="64"/>
      <c r="AF819" s="37"/>
      <c r="AG819" s="37"/>
      <c r="AH819" s="65"/>
      <c r="AI819" s="317"/>
      <c r="AJ819" s="37"/>
      <c r="AK819" s="37"/>
    </row>
    <row r="820">
      <c r="A820" s="258"/>
      <c r="B820" s="114"/>
      <c r="C820" s="62"/>
      <c r="D820" s="30"/>
      <c r="E820" s="30"/>
      <c r="F820" s="30"/>
      <c r="G820" s="30"/>
      <c r="H820" s="61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62"/>
      <c r="X820" s="316"/>
      <c r="Y820" s="63"/>
      <c r="Z820" s="62"/>
      <c r="AA820" s="35"/>
      <c r="AB820" s="63"/>
      <c r="AC820" s="37"/>
      <c r="AD820" s="35"/>
      <c r="AE820" s="64"/>
      <c r="AF820" s="37"/>
      <c r="AG820" s="37"/>
      <c r="AH820" s="65"/>
      <c r="AI820" s="317"/>
      <c r="AJ820" s="37"/>
      <c r="AK820" s="37"/>
    </row>
    <row r="821">
      <c r="A821" s="258"/>
      <c r="B821" s="114"/>
      <c r="C821" s="62"/>
      <c r="D821" s="30"/>
      <c r="E821" s="30"/>
      <c r="F821" s="30"/>
      <c r="G821" s="30"/>
      <c r="H821" s="61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62"/>
      <c r="X821" s="316"/>
      <c r="Y821" s="63"/>
      <c r="Z821" s="62"/>
      <c r="AA821" s="35"/>
      <c r="AB821" s="63"/>
      <c r="AC821" s="37"/>
      <c r="AD821" s="35"/>
      <c r="AE821" s="64"/>
      <c r="AF821" s="37"/>
      <c r="AG821" s="37"/>
      <c r="AH821" s="65"/>
      <c r="AI821" s="317"/>
      <c r="AJ821" s="37"/>
      <c r="AK821" s="37"/>
    </row>
    <row r="822">
      <c r="A822" s="258"/>
      <c r="B822" s="114"/>
      <c r="C822" s="62"/>
      <c r="D822" s="30"/>
      <c r="E822" s="30"/>
      <c r="F822" s="30"/>
      <c r="G822" s="30"/>
      <c r="H822" s="61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62"/>
      <c r="X822" s="316"/>
      <c r="Y822" s="63"/>
      <c r="Z822" s="62"/>
      <c r="AA822" s="35"/>
      <c r="AB822" s="63"/>
      <c r="AC822" s="37"/>
      <c r="AD822" s="35"/>
      <c r="AE822" s="64"/>
      <c r="AF822" s="37"/>
      <c r="AG822" s="37"/>
      <c r="AH822" s="65"/>
      <c r="AI822" s="317"/>
      <c r="AJ822" s="37"/>
      <c r="AK822" s="37"/>
    </row>
    <row r="823">
      <c r="A823" s="258"/>
      <c r="B823" s="114"/>
      <c r="C823" s="62"/>
      <c r="D823" s="30"/>
      <c r="E823" s="30"/>
      <c r="F823" s="30"/>
      <c r="G823" s="30"/>
      <c r="H823" s="61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62"/>
      <c r="X823" s="316"/>
      <c r="Y823" s="63"/>
      <c r="Z823" s="62"/>
      <c r="AA823" s="35"/>
      <c r="AB823" s="63"/>
      <c r="AC823" s="37"/>
      <c r="AD823" s="35"/>
      <c r="AE823" s="64"/>
      <c r="AF823" s="37"/>
      <c r="AG823" s="37"/>
      <c r="AH823" s="65"/>
      <c r="AI823" s="317"/>
      <c r="AJ823" s="37"/>
      <c r="AK823" s="37"/>
    </row>
    <row r="824">
      <c r="A824" s="258"/>
      <c r="B824" s="114"/>
      <c r="C824" s="62"/>
      <c r="D824" s="30"/>
      <c r="E824" s="30"/>
      <c r="F824" s="30"/>
      <c r="G824" s="30"/>
      <c r="H824" s="61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62"/>
      <c r="X824" s="316"/>
      <c r="Y824" s="63"/>
      <c r="Z824" s="62"/>
      <c r="AA824" s="35"/>
      <c r="AB824" s="63"/>
      <c r="AC824" s="37"/>
      <c r="AD824" s="35"/>
      <c r="AE824" s="64"/>
      <c r="AF824" s="37"/>
      <c r="AG824" s="37"/>
      <c r="AH824" s="65"/>
      <c r="AI824" s="317"/>
      <c r="AJ824" s="37"/>
      <c r="AK824" s="37"/>
    </row>
    <row r="825">
      <c r="A825" s="258"/>
      <c r="B825" s="114"/>
      <c r="C825" s="62"/>
      <c r="D825" s="30"/>
      <c r="E825" s="30"/>
      <c r="F825" s="30"/>
      <c r="G825" s="30"/>
      <c r="H825" s="61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62"/>
      <c r="X825" s="316"/>
      <c r="Y825" s="63"/>
      <c r="Z825" s="62"/>
      <c r="AA825" s="35"/>
      <c r="AB825" s="63"/>
      <c r="AC825" s="37"/>
      <c r="AD825" s="35"/>
      <c r="AE825" s="64"/>
      <c r="AF825" s="37"/>
      <c r="AG825" s="37"/>
      <c r="AH825" s="65"/>
      <c r="AI825" s="317"/>
      <c r="AJ825" s="37"/>
      <c r="AK825" s="37"/>
    </row>
    <row r="826">
      <c r="A826" s="258"/>
      <c r="B826" s="114"/>
      <c r="C826" s="62"/>
      <c r="D826" s="30"/>
      <c r="E826" s="30"/>
      <c r="F826" s="30"/>
      <c r="G826" s="30"/>
      <c r="H826" s="61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62"/>
      <c r="X826" s="316"/>
      <c r="Y826" s="63"/>
      <c r="Z826" s="62"/>
      <c r="AA826" s="35"/>
      <c r="AB826" s="63"/>
      <c r="AC826" s="37"/>
      <c r="AD826" s="35"/>
      <c r="AE826" s="64"/>
      <c r="AF826" s="37"/>
      <c r="AG826" s="37"/>
      <c r="AH826" s="65"/>
      <c r="AI826" s="317"/>
      <c r="AJ826" s="37"/>
      <c r="AK826" s="37"/>
    </row>
    <row r="827">
      <c r="A827" s="258"/>
      <c r="B827" s="114"/>
      <c r="C827" s="62"/>
      <c r="D827" s="30"/>
      <c r="E827" s="30"/>
      <c r="F827" s="30"/>
      <c r="G827" s="30"/>
      <c r="H827" s="61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62"/>
      <c r="X827" s="316"/>
      <c r="Y827" s="63"/>
      <c r="Z827" s="62"/>
      <c r="AA827" s="35"/>
      <c r="AB827" s="63"/>
      <c r="AC827" s="37"/>
      <c r="AD827" s="35"/>
      <c r="AE827" s="64"/>
      <c r="AF827" s="37"/>
      <c r="AG827" s="37"/>
      <c r="AH827" s="65"/>
      <c r="AI827" s="317"/>
      <c r="AJ827" s="37"/>
      <c r="AK827" s="37"/>
    </row>
    <row r="828">
      <c r="A828" s="258"/>
      <c r="B828" s="114"/>
      <c r="C828" s="62"/>
      <c r="D828" s="30"/>
      <c r="E828" s="30"/>
      <c r="F828" s="30"/>
      <c r="G828" s="30"/>
      <c r="H828" s="61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62"/>
      <c r="X828" s="316"/>
      <c r="Y828" s="63"/>
      <c r="Z828" s="62"/>
      <c r="AA828" s="35"/>
      <c r="AB828" s="63"/>
      <c r="AC828" s="37"/>
      <c r="AD828" s="35"/>
      <c r="AE828" s="64"/>
      <c r="AF828" s="37"/>
      <c r="AG828" s="37"/>
      <c r="AH828" s="65"/>
      <c r="AI828" s="317"/>
      <c r="AJ828" s="37"/>
      <c r="AK828" s="37"/>
    </row>
    <row r="829">
      <c r="A829" s="258"/>
      <c r="B829" s="114"/>
      <c r="C829" s="62"/>
      <c r="D829" s="30"/>
      <c r="E829" s="30"/>
      <c r="F829" s="30"/>
      <c r="G829" s="30"/>
      <c r="H829" s="61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62"/>
      <c r="X829" s="316"/>
      <c r="Y829" s="63"/>
      <c r="Z829" s="62"/>
      <c r="AA829" s="35"/>
      <c r="AB829" s="63"/>
      <c r="AC829" s="37"/>
      <c r="AD829" s="35"/>
      <c r="AE829" s="64"/>
      <c r="AF829" s="37"/>
      <c r="AG829" s="37"/>
      <c r="AH829" s="65"/>
      <c r="AI829" s="317"/>
      <c r="AJ829" s="37"/>
      <c r="AK829" s="37"/>
    </row>
    <row r="830">
      <c r="A830" s="258"/>
      <c r="B830" s="114"/>
      <c r="C830" s="62"/>
      <c r="D830" s="30"/>
      <c r="E830" s="30"/>
      <c r="F830" s="30"/>
      <c r="G830" s="30"/>
      <c r="H830" s="61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62"/>
      <c r="X830" s="316"/>
      <c r="Y830" s="63"/>
      <c r="Z830" s="62"/>
      <c r="AA830" s="35"/>
      <c r="AB830" s="63"/>
      <c r="AC830" s="37"/>
      <c r="AD830" s="35"/>
      <c r="AE830" s="64"/>
      <c r="AF830" s="37"/>
      <c r="AG830" s="37"/>
      <c r="AH830" s="65"/>
      <c r="AI830" s="317"/>
      <c r="AJ830" s="37"/>
      <c r="AK830" s="37"/>
    </row>
    <row r="831">
      <c r="A831" s="258"/>
      <c r="B831" s="114"/>
      <c r="C831" s="62"/>
      <c r="D831" s="30"/>
      <c r="E831" s="30"/>
      <c r="F831" s="30"/>
      <c r="G831" s="30"/>
      <c r="H831" s="61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62"/>
      <c r="X831" s="316"/>
      <c r="Y831" s="63"/>
      <c r="Z831" s="62"/>
      <c r="AA831" s="35"/>
      <c r="AB831" s="63"/>
      <c r="AC831" s="37"/>
      <c r="AD831" s="35"/>
      <c r="AE831" s="64"/>
      <c r="AF831" s="37"/>
      <c r="AG831" s="37"/>
      <c r="AH831" s="65"/>
      <c r="AI831" s="317"/>
      <c r="AJ831" s="37"/>
      <c r="AK831" s="37"/>
    </row>
    <row r="832">
      <c r="A832" s="258"/>
      <c r="B832" s="114"/>
      <c r="C832" s="62"/>
      <c r="D832" s="30"/>
      <c r="E832" s="30"/>
      <c r="F832" s="30"/>
      <c r="G832" s="30"/>
      <c r="H832" s="61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62"/>
      <c r="X832" s="316"/>
      <c r="Y832" s="63"/>
      <c r="Z832" s="62"/>
      <c r="AA832" s="35"/>
      <c r="AB832" s="63"/>
      <c r="AC832" s="37"/>
      <c r="AD832" s="35"/>
      <c r="AE832" s="64"/>
      <c r="AF832" s="37"/>
      <c r="AG832" s="37"/>
      <c r="AH832" s="65"/>
      <c r="AI832" s="317"/>
      <c r="AJ832" s="37"/>
      <c r="AK832" s="37"/>
    </row>
    <row r="833">
      <c r="A833" s="258"/>
      <c r="B833" s="114"/>
      <c r="C833" s="62"/>
      <c r="D833" s="30"/>
      <c r="E833" s="30"/>
      <c r="F833" s="30"/>
      <c r="G833" s="30"/>
      <c r="H833" s="61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62"/>
      <c r="X833" s="316"/>
      <c r="Y833" s="63"/>
      <c r="Z833" s="62"/>
      <c r="AA833" s="35"/>
      <c r="AB833" s="63"/>
      <c r="AC833" s="37"/>
      <c r="AD833" s="35"/>
      <c r="AE833" s="64"/>
      <c r="AF833" s="37"/>
      <c r="AG833" s="37"/>
      <c r="AH833" s="65"/>
      <c r="AI833" s="317"/>
      <c r="AJ833" s="37"/>
      <c r="AK833" s="37"/>
    </row>
    <row r="834">
      <c r="A834" s="258"/>
      <c r="B834" s="114"/>
      <c r="C834" s="62"/>
      <c r="D834" s="30"/>
      <c r="E834" s="30"/>
      <c r="F834" s="30"/>
      <c r="G834" s="30"/>
      <c r="H834" s="61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62"/>
      <c r="X834" s="316"/>
      <c r="Y834" s="63"/>
      <c r="Z834" s="62"/>
      <c r="AA834" s="35"/>
      <c r="AB834" s="63"/>
      <c r="AC834" s="37"/>
      <c r="AD834" s="35"/>
      <c r="AE834" s="64"/>
      <c r="AF834" s="37"/>
      <c r="AG834" s="37"/>
      <c r="AH834" s="65"/>
      <c r="AI834" s="317"/>
      <c r="AJ834" s="37"/>
      <c r="AK834" s="37"/>
    </row>
    <row r="835">
      <c r="A835" s="258"/>
      <c r="B835" s="114"/>
      <c r="C835" s="62"/>
      <c r="D835" s="30"/>
      <c r="E835" s="30"/>
      <c r="F835" s="30"/>
      <c r="G835" s="30"/>
      <c r="H835" s="61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62"/>
      <c r="X835" s="316"/>
      <c r="Y835" s="63"/>
      <c r="Z835" s="62"/>
      <c r="AA835" s="35"/>
      <c r="AB835" s="63"/>
      <c r="AC835" s="37"/>
      <c r="AD835" s="35"/>
      <c r="AE835" s="64"/>
      <c r="AF835" s="37"/>
      <c r="AG835" s="37"/>
      <c r="AH835" s="65"/>
      <c r="AI835" s="317"/>
      <c r="AJ835" s="37"/>
      <c r="AK835" s="37"/>
    </row>
    <row r="836">
      <c r="A836" s="258"/>
      <c r="B836" s="114"/>
      <c r="C836" s="62"/>
      <c r="D836" s="30"/>
      <c r="E836" s="30"/>
      <c r="F836" s="30"/>
      <c r="G836" s="30"/>
      <c r="H836" s="61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62"/>
      <c r="X836" s="316"/>
      <c r="Y836" s="63"/>
      <c r="Z836" s="62"/>
      <c r="AA836" s="35"/>
      <c r="AB836" s="63"/>
      <c r="AC836" s="37"/>
      <c r="AD836" s="35"/>
      <c r="AE836" s="64"/>
      <c r="AF836" s="37"/>
      <c r="AG836" s="37"/>
      <c r="AH836" s="65"/>
      <c r="AI836" s="317"/>
      <c r="AJ836" s="37"/>
      <c r="AK836" s="37"/>
    </row>
    <row r="837">
      <c r="A837" s="258"/>
      <c r="B837" s="114"/>
      <c r="C837" s="62"/>
      <c r="D837" s="30"/>
      <c r="E837" s="30"/>
      <c r="F837" s="30"/>
      <c r="G837" s="30"/>
      <c r="H837" s="61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62"/>
      <c r="X837" s="316"/>
      <c r="Y837" s="63"/>
      <c r="Z837" s="62"/>
      <c r="AA837" s="35"/>
      <c r="AB837" s="63"/>
      <c r="AC837" s="37"/>
      <c r="AD837" s="35"/>
      <c r="AE837" s="64"/>
      <c r="AF837" s="37"/>
      <c r="AG837" s="37"/>
      <c r="AH837" s="65"/>
      <c r="AI837" s="317"/>
      <c r="AJ837" s="37"/>
      <c r="AK837" s="37"/>
    </row>
    <row r="838">
      <c r="A838" s="258"/>
      <c r="B838" s="114"/>
      <c r="C838" s="62"/>
      <c r="D838" s="30"/>
      <c r="E838" s="30"/>
      <c r="F838" s="30"/>
      <c r="G838" s="30"/>
      <c r="H838" s="61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62"/>
      <c r="X838" s="316"/>
      <c r="Y838" s="63"/>
      <c r="Z838" s="62"/>
      <c r="AA838" s="35"/>
      <c r="AB838" s="63"/>
      <c r="AC838" s="37"/>
      <c r="AD838" s="35"/>
      <c r="AE838" s="64"/>
      <c r="AF838" s="37"/>
      <c r="AG838" s="37"/>
      <c r="AH838" s="65"/>
      <c r="AI838" s="317"/>
      <c r="AJ838" s="37"/>
      <c r="AK838" s="37"/>
    </row>
    <row r="839">
      <c r="A839" s="258"/>
      <c r="B839" s="114"/>
      <c r="C839" s="62"/>
      <c r="D839" s="30"/>
      <c r="E839" s="30"/>
      <c r="F839" s="30"/>
      <c r="G839" s="30"/>
      <c r="H839" s="61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62"/>
      <c r="X839" s="316"/>
      <c r="Y839" s="63"/>
      <c r="Z839" s="62"/>
      <c r="AA839" s="35"/>
      <c r="AB839" s="63"/>
      <c r="AC839" s="37"/>
      <c r="AD839" s="35"/>
      <c r="AE839" s="64"/>
      <c r="AF839" s="37"/>
      <c r="AG839" s="37"/>
      <c r="AH839" s="65"/>
      <c r="AI839" s="317"/>
      <c r="AJ839" s="37"/>
      <c r="AK839" s="37"/>
    </row>
    <row r="840">
      <c r="A840" s="258"/>
      <c r="B840" s="114"/>
      <c r="C840" s="62"/>
      <c r="D840" s="30"/>
      <c r="E840" s="30"/>
      <c r="F840" s="30"/>
      <c r="G840" s="30"/>
      <c r="H840" s="61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62"/>
      <c r="X840" s="316"/>
      <c r="Y840" s="63"/>
      <c r="Z840" s="62"/>
      <c r="AA840" s="35"/>
      <c r="AB840" s="63"/>
      <c r="AC840" s="37"/>
      <c r="AD840" s="35"/>
      <c r="AE840" s="64"/>
      <c r="AF840" s="37"/>
      <c r="AG840" s="37"/>
      <c r="AH840" s="65"/>
      <c r="AI840" s="317"/>
      <c r="AJ840" s="37"/>
      <c r="AK840" s="37"/>
    </row>
    <row r="841">
      <c r="A841" s="258"/>
      <c r="B841" s="114"/>
      <c r="C841" s="62"/>
      <c r="D841" s="30"/>
      <c r="E841" s="30"/>
      <c r="F841" s="30"/>
      <c r="G841" s="30"/>
      <c r="H841" s="61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62"/>
      <c r="X841" s="316"/>
      <c r="Y841" s="63"/>
      <c r="Z841" s="62"/>
      <c r="AA841" s="35"/>
      <c r="AB841" s="63"/>
      <c r="AC841" s="37"/>
      <c r="AD841" s="35"/>
      <c r="AE841" s="64"/>
      <c r="AF841" s="37"/>
      <c r="AG841" s="37"/>
      <c r="AH841" s="65"/>
      <c r="AI841" s="317"/>
      <c r="AJ841" s="37"/>
      <c r="AK841" s="37"/>
    </row>
    <row r="842">
      <c r="A842" s="258"/>
      <c r="B842" s="114"/>
      <c r="C842" s="62"/>
      <c r="D842" s="30"/>
      <c r="E842" s="30"/>
      <c r="F842" s="30"/>
      <c r="G842" s="30"/>
      <c r="H842" s="61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62"/>
      <c r="X842" s="316"/>
      <c r="Y842" s="63"/>
      <c r="Z842" s="62"/>
      <c r="AA842" s="35"/>
      <c r="AB842" s="63"/>
      <c r="AC842" s="37"/>
      <c r="AD842" s="35"/>
      <c r="AE842" s="64"/>
      <c r="AF842" s="37"/>
      <c r="AG842" s="37"/>
      <c r="AH842" s="65"/>
      <c r="AI842" s="317"/>
      <c r="AJ842" s="37"/>
      <c r="AK842" s="37"/>
    </row>
    <row r="843">
      <c r="A843" s="258"/>
      <c r="B843" s="114"/>
      <c r="C843" s="62"/>
      <c r="D843" s="30"/>
      <c r="E843" s="30"/>
      <c r="F843" s="30"/>
      <c r="G843" s="30"/>
      <c r="H843" s="61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62"/>
      <c r="X843" s="316"/>
      <c r="Y843" s="63"/>
      <c r="Z843" s="62"/>
      <c r="AA843" s="35"/>
      <c r="AB843" s="63"/>
      <c r="AC843" s="37"/>
      <c r="AD843" s="35"/>
      <c r="AE843" s="64"/>
      <c r="AF843" s="37"/>
      <c r="AG843" s="37"/>
      <c r="AH843" s="65"/>
      <c r="AI843" s="317"/>
      <c r="AJ843" s="37"/>
      <c r="AK843" s="37"/>
    </row>
    <row r="844">
      <c r="A844" s="258"/>
      <c r="B844" s="114"/>
      <c r="C844" s="62"/>
      <c r="D844" s="30"/>
      <c r="E844" s="30"/>
      <c r="F844" s="30"/>
      <c r="G844" s="30"/>
      <c r="H844" s="61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62"/>
      <c r="X844" s="316"/>
      <c r="Y844" s="63"/>
      <c r="Z844" s="62"/>
      <c r="AA844" s="35"/>
      <c r="AB844" s="63"/>
      <c r="AC844" s="37"/>
      <c r="AD844" s="35"/>
      <c r="AE844" s="64"/>
      <c r="AF844" s="37"/>
      <c r="AG844" s="37"/>
      <c r="AH844" s="65"/>
      <c r="AI844" s="317"/>
      <c r="AJ844" s="37"/>
      <c r="AK844" s="37"/>
    </row>
    <row r="845">
      <c r="A845" s="258"/>
      <c r="B845" s="114"/>
      <c r="C845" s="62"/>
      <c r="D845" s="30"/>
      <c r="E845" s="30"/>
      <c r="F845" s="30"/>
      <c r="G845" s="30"/>
      <c r="H845" s="61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62"/>
      <c r="X845" s="316"/>
      <c r="Y845" s="63"/>
      <c r="Z845" s="62"/>
      <c r="AA845" s="35"/>
      <c r="AB845" s="63"/>
      <c r="AC845" s="37"/>
      <c r="AD845" s="35"/>
      <c r="AE845" s="64"/>
      <c r="AF845" s="37"/>
      <c r="AG845" s="37"/>
      <c r="AH845" s="65"/>
      <c r="AI845" s="317"/>
      <c r="AJ845" s="37"/>
      <c r="AK845" s="37"/>
    </row>
    <row r="846">
      <c r="A846" s="258"/>
      <c r="B846" s="114"/>
      <c r="C846" s="62"/>
      <c r="D846" s="30"/>
      <c r="E846" s="30"/>
      <c r="F846" s="30"/>
      <c r="G846" s="30"/>
      <c r="H846" s="61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62"/>
      <c r="X846" s="316"/>
      <c r="Y846" s="63"/>
      <c r="Z846" s="62"/>
      <c r="AA846" s="35"/>
      <c r="AB846" s="63"/>
      <c r="AC846" s="37"/>
      <c r="AD846" s="35"/>
      <c r="AE846" s="64"/>
      <c r="AF846" s="37"/>
      <c r="AG846" s="37"/>
      <c r="AH846" s="65"/>
      <c r="AI846" s="317"/>
      <c r="AJ846" s="37"/>
      <c r="AK846" s="37"/>
    </row>
    <row r="847">
      <c r="A847" s="258"/>
      <c r="B847" s="114"/>
      <c r="C847" s="62"/>
      <c r="D847" s="30"/>
      <c r="E847" s="30"/>
      <c r="F847" s="30"/>
      <c r="G847" s="30"/>
      <c r="H847" s="61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62"/>
      <c r="X847" s="316"/>
      <c r="Y847" s="63"/>
      <c r="Z847" s="62"/>
      <c r="AA847" s="35"/>
      <c r="AB847" s="63"/>
      <c r="AC847" s="37"/>
      <c r="AD847" s="35"/>
      <c r="AE847" s="64"/>
      <c r="AF847" s="37"/>
      <c r="AG847" s="37"/>
      <c r="AH847" s="65"/>
      <c r="AI847" s="317"/>
      <c r="AJ847" s="37"/>
      <c r="AK847" s="37"/>
    </row>
    <row r="848">
      <c r="A848" s="258"/>
      <c r="B848" s="114"/>
      <c r="C848" s="62"/>
      <c r="D848" s="30"/>
      <c r="E848" s="30"/>
      <c r="F848" s="30"/>
      <c r="G848" s="30"/>
      <c r="H848" s="61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62"/>
      <c r="X848" s="316"/>
      <c r="Y848" s="63"/>
      <c r="Z848" s="62"/>
      <c r="AA848" s="35"/>
      <c r="AB848" s="63"/>
      <c r="AC848" s="37"/>
      <c r="AD848" s="35"/>
      <c r="AE848" s="64"/>
      <c r="AF848" s="37"/>
      <c r="AG848" s="37"/>
      <c r="AH848" s="65"/>
      <c r="AI848" s="317"/>
      <c r="AJ848" s="37"/>
      <c r="AK848" s="37"/>
    </row>
    <row r="849">
      <c r="A849" s="258"/>
      <c r="B849" s="114"/>
      <c r="C849" s="62"/>
      <c r="D849" s="30"/>
      <c r="E849" s="30"/>
      <c r="F849" s="30"/>
      <c r="G849" s="30"/>
      <c r="H849" s="61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62"/>
      <c r="X849" s="316"/>
      <c r="Y849" s="63"/>
      <c r="Z849" s="62"/>
      <c r="AA849" s="35"/>
      <c r="AB849" s="63"/>
      <c r="AC849" s="37"/>
      <c r="AD849" s="35"/>
      <c r="AE849" s="64"/>
      <c r="AF849" s="37"/>
      <c r="AG849" s="37"/>
      <c r="AH849" s="65"/>
      <c r="AI849" s="317"/>
      <c r="AJ849" s="37"/>
      <c r="AK849" s="37"/>
    </row>
    <row r="850">
      <c r="A850" s="258"/>
      <c r="B850" s="114"/>
      <c r="C850" s="62"/>
      <c r="D850" s="30"/>
      <c r="E850" s="30"/>
      <c r="F850" s="30"/>
      <c r="G850" s="30"/>
      <c r="H850" s="61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62"/>
      <c r="X850" s="316"/>
      <c r="Y850" s="63"/>
      <c r="Z850" s="62"/>
      <c r="AA850" s="35"/>
      <c r="AB850" s="63"/>
      <c r="AC850" s="37"/>
      <c r="AD850" s="35"/>
      <c r="AE850" s="64"/>
      <c r="AF850" s="37"/>
      <c r="AG850" s="37"/>
      <c r="AH850" s="65"/>
      <c r="AI850" s="317"/>
      <c r="AJ850" s="37"/>
      <c r="AK850" s="37"/>
    </row>
    <row r="851">
      <c r="A851" s="258"/>
      <c r="B851" s="114"/>
      <c r="C851" s="62"/>
      <c r="D851" s="30"/>
      <c r="E851" s="30"/>
      <c r="F851" s="30"/>
      <c r="G851" s="30"/>
      <c r="H851" s="61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62"/>
      <c r="X851" s="316"/>
      <c r="Y851" s="63"/>
      <c r="Z851" s="62"/>
      <c r="AA851" s="35"/>
      <c r="AB851" s="63"/>
      <c r="AC851" s="37"/>
      <c r="AD851" s="35"/>
      <c r="AE851" s="64"/>
      <c r="AF851" s="37"/>
      <c r="AG851" s="37"/>
      <c r="AH851" s="65"/>
      <c r="AI851" s="317"/>
      <c r="AJ851" s="37"/>
      <c r="AK851" s="37"/>
    </row>
    <row r="852">
      <c r="A852" s="258"/>
      <c r="B852" s="114"/>
      <c r="C852" s="62"/>
      <c r="D852" s="30"/>
      <c r="E852" s="30"/>
      <c r="F852" s="30"/>
      <c r="G852" s="30"/>
      <c r="H852" s="61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62"/>
      <c r="X852" s="316"/>
      <c r="Y852" s="63"/>
      <c r="Z852" s="62"/>
      <c r="AA852" s="35"/>
      <c r="AB852" s="63"/>
      <c r="AC852" s="37"/>
      <c r="AD852" s="35"/>
      <c r="AE852" s="64"/>
      <c r="AF852" s="37"/>
      <c r="AG852" s="37"/>
      <c r="AH852" s="65"/>
      <c r="AI852" s="317"/>
      <c r="AJ852" s="37"/>
      <c r="AK852" s="37"/>
    </row>
    <row r="853">
      <c r="A853" s="258"/>
      <c r="B853" s="114"/>
      <c r="C853" s="62"/>
      <c r="D853" s="30"/>
      <c r="E853" s="30"/>
      <c r="F853" s="30"/>
      <c r="G853" s="30"/>
      <c r="H853" s="61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62"/>
      <c r="X853" s="316"/>
      <c r="Y853" s="63"/>
      <c r="Z853" s="62"/>
      <c r="AA853" s="35"/>
      <c r="AB853" s="63"/>
      <c r="AC853" s="37"/>
      <c r="AD853" s="35"/>
      <c r="AE853" s="64"/>
      <c r="AF853" s="37"/>
      <c r="AG853" s="37"/>
      <c r="AH853" s="65"/>
      <c r="AI853" s="317"/>
      <c r="AJ853" s="37"/>
      <c r="AK853" s="37"/>
    </row>
    <row r="854">
      <c r="A854" s="258"/>
      <c r="B854" s="114"/>
      <c r="C854" s="62"/>
      <c r="D854" s="30"/>
      <c r="E854" s="30"/>
      <c r="F854" s="30"/>
      <c r="G854" s="30"/>
      <c r="H854" s="61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62"/>
      <c r="X854" s="316"/>
      <c r="Y854" s="63"/>
      <c r="Z854" s="62"/>
      <c r="AA854" s="35"/>
      <c r="AB854" s="63"/>
      <c r="AC854" s="37"/>
      <c r="AD854" s="35"/>
      <c r="AE854" s="64"/>
      <c r="AF854" s="37"/>
      <c r="AG854" s="37"/>
      <c r="AH854" s="65"/>
      <c r="AI854" s="317"/>
      <c r="AJ854" s="37"/>
      <c r="AK854" s="37"/>
    </row>
    <row r="855">
      <c r="A855" s="258"/>
      <c r="B855" s="114"/>
      <c r="C855" s="62"/>
      <c r="D855" s="30"/>
      <c r="E855" s="30"/>
      <c r="F855" s="30"/>
      <c r="G855" s="30"/>
      <c r="H855" s="61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62"/>
      <c r="X855" s="316"/>
      <c r="Y855" s="63"/>
      <c r="Z855" s="62"/>
      <c r="AA855" s="35"/>
      <c r="AB855" s="63"/>
      <c r="AC855" s="37"/>
      <c r="AD855" s="35"/>
      <c r="AE855" s="64"/>
      <c r="AF855" s="37"/>
      <c r="AG855" s="37"/>
      <c r="AH855" s="65"/>
      <c r="AI855" s="317"/>
      <c r="AJ855" s="37"/>
      <c r="AK855" s="37"/>
    </row>
    <row r="856">
      <c r="A856" s="258"/>
      <c r="B856" s="114"/>
      <c r="C856" s="62"/>
      <c r="D856" s="30"/>
      <c r="E856" s="30"/>
      <c r="F856" s="30"/>
      <c r="G856" s="30"/>
      <c r="H856" s="61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62"/>
      <c r="X856" s="316"/>
      <c r="Y856" s="63"/>
      <c r="Z856" s="62"/>
      <c r="AA856" s="35"/>
      <c r="AB856" s="63"/>
      <c r="AC856" s="37"/>
      <c r="AD856" s="35"/>
      <c r="AE856" s="64"/>
      <c r="AF856" s="37"/>
      <c r="AG856" s="37"/>
      <c r="AH856" s="65"/>
      <c r="AI856" s="317"/>
      <c r="AJ856" s="37"/>
      <c r="AK856" s="37"/>
    </row>
    <row r="857">
      <c r="A857" s="258"/>
      <c r="B857" s="114"/>
      <c r="C857" s="62"/>
      <c r="D857" s="30"/>
      <c r="E857" s="30"/>
      <c r="F857" s="30"/>
      <c r="G857" s="30"/>
      <c r="H857" s="61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62"/>
      <c r="X857" s="316"/>
      <c r="Y857" s="63"/>
      <c r="Z857" s="62"/>
      <c r="AA857" s="35"/>
      <c r="AB857" s="63"/>
      <c r="AC857" s="37"/>
      <c r="AD857" s="35"/>
      <c r="AE857" s="64"/>
      <c r="AF857" s="37"/>
      <c r="AG857" s="37"/>
      <c r="AH857" s="65"/>
      <c r="AI857" s="317"/>
      <c r="AJ857" s="37"/>
      <c r="AK857" s="37"/>
    </row>
    <row r="858">
      <c r="A858" s="258"/>
      <c r="B858" s="114"/>
      <c r="C858" s="62"/>
      <c r="D858" s="30"/>
      <c r="E858" s="30"/>
      <c r="F858" s="30"/>
      <c r="G858" s="30"/>
      <c r="H858" s="61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62"/>
      <c r="X858" s="316"/>
      <c r="Y858" s="63"/>
      <c r="Z858" s="62"/>
      <c r="AA858" s="35"/>
      <c r="AB858" s="63"/>
      <c r="AC858" s="37"/>
      <c r="AD858" s="35"/>
      <c r="AE858" s="64"/>
      <c r="AF858" s="37"/>
      <c r="AG858" s="37"/>
      <c r="AH858" s="65"/>
      <c r="AI858" s="317"/>
      <c r="AJ858" s="37"/>
      <c r="AK858" s="37"/>
    </row>
    <row r="859">
      <c r="A859" s="258"/>
      <c r="B859" s="114"/>
      <c r="C859" s="62"/>
      <c r="D859" s="30"/>
      <c r="E859" s="30"/>
      <c r="F859" s="30"/>
      <c r="G859" s="30"/>
      <c r="H859" s="61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62"/>
      <c r="X859" s="316"/>
      <c r="Y859" s="63"/>
      <c r="Z859" s="62"/>
      <c r="AA859" s="35"/>
      <c r="AB859" s="63"/>
      <c r="AC859" s="37"/>
      <c r="AD859" s="35"/>
      <c r="AE859" s="64"/>
      <c r="AF859" s="37"/>
      <c r="AG859" s="37"/>
      <c r="AH859" s="65"/>
      <c r="AI859" s="317"/>
      <c r="AJ859" s="37"/>
      <c r="AK859" s="37"/>
    </row>
    <row r="860">
      <c r="A860" s="258"/>
      <c r="B860" s="114"/>
      <c r="C860" s="62"/>
      <c r="D860" s="30"/>
      <c r="E860" s="30"/>
      <c r="F860" s="30"/>
      <c r="G860" s="30"/>
      <c r="H860" s="61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62"/>
      <c r="X860" s="316"/>
      <c r="Y860" s="63"/>
      <c r="Z860" s="62"/>
      <c r="AA860" s="35"/>
      <c r="AB860" s="63"/>
      <c r="AC860" s="37"/>
      <c r="AD860" s="35"/>
      <c r="AE860" s="64"/>
      <c r="AF860" s="37"/>
      <c r="AG860" s="37"/>
      <c r="AH860" s="65"/>
      <c r="AI860" s="317"/>
      <c r="AJ860" s="37"/>
      <c r="AK860" s="37"/>
    </row>
    <row r="861">
      <c r="A861" s="258"/>
      <c r="B861" s="114"/>
      <c r="C861" s="62"/>
      <c r="D861" s="30"/>
      <c r="E861" s="30"/>
      <c r="F861" s="30"/>
      <c r="G861" s="30"/>
      <c r="H861" s="61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62"/>
      <c r="X861" s="316"/>
      <c r="Y861" s="63"/>
      <c r="Z861" s="62"/>
      <c r="AA861" s="35"/>
      <c r="AB861" s="63"/>
      <c r="AC861" s="37"/>
      <c r="AD861" s="35"/>
      <c r="AE861" s="64"/>
      <c r="AF861" s="37"/>
      <c r="AG861" s="37"/>
      <c r="AH861" s="65"/>
      <c r="AI861" s="317"/>
      <c r="AJ861" s="37"/>
      <c r="AK861" s="37"/>
    </row>
    <row r="862">
      <c r="A862" s="258"/>
      <c r="B862" s="114"/>
      <c r="C862" s="62"/>
      <c r="D862" s="30"/>
      <c r="E862" s="30"/>
      <c r="F862" s="30"/>
      <c r="G862" s="30"/>
      <c r="H862" s="61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62"/>
      <c r="X862" s="316"/>
      <c r="Y862" s="63"/>
      <c r="Z862" s="62"/>
      <c r="AA862" s="35"/>
      <c r="AB862" s="63"/>
      <c r="AC862" s="37"/>
      <c r="AD862" s="35"/>
      <c r="AE862" s="64"/>
      <c r="AF862" s="37"/>
      <c r="AG862" s="37"/>
      <c r="AH862" s="65"/>
      <c r="AI862" s="317"/>
      <c r="AJ862" s="37"/>
      <c r="AK862" s="37"/>
    </row>
    <row r="863">
      <c r="A863" s="258"/>
      <c r="B863" s="114"/>
      <c r="C863" s="62"/>
      <c r="D863" s="30"/>
      <c r="E863" s="30"/>
      <c r="F863" s="30"/>
      <c r="G863" s="30"/>
      <c r="H863" s="61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62"/>
      <c r="X863" s="316"/>
      <c r="Y863" s="63"/>
      <c r="Z863" s="62"/>
      <c r="AA863" s="35"/>
      <c r="AB863" s="63"/>
      <c r="AC863" s="37"/>
      <c r="AD863" s="35"/>
      <c r="AE863" s="64"/>
      <c r="AF863" s="37"/>
      <c r="AG863" s="37"/>
      <c r="AH863" s="65"/>
      <c r="AI863" s="317"/>
      <c r="AJ863" s="37"/>
      <c r="AK863" s="37"/>
    </row>
    <row r="864">
      <c r="A864" s="258"/>
      <c r="B864" s="114"/>
      <c r="C864" s="62"/>
      <c r="D864" s="30"/>
      <c r="E864" s="30"/>
      <c r="F864" s="30"/>
      <c r="G864" s="30"/>
      <c r="H864" s="61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62"/>
      <c r="X864" s="316"/>
      <c r="Y864" s="63"/>
      <c r="Z864" s="62"/>
      <c r="AA864" s="35"/>
      <c r="AB864" s="63"/>
      <c r="AC864" s="37"/>
      <c r="AD864" s="35"/>
      <c r="AE864" s="64"/>
      <c r="AF864" s="37"/>
      <c r="AG864" s="37"/>
      <c r="AH864" s="65"/>
      <c r="AI864" s="317"/>
      <c r="AJ864" s="37"/>
      <c r="AK864" s="37"/>
    </row>
    <row r="865">
      <c r="A865" s="258"/>
      <c r="B865" s="114"/>
      <c r="C865" s="62"/>
      <c r="D865" s="30"/>
      <c r="E865" s="30"/>
      <c r="F865" s="30"/>
      <c r="G865" s="30"/>
      <c r="H865" s="61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62"/>
      <c r="X865" s="316"/>
      <c r="Y865" s="63"/>
      <c r="Z865" s="62"/>
      <c r="AA865" s="35"/>
      <c r="AB865" s="63"/>
      <c r="AC865" s="37"/>
      <c r="AD865" s="35"/>
      <c r="AE865" s="64"/>
      <c r="AF865" s="37"/>
      <c r="AG865" s="37"/>
      <c r="AH865" s="65"/>
      <c r="AI865" s="317"/>
      <c r="AJ865" s="37"/>
      <c r="AK865" s="37"/>
    </row>
    <row r="866">
      <c r="A866" s="258"/>
      <c r="B866" s="114"/>
      <c r="C866" s="62"/>
      <c r="D866" s="30"/>
      <c r="E866" s="30"/>
      <c r="F866" s="30"/>
      <c r="G866" s="30"/>
      <c r="H866" s="61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62"/>
      <c r="X866" s="316"/>
      <c r="Y866" s="63"/>
      <c r="Z866" s="62"/>
      <c r="AA866" s="35"/>
      <c r="AB866" s="63"/>
      <c r="AC866" s="37"/>
      <c r="AD866" s="35"/>
      <c r="AE866" s="64"/>
      <c r="AF866" s="37"/>
      <c r="AG866" s="37"/>
      <c r="AH866" s="65"/>
      <c r="AI866" s="317"/>
      <c r="AJ866" s="37"/>
      <c r="AK866" s="37"/>
    </row>
    <row r="867">
      <c r="A867" s="258"/>
      <c r="B867" s="114"/>
      <c r="C867" s="62"/>
      <c r="D867" s="30"/>
      <c r="E867" s="30"/>
      <c r="F867" s="30"/>
      <c r="G867" s="30"/>
      <c r="H867" s="61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62"/>
      <c r="X867" s="316"/>
      <c r="Y867" s="63"/>
      <c r="Z867" s="62"/>
      <c r="AA867" s="35"/>
      <c r="AB867" s="63"/>
      <c r="AC867" s="37"/>
      <c r="AD867" s="35"/>
      <c r="AE867" s="64"/>
      <c r="AF867" s="37"/>
      <c r="AG867" s="37"/>
      <c r="AH867" s="65"/>
      <c r="AI867" s="317"/>
      <c r="AJ867" s="37"/>
      <c r="AK867" s="37"/>
    </row>
    <row r="868">
      <c r="A868" s="258"/>
      <c r="B868" s="114"/>
      <c r="C868" s="62"/>
      <c r="D868" s="30"/>
      <c r="E868" s="30"/>
      <c r="F868" s="30"/>
      <c r="G868" s="30"/>
      <c r="H868" s="61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62"/>
      <c r="X868" s="316"/>
      <c r="Y868" s="63"/>
      <c r="Z868" s="62"/>
      <c r="AA868" s="35"/>
      <c r="AB868" s="63"/>
      <c r="AC868" s="37"/>
      <c r="AD868" s="35"/>
      <c r="AE868" s="64"/>
      <c r="AF868" s="37"/>
      <c r="AG868" s="37"/>
      <c r="AH868" s="65"/>
      <c r="AI868" s="317"/>
      <c r="AJ868" s="37"/>
      <c r="AK868" s="37"/>
    </row>
    <row r="869">
      <c r="A869" s="258"/>
      <c r="B869" s="114"/>
      <c r="C869" s="62"/>
      <c r="D869" s="30"/>
      <c r="E869" s="30"/>
      <c r="F869" s="30"/>
      <c r="G869" s="30"/>
      <c r="H869" s="61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62"/>
      <c r="X869" s="316"/>
      <c r="Y869" s="63"/>
      <c r="Z869" s="62"/>
      <c r="AA869" s="35"/>
      <c r="AB869" s="63"/>
      <c r="AC869" s="37"/>
      <c r="AD869" s="35"/>
      <c r="AE869" s="64"/>
      <c r="AF869" s="37"/>
      <c r="AG869" s="37"/>
      <c r="AH869" s="65"/>
      <c r="AI869" s="317"/>
      <c r="AJ869" s="37"/>
      <c r="AK869" s="37"/>
    </row>
    <row r="870">
      <c r="A870" s="258"/>
      <c r="B870" s="114"/>
      <c r="C870" s="62"/>
      <c r="D870" s="30"/>
      <c r="E870" s="30"/>
      <c r="F870" s="30"/>
      <c r="G870" s="30"/>
      <c r="H870" s="61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62"/>
      <c r="X870" s="316"/>
      <c r="Y870" s="63"/>
      <c r="Z870" s="62"/>
      <c r="AA870" s="35"/>
      <c r="AB870" s="63"/>
      <c r="AC870" s="37"/>
      <c r="AD870" s="35"/>
      <c r="AE870" s="64"/>
      <c r="AF870" s="37"/>
      <c r="AG870" s="37"/>
      <c r="AH870" s="65"/>
      <c r="AI870" s="317"/>
      <c r="AJ870" s="37"/>
      <c r="AK870" s="37"/>
    </row>
    <row r="871">
      <c r="A871" s="258"/>
      <c r="B871" s="114"/>
      <c r="C871" s="62"/>
      <c r="D871" s="30"/>
      <c r="E871" s="30"/>
      <c r="F871" s="30"/>
      <c r="G871" s="30"/>
      <c r="H871" s="61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62"/>
      <c r="X871" s="316"/>
      <c r="Y871" s="63"/>
      <c r="Z871" s="62"/>
      <c r="AA871" s="35"/>
      <c r="AB871" s="63"/>
      <c r="AC871" s="37"/>
      <c r="AD871" s="35"/>
      <c r="AE871" s="64"/>
      <c r="AF871" s="37"/>
      <c r="AG871" s="37"/>
      <c r="AH871" s="65"/>
      <c r="AI871" s="317"/>
      <c r="AJ871" s="37"/>
      <c r="AK871" s="37"/>
    </row>
    <row r="872">
      <c r="A872" s="258"/>
      <c r="B872" s="114"/>
      <c r="C872" s="62"/>
      <c r="D872" s="30"/>
      <c r="E872" s="30"/>
      <c r="F872" s="30"/>
      <c r="G872" s="30"/>
      <c r="H872" s="61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62"/>
      <c r="X872" s="316"/>
      <c r="Y872" s="63"/>
      <c r="Z872" s="62"/>
      <c r="AA872" s="35"/>
      <c r="AB872" s="63"/>
      <c r="AC872" s="37"/>
      <c r="AD872" s="35"/>
      <c r="AE872" s="64"/>
      <c r="AF872" s="37"/>
      <c r="AG872" s="37"/>
      <c r="AH872" s="65"/>
      <c r="AI872" s="317"/>
      <c r="AJ872" s="37"/>
      <c r="AK872" s="37"/>
    </row>
    <row r="873">
      <c r="A873" s="258"/>
      <c r="B873" s="114"/>
      <c r="C873" s="62"/>
      <c r="D873" s="30"/>
      <c r="E873" s="30"/>
      <c r="F873" s="30"/>
      <c r="G873" s="30"/>
      <c r="H873" s="61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62"/>
      <c r="X873" s="316"/>
      <c r="Y873" s="63"/>
      <c r="Z873" s="62"/>
      <c r="AA873" s="35"/>
      <c r="AB873" s="63"/>
      <c r="AC873" s="37"/>
      <c r="AD873" s="35"/>
      <c r="AE873" s="64"/>
      <c r="AF873" s="37"/>
      <c r="AG873" s="37"/>
      <c r="AH873" s="65"/>
      <c r="AI873" s="317"/>
      <c r="AJ873" s="37"/>
      <c r="AK873" s="37"/>
    </row>
    <row r="874">
      <c r="A874" s="258"/>
      <c r="B874" s="114"/>
      <c r="C874" s="62"/>
      <c r="D874" s="30"/>
      <c r="E874" s="30"/>
      <c r="F874" s="30"/>
      <c r="G874" s="30"/>
      <c r="H874" s="61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62"/>
      <c r="X874" s="316"/>
      <c r="Y874" s="63"/>
      <c r="Z874" s="62"/>
      <c r="AA874" s="35"/>
      <c r="AB874" s="63"/>
      <c r="AC874" s="37"/>
      <c r="AD874" s="35"/>
      <c r="AE874" s="64"/>
      <c r="AF874" s="37"/>
      <c r="AG874" s="37"/>
      <c r="AH874" s="65"/>
      <c r="AI874" s="317"/>
      <c r="AJ874" s="37"/>
      <c r="AK874" s="37"/>
    </row>
    <row r="875">
      <c r="A875" s="258"/>
      <c r="B875" s="114"/>
      <c r="C875" s="62"/>
      <c r="D875" s="30"/>
      <c r="E875" s="30"/>
      <c r="F875" s="30"/>
      <c r="G875" s="30"/>
      <c r="H875" s="61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62"/>
      <c r="X875" s="316"/>
      <c r="Y875" s="63"/>
      <c r="Z875" s="62"/>
      <c r="AA875" s="35"/>
      <c r="AB875" s="63"/>
      <c r="AC875" s="37"/>
      <c r="AD875" s="35"/>
      <c r="AE875" s="64"/>
      <c r="AF875" s="37"/>
      <c r="AG875" s="37"/>
      <c r="AH875" s="65"/>
      <c r="AI875" s="317"/>
      <c r="AJ875" s="37"/>
      <c r="AK875" s="37"/>
    </row>
    <row r="876">
      <c r="A876" s="258"/>
      <c r="B876" s="114"/>
      <c r="C876" s="62"/>
      <c r="D876" s="30"/>
      <c r="E876" s="30"/>
      <c r="F876" s="30"/>
      <c r="G876" s="30"/>
      <c r="H876" s="61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62"/>
      <c r="X876" s="316"/>
      <c r="Y876" s="63"/>
      <c r="Z876" s="62"/>
      <c r="AA876" s="35"/>
      <c r="AB876" s="63"/>
      <c r="AC876" s="37"/>
      <c r="AD876" s="35"/>
      <c r="AE876" s="64"/>
      <c r="AF876" s="37"/>
      <c r="AG876" s="37"/>
      <c r="AH876" s="65"/>
      <c r="AI876" s="317"/>
      <c r="AJ876" s="37"/>
      <c r="AK876" s="37"/>
    </row>
    <row r="877">
      <c r="A877" s="258"/>
      <c r="B877" s="114"/>
      <c r="C877" s="62"/>
      <c r="D877" s="30"/>
      <c r="E877" s="30"/>
      <c r="F877" s="30"/>
      <c r="G877" s="30"/>
      <c r="H877" s="61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62"/>
      <c r="X877" s="316"/>
      <c r="Y877" s="63"/>
      <c r="Z877" s="62"/>
      <c r="AA877" s="35"/>
      <c r="AB877" s="63"/>
      <c r="AC877" s="37"/>
      <c r="AD877" s="35"/>
      <c r="AE877" s="64"/>
      <c r="AF877" s="37"/>
      <c r="AG877" s="37"/>
      <c r="AH877" s="65"/>
      <c r="AI877" s="317"/>
      <c r="AJ877" s="37"/>
      <c r="AK877" s="37"/>
    </row>
    <row r="878">
      <c r="A878" s="258"/>
      <c r="B878" s="114"/>
      <c r="C878" s="62"/>
      <c r="D878" s="30"/>
      <c r="E878" s="30"/>
      <c r="F878" s="30"/>
      <c r="G878" s="30"/>
      <c r="H878" s="61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62"/>
      <c r="X878" s="316"/>
      <c r="Y878" s="63"/>
      <c r="Z878" s="62"/>
      <c r="AA878" s="35"/>
      <c r="AB878" s="63"/>
      <c r="AC878" s="37"/>
      <c r="AD878" s="35"/>
      <c r="AE878" s="64"/>
      <c r="AF878" s="37"/>
      <c r="AG878" s="37"/>
      <c r="AH878" s="65"/>
      <c r="AI878" s="317"/>
      <c r="AJ878" s="37"/>
      <c r="AK878" s="37"/>
    </row>
    <row r="879">
      <c r="A879" s="258"/>
      <c r="B879" s="114"/>
      <c r="C879" s="62"/>
      <c r="D879" s="30"/>
      <c r="E879" s="30"/>
      <c r="F879" s="30"/>
      <c r="G879" s="30"/>
      <c r="H879" s="61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62"/>
      <c r="X879" s="316"/>
      <c r="Y879" s="63"/>
      <c r="Z879" s="62"/>
      <c r="AA879" s="35"/>
      <c r="AB879" s="63"/>
      <c r="AC879" s="37"/>
      <c r="AD879" s="35"/>
      <c r="AE879" s="64"/>
      <c r="AF879" s="37"/>
      <c r="AG879" s="37"/>
      <c r="AH879" s="65"/>
      <c r="AI879" s="317"/>
      <c r="AJ879" s="37"/>
      <c r="AK879" s="37"/>
    </row>
    <row r="880">
      <c r="A880" s="258"/>
      <c r="B880" s="114"/>
      <c r="C880" s="62"/>
      <c r="D880" s="30"/>
      <c r="E880" s="30"/>
      <c r="F880" s="30"/>
      <c r="G880" s="30"/>
      <c r="H880" s="61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62"/>
      <c r="X880" s="316"/>
      <c r="Y880" s="63"/>
      <c r="Z880" s="62"/>
      <c r="AA880" s="35"/>
      <c r="AB880" s="63"/>
      <c r="AC880" s="37"/>
      <c r="AD880" s="35"/>
      <c r="AE880" s="64"/>
      <c r="AF880" s="37"/>
      <c r="AG880" s="37"/>
      <c r="AH880" s="65"/>
      <c r="AI880" s="317"/>
      <c r="AJ880" s="37"/>
      <c r="AK880" s="37"/>
    </row>
    <row r="881">
      <c r="A881" s="258"/>
      <c r="B881" s="114"/>
      <c r="C881" s="62"/>
      <c r="D881" s="30"/>
      <c r="E881" s="30"/>
      <c r="F881" s="30"/>
      <c r="G881" s="30"/>
      <c r="H881" s="61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62"/>
      <c r="X881" s="316"/>
      <c r="Y881" s="63"/>
      <c r="Z881" s="62"/>
      <c r="AA881" s="35"/>
      <c r="AB881" s="63"/>
      <c r="AC881" s="37"/>
      <c r="AD881" s="35"/>
      <c r="AE881" s="64"/>
      <c r="AF881" s="37"/>
      <c r="AG881" s="37"/>
      <c r="AH881" s="65"/>
      <c r="AI881" s="317"/>
      <c r="AJ881" s="37"/>
      <c r="AK881" s="37"/>
    </row>
    <row r="882">
      <c r="A882" s="258"/>
      <c r="B882" s="114"/>
      <c r="C882" s="62"/>
      <c r="D882" s="30"/>
      <c r="E882" s="30"/>
      <c r="F882" s="30"/>
      <c r="G882" s="30"/>
      <c r="H882" s="61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62"/>
      <c r="X882" s="316"/>
      <c r="Y882" s="63"/>
      <c r="Z882" s="62"/>
      <c r="AA882" s="35"/>
      <c r="AB882" s="63"/>
      <c r="AC882" s="37"/>
      <c r="AD882" s="35"/>
      <c r="AE882" s="64"/>
      <c r="AF882" s="37"/>
      <c r="AG882" s="37"/>
      <c r="AH882" s="65"/>
      <c r="AI882" s="317"/>
      <c r="AJ882" s="37"/>
      <c r="AK882" s="37"/>
    </row>
    <row r="883">
      <c r="A883" s="258"/>
      <c r="B883" s="114"/>
      <c r="C883" s="62"/>
      <c r="D883" s="30"/>
      <c r="E883" s="30"/>
      <c r="F883" s="30"/>
      <c r="G883" s="30"/>
      <c r="H883" s="61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62"/>
      <c r="X883" s="316"/>
      <c r="Y883" s="63"/>
      <c r="Z883" s="62"/>
      <c r="AA883" s="35"/>
      <c r="AB883" s="63"/>
      <c r="AC883" s="37"/>
      <c r="AD883" s="35"/>
      <c r="AE883" s="64"/>
      <c r="AF883" s="37"/>
      <c r="AG883" s="37"/>
      <c r="AH883" s="65"/>
      <c r="AI883" s="317"/>
      <c r="AJ883" s="37"/>
      <c r="AK883" s="37"/>
    </row>
    <row r="884">
      <c r="A884" s="258"/>
      <c r="B884" s="114"/>
      <c r="C884" s="62"/>
      <c r="D884" s="30"/>
      <c r="E884" s="30"/>
      <c r="F884" s="30"/>
      <c r="G884" s="30"/>
      <c r="H884" s="61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62"/>
      <c r="X884" s="316"/>
      <c r="Y884" s="63"/>
      <c r="Z884" s="62"/>
      <c r="AA884" s="35"/>
      <c r="AB884" s="63"/>
      <c r="AC884" s="37"/>
      <c r="AD884" s="35"/>
      <c r="AE884" s="64"/>
      <c r="AF884" s="37"/>
      <c r="AG884" s="37"/>
      <c r="AH884" s="65"/>
      <c r="AI884" s="317"/>
      <c r="AJ884" s="37"/>
      <c r="AK884" s="37"/>
    </row>
    <row r="885">
      <c r="A885" s="258"/>
      <c r="B885" s="114"/>
      <c r="C885" s="62"/>
      <c r="D885" s="30"/>
      <c r="E885" s="30"/>
      <c r="F885" s="30"/>
      <c r="G885" s="30"/>
      <c r="H885" s="61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62"/>
      <c r="X885" s="316"/>
      <c r="Y885" s="63"/>
      <c r="Z885" s="62"/>
      <c r="AA885" s="35"/>
      <c r="AB885" s="63"/>
      <c r="AC885" s="37"/>
      <c r="AD885" s="35"/>
      <c r="AE885" s="64"/>
      <c r="AF885" s="37"/>
      <c r="AG885" s="37"/>
      <c r="AH885" s="65"/>
      <c r="AI885" s="317"/>
      <c r="AJ885" s="37"/>
      <c r="AK885" s="37"/>
    </row>
    <row r="886">
      <c r="A886" s="258"/>
      <c r="B886" s="114"/>
      <c r="C886" s="62"/>
      <c r="D886" s="30"/>
      <c r="E886" s="30"/>
      <c r="F886" s="30"/>
      <c r="G886" s="30"/>
      <c r="H886" s="61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62"/>
      <c r="X886" s="316"/>
      <c r="Y886" s="63"/>
      <c r="Z886" s="62"/>
      <c r="AA886" s="35"/>
      <c r="AB886" s="63"/>
      <c r="AC886" s="37"/>
      <c r="AD886" s="35"/>
      <c r="AE886" s="64"/>
      <c r="AF886" s="37"/>
      <c r="AG886" s="37"/>
      <c r="AH886" s="65"/>
      <c r="AI886" s="317"/>
      <c r="AJ886" s="37"/>
      <c r="AK886" s="37"/>
    </row>
    <row r="887">
      <c r="A887" s="258"/>
      <c r="B887" s="114"/>
      <c r="C887" s="62"/>
      <c r="D887" s="30"/>
      <c r="E887" s="30"/>
      <c r="F887" s="30"/>
      <c r="G887" s="30"/>
      <c r="H887" s="61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62"/>
      <c r="X887" s="316"/>
      <c r="Y887" s="63"/>
      <c r="Z887" s="62"/>
      <c r="AA887" s="35"/>
      <c r="AB887" s="63"/>
      <c r="AC887" s="37"/>
      <c r="AD887" s="35"/>
      <c r="AE887" s="64"/>
      <c r="AF887" s="37"/>
      <c r="AG887" s="37"/>
      <c r="AH887" s="65"/>
      <c r="AI887" s="317"/>
      <c r="AJ887" s="37"/>
      <c r="AK887" s="37"/>
    </row>
    <row r="888">
      <c r="A888" s="258"/>
      <c r="B888" s="114"/>
      <c r="C888" s="62"/>
      <c r="D888" s="30"/>
      <c r="E888" s="30"/>
      <c r="F888" s="30"/>
      <c r="G888" s="30"/>
      <c r="H888" s="61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62"/>
      <c r="X888" s="316"/>
      <c r="Y888" s="63"/>
      <c r="Z888" s="62"/>
      <c r="AA888" s="35"/>
      <c r="AB888" s="63"/>
      <c r="AC888" s="37"/>
      <c r="AD888" s="35"/>
      <c r="AE888" s="64"/>
      <c r="AF888" s="37"/>
      <c r="AG888" s="37"/>
      <c r="AH888" s="65"/>
      <c r="AI888" s="317"/>
      <c r="AJ888" s="37"/>
      <c r="AK888" s="37"/>
    </row>
    <row r="889">
      <c r="A889" s="258"/>
      <c r="B889" s="114"/>
      <c r="C889" s="62"/>
      <c r="D889" s="30"/>
      <c r="E889" s="30"/>
      <c r="F889" s="30"/>
      <c r="G889" s="30"/>
      <c r="H889" s="61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62"/>
      <c r="X889" s="316"/>
      <c r="Y889" s="63"/>
      <c r="Z889" s="62"/>
      <c r="AA889" s="35"/>
      <c r="AB889" s="63"/>
      <c r="AC889" s="37"/>
      <c r="AD889" s="35"/>
      <c r="AE889" s="64"/>
      <c r="AF889" s="37"/>
      <c r="AG889" s="37"/>
      <c r="AH889" s="65"/>
      <c r="AI889" s="317"/>
      <c r="AJ889" s="37"/>
      <c r="AK889" s="37"/>
    </row>
    <row r="890">
      <c r="A890" s="258"/>
      <c r="B890" s="114"/>
      <c r="C890" s="62"/>
      <c r="D890" s="30"/>
      <c r="E890" s="30"/>
      <c r="F890" s="30"/>
      <c r="G890" s="30"/>
      <c r="H890" s="61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62"/>
      <c r="X890" s="316"/>
      <c r="Y890" s="63"/>
      <c r="Z890" s="62"/>
      <c r="AA890" s="35"/>
      <c r="AB890" s="63"/>
      <c r="AC890" s="37"/>
      <c r="AD890" s="35"/>
      <c r="AE890" s="64"/>
      <c r="AF890" s="37"/>
      <c r="AG890" s="37"/>
      <c r="AH890" s="65"/>
      <c r="AI890" s="317"/>
      <c r="AJ890" s="37"/>
      <c r="AK890" s="37"/>
    </row>
    <row r="891">
      <c r="A891" s="258"/>
      <c r="B891" s="114"/>
      <c r="C891" s="62"/>
      <c r="D891" s="30"/>
      <c r="E891" s="30"/>
      <c r="F891" s="30"/>
      <c r="G891" s="30"/>
      <c r="H891" s="61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62"/>
      <c r="X891" s="316"/>
      <c r="Y891" s="63"/>
      <c r="Z891" s="62"/>
      <c r="AA891" s="35"/>
      <c r="AB891" s="63"/>
      <c r="AC891" s="37"/>
      <c r="AD891" s="35"/>
      <c r="AE891" s="64"/>
      <c r="AF891" s="37"/>
      <c r="AG891" s="37"/>
      <c r="AH891" s="65"/>
      <c r="AI891" s="317"/>
      <c r="AJ891" s="37"/>
      <c r="AK891" s="37"/>
    </row>
    <row r="892">
      <c r="A892" s="258"/>
      <c r="B892" s="114"/>
      <c r="C892" s="62"/>
      <c r="D892" s="30"/>
      <c r="E892" s="30"/>
      <c r="F892" s="30"/>
      <c r="G892" s="30"/>
      <c r="H892" s="61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62"/>
      <c r="X892" s="316"/>
      <c r="Y892" s="63"/>
      <c r="Z892" s="62"/>
      <c r="AA892" s="35"/>
      <c r="AB892" s="63"/>
      <c r="AC892" s="37"/>
      <c r="AD892" s="35"/>
      <c r="AE892" s="64"/>
      <c r="AF892" s="37"/>
      <c r="AG892" s="37"/>
      <c r="AH892" s="65"/>
      <c r="AI892" s="317"/>
      <c r="AJ892" s="37"/>
      <c r="AK892" s="37"/>
    </row>
    <row r="893">
      <c r="A893" s="258"/>
      <c r="B893" s="114"/>
      <c r="C893" s="62"/>
      <c r="D893" s="30"/>
      <c r="E893" s="30"/>
      <c r="F893" s="30"/>
      <c r="G893" s="30"/>
      <c r="H893" s="61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62"/>
      <c r="X893" s="316"/>
      <c r="Y893" s="63"/>
      <c r="Z893" s="62"/>
      <c r="AA893" s="35"/>
      <c r="AB893" s="63"/>
      <c r="AC893" s="37"/>
      <c r="AD893" s="35"/>
      <c r="AE893" s="64"/>
      <c r="AF893" s="37"/>
      <c r="AG893" s="37"/>
      <c r="AH893" s="65"/>
      <c r="AI893" s="317"/>
      <c r="AJ893" s="37"/>
      <c r="AK893" s="37"/>
    </row>
    <row r="894">
      <c r="A894" s="258"/>
      <c r="B894" s="114"/>
      <c r="C894" s="62"/>
      <c r="D894" s="30"/>
      <c r="E894" s="30"/>
      <c r="F894" s="30"/>
      <c r="G894" s="30"/>
      <c r="H894" s="61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62"/>
      <c r="X894" s="316"/>
      <c r="Y894" s="63"/>
      <c r="Z894" s="62"/>
      <c r="AA894" s="35"/>
      <c r="AB894" s="63"/>
      <c r="AC894" s="37"/>
      <c r="AD894" s="35"/>
      <c r="AE894" s="64"/>
      <c r="AF894" s="37"/>
      <c r="AG894" s="37"/>
      <c r="AH894" s="65"/>
      <c r="AI894" s="317"/>
      <c r="AJ894" s="37"/>
      <c r="AK894" s="37"/>
    </row>
    <row r="895">
      <c r="A895" s="258"/>
      <c r="B895" s="114"/>
      <c r="C895" s="62"/>
      <c r="D895" s="30"/>
      <c r="E895" s="30"/>
      <c r="F895" s="30"/>
      <c r="G895" s="30"/>
      <c r="H895" s="61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62"/>
      <c r="X895" s="316"/>
      <c r="Y895" s="63"/>
      <c r="Z895" s="62"/>
      <c r="AA895" s="35"/>
      <c r="AB895" s="63"/>
      <c r="AC895" s="37"/>
      <c r="AD895" s="35"/>
      <c r="AE895" s="64"/>
      <c r="AF895" s="37"/>
      <c r="AG895" s="37"/>
      <c r="AH895" s="65"/>
      <c r="AI895" s="317"/>
      <c r="AJ895" s="37"/>
      <c r="AK895" s="37"/>
    </row>
    <row r="896">
      <c r="A896" s="258"/>
      <c r="B896" s="114"/>
      <c r="C896" s="62"/>
      <c r="D896" s="30"/>
      <c r="E896" s="30"/>
      <c r="F896" s="30"/>
      <c r="G896" s="30"/>
      <c r="H896" s="61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62"/>
      <c r="X896" s="316"/>
      <c r="Y896" s="63"/>
      <c r="Z896" s="62"/>
      <c r="AA896" s="35"/>
      <c r="AB896" s="63"/>
      <c r="AC896" s="37"/>
      <c r="AD896" s="35"/>
      <c r="AE896" s="64"/>
      <c r="AF896" s="37"/>
      <c r="AG896" s="37"/>
      <c r="AH896" s="65"/>
      <c r="AI896" s="317"/>
      <c r="AJ896" s="37"/>
      <c r="AK896" s="37"/>
    </row>
    <row r="897">
      <c r="A897" s="258"/>
      <c r="B897" s="114"/>
      <c r="C897" s="62"/>
      <c r="D897" s="30"/>
      <c r="E897" s="30"/>
      <c r="F897" s="30"/>
      <c r="G897" s="30"/>
      <c r="H897" s="61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62"/>
      <c r="X897" s="316"/>
      <c r="Y897" s="63"/>
      <c r="Z897" s="62"/>
      <c r="AA897" s="35"/>
      <c r="AB897" s="63"/>
      <c r="AC897" s="37"/>
      <c r="AD897" s="35"/>
      <c r="AE897" s="64"/>
      <c r="AF897" s="37"/>
      <c r="AG897" s="37"/>
      <c r="AH897" s="65"/>
      <c r="AI897" s="317"/>
      <c r="AJ897" s="37"/>
      <c r="AK897" s="37"/>
    </row>
    <row r="898">
      <c r="A898" s="258"/>
      <c r="B898" s="114"/>
      <c r="C898" s="62"/>
      <c r="D898" s="30"/>
      <c r="E898" s="30"/>
      <c r="F898" s="30"/>
      <c r="G898" s="30"/>
      <c r="H898" s="61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62"/>
      <c r="X898" s="316"/>
      <c r="Y898" s="63"/>
      <c r="Z898" s="62"/>
      <c r="AA898" s="35"/>
      <c r="AB898" s="63"/>
      <c r="AC898" s="37"/>
      <c r="AD898" s="35"/>
      <c r="AE898" s="64"/>
      <c r="AF898" s="37"/>
      <c r="AG898" s="37"/>
      <c r="AH898" s="65"/>
      <c r="AI898" s="317"/>
      <c r="AJ898" s="37"/>
      <c r="AK898" s="37"/>
    </row>
    <row r="899">
      <c r="A899" s="258"/>
      <c r="B899" s="114"/>
      <c r="C899" s="62"/>
      <c r="D899" s="30"/>
      <c r="E899" s="30"/>
      <c r="F899" s="30"/>
      <c r="G899" s="30"/>
      <c r="H899" s="61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62"/>
      <c r="X899" s="316"/>
      <c r="Y899" s="63"/>
      <c r="Z899" s="62"/>
      <c r="AA899" s="35"/>
      <c r="AB899" s="63"/>
      <c r="AC899" s="37"/>
      <c r="AD899" s="35"/>
      <c r="AE899" s="64"/>
      <c r="AF899" s="37"/>
      <c r="AG899" s="37"/>
      <c r="AH899" s="65"/>
      <c r="AI899" s="317"/>
      <c r="AJ899" s="37"/>
      <c r="AK899" s="37"/>
    </row>
    <row r="900">
      <c r="A900" s="258"/>
      <c r="B900" s="114"/>
      <c r="C900" s="62"/>
      <c r="D900" s="30"/>
      <c r="E900" s="30"/>
      <c r="F900" s="30"/>
      <c r="G900" s="30"/>
      <c r="H900" s="61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62"/>
      <c r="X900" s="316"/>
      <c r="Y900" s="63"/>
      <c r="Z900" s="62"/>
      <c r="AA900" s="35"/>
      <c r="AB900" s="63"/>
      <c r="AC900" s="37"/>
      <c r="AD900" s="35"/>
      <c r="AE900" s="64"/>
      <c r="AF900" s="37"/>
      <c r="AG900" s="37"/>
      <c r="AH900" s="65"/>
      <c r="AI900" s="317"/>
      <c r="AJ900" s="37"/>
      <c r="AK900" s="37"/>
    </row>
    <row r="901">
      <c r="A901" s="258"/>
      <c r="B901" s="114"/>
      <c r="C901" s="62"/>
      <c r="D901" s="30"/>
      <c r="E901" s="30"/>
      <c r="F901" s="30"/>
      <c r="G901" s="30"/>
      <c r="H901" s="61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62"/>
      <c r="X901" s="316"/>
      <c r="Y901" s="63"/>
      <c r="Z901" s="62"/>
      <c r="AA901" s="35"/>
      <c r="AB901" s="63"/>
      <c r="AC901" s="37"/>
      <c r="AD901" s="35"/>
      <c r="AE901" s="64"/>
      <c r="AF901" s="37"/>
      <c r="AG901" s="37"/>
      <c r="AH901" s="65"/>
      <c r="AI901" s="317"/>
      <c r="AJ901" s="37"/>
      <c r="AK901" s="37"/>
    </row>
    <row r="902">
      <c r="A902" s="258"/>
      <c r="B902" s="114"/>
      <c r="C902" s="62"/>
      <c r="D902" s="30"/>
      <c r="E902" s="30"/>
      <c r="F902" s="30"/>
      <c r="G902" s="30"/>
      <c r="H902" s="61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62"/>
      <c r="X902" s="316"/>
      <c r="Y902" s="63"/>
      <c r="Z902" s="62"/>
      <c r="AA902" s="35"/>
      <c r="AB902" s="63"/>
      <c r="AC902" s="37"/>
      <c r="AD902" s="35"/>
      <c r="AE902" s="64"/>
      <c r="AF902" s="37"/>
      <c r="AG902" s="37"/>
      <c r="AH902" s="65"/>
      <c r="AI902" s="317"/>
      <c r="AJ902" s="37"/>
      <c r="AK902" s="37"/>
    </row>
    <row r="903">
      <c r="A903" s="258"/>
      <c r="B903" s="114"/>
      <c r="C903" s="62"/>
      <c r="D903" s="30"/>
      <c r="E903" s="30"/>
      <c r="F903" s="30"/>
      <c r="G903" s="30"/>
      <c r="H903" s="61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62"/>
      <c r="X903" s="316"/>
      <c r="Y903" s="63"/>
      <c r="Z903" s="62"/>
      <c r="AA903" s="35"/>
      <c r="AB903" s="63"/>
      <c r="AC903" s="37"/>
      <c r="AD903" s="35"/>
      <c r="AE903" s="64"/>
      <c r="AF903" s="37"/>
      <c r="AG903" s="37"/>
      <c r="AH903" s="65"/>
      <c r="AI903" s="317"/>
      <c r="AJ903" s="37"/>
      <c r="AK903" s="37"/>
    </row>
    <row r="904">
      <c r="A904" s="258"/>
      <c r="B904" s="114"/>
      <c r="C904" s="62"/>
      <c r="D904" s="30"/>
      <c r="E904" s="30"/>
      <c r="F904" s="30"/>
      <c r="G904" s="30"/>
      <c r="H904" s="61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62"/>
      <c r="X904" s="316"/>
      <c r="Y904" s="63"/>
      <c r="Z904" s="62"/>
      <c r="AA904" s="35"/>
      <c r="AB904" s="63"/>
      <c r="AC904" s="37"/>
      <c r="AD904" s="35"/>
      <c r="AE904" s="64"/>
      <c r="AF904" s="37"/>
      <c r="AG904" s="37"/>
      <c r="AH904" s="65"/>
      <c r="AI904" s="317"/>
      <c r="AJ904" s="37"/>
      <c r="AK904" s="37"/>
    </row>
    <row r="905">
      <c r="A905" s="258"/>
      <c r="B905" s="114"/>
      <c r="C905" s="62"/>
      <c r="D905" s="30"/>
      <c r="E905" s="30"/>
      <c r="F905" s="30"/>
      <c r="G905" s="30"/>
      <c r="H905" s="61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62"/>
      <c r="X905" s="316"/>
      <c r="Y905" s="63"/>
      <c r="Z905" s="62"/>
      <c r="AA905" s="35"/>
      <c r="AB905" s="63"/>
      <c r="AC905" s="37"/>
      <c r="AD905" s="35"/>
      <c r="AE905" s="64"/>
      <c r="AF905" s="37"/>
      <c r="AG905" s="37"/>
      <c r="AH905" s="65"/>
      <c r="AI905" s="317"/>
      <c r="AJ905" s="37"/>
      <c r="AK905" s="37"/>
    </row>
    <row r="906">
      <c r="A906" s="258"/>
      <c r="B906" s="114"/>
      <c r="C906" s="62"/>
      <c r="D906" s="30"/>
      <c r="E906" s="30"/>
      <c r="F906" s="30"/>
      <c r="G906" s="30"/>
      <c r="H906" s="61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62"/>
      <c r="X906" s="316"/>
      <c r="Y906" s="63"/>
      <c r="Z906" s="62"/>
      <c r="AA906" s="35"/>
      <c r="AB906" s="63"/>
      <c r="AC906" s="37"/>
      <c r="AD906" s="35"/>
      <c r="AE906" s="64"/>
      <c r="AF906" s="37"/>
      <c r="AG906" s="37"/>
      <c r="AH906" s="65"/>
      <c r="AI906" s="317"/>
      <c r="AJ906" s="37"/>
      <c r="AK906" s="37"/>
    </row>
    <row r="907">
      <c r="A907" s="258"/>
      <c r="B907" s="114"/>
      <c r="C907" s="62"/>
      <c r="D907" s="30"/>
      <c r="E907" s="30"/>
      <c r="F907" s="30"/>
      <c r="G907" s="30"/>
      <c r="H907" s="61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62"/>
      <c r="X907" s="316"/>
      <c r="Y907" s="63"/>
      <c r="Z907" s="62"/>
      <c r="AA907" s="35"/>
      <c r="AB907" s="63"/>
      <c r="AC907" s="37"/>
      <c r="AD907" s="35"/>
      <c r="AE907" s="64"/>
      <c r="AF907" s="37"/>
      <c r="AG907" s="37"/>
      <c r="AH907" s="65"/>
      <c r="AI907" s="317"/>
      <c r="AJ907" s="37"/>
      <c r="AK907" s="37"/>
    </row>
    <row r="908">
      <c r="A908" s="258"/>
      <c r="B908" s="114"/>
      <c r="C908" s="62"/>
      <c r="D908" s="30"/>
      <c r="E908" s="30"/>
      <c r="F908" s="30"/>
      <c r="G908" s="30"/>
      <c r="H908" s="61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62"/>
      <c r="X908" s="316"/>
      <c r="Y908" s="63"/>
      <c r="Z908" s="62"/>
      <c r="AA908" s="35"/>
      <c r="AB908" s="63"/>
      <c r="AC908" s="37"/>
      <c r="AD908" s="35"/>
      <c r="AE908" s="64"/>
      <c r="AF908" s="37"/>
      <c r="AG908" s="37"/>
      <c r="AH908" s="65"/>
      <c r="AI908" s="317"/>
      <c r="AJ908" s="37"/>
      <c r="AK908" s="37"/>
    </row>
    <row r="909">
      <c r="A909" s="258"/>
      <c r="B909" s="114"/>
      <c r="C909" s="62"/>
      <c r="D909" s="30"/>
      <c r="E909" s="30"/>
      <c r="F909" s="30"/>
      <c r="G909" s="30"/>
      <c r="H909" s="61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62"/>
      <c r="X909" s="316"/>
      <c r="Y909" s="63"/>
      <c r="Z909" s="62"/>
      <c r="AA909" s="35"/>
      <c r="AB909" s="63"/>
      <c r="AC909" s="37"/>
      <c r="AD909" s="35"/>
      <c r="AE909" s="64"/>
      <c r="AF909" s="37"/>
      <c r="AG909" s="37"/>
      <c r="AH909" s="65"/>
      <c r="AI909" s="317"/>
      <c r="AJ909" s="37"/>
      <c r="AK909" s="37"/>
    </row>
    <row r="910">
      <c r="A910" s="258"/>
      <c r="B910" s="114"/>
      <c r="C910" s="62"/>
      <c r="D910" s="30"/>
      <c r="E910" s="30"/>
      <c r="F910" s="30"/>
      <c r="G910" s="30"/>
      <c r="H910" s="61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62"/>
      <c r="X910" s="316"/>
      <c r="Y910" s="63"/>
      <c r="Z910" s="62"/>
      <c r="AA910" s="35"/>
      <c r="AB910" s="63"/>
      <c r="AC910" s="37"/>
      <c r="AD910" s="35"/>
      <c r="AE910" s="64"/>
      <c r="AF910" s="37"/>
      <c r="AG910" s="37"/>
      <c r="AH910" s="65"/>
      <c r="AI910" s="317"/>
      <c r="AJ910" s="37"/>
      <c r="AK910" s="37"/>
    </row>
    <row r="911">
      <c r="A911" s="258"/>
      <c r="B911" s="114"/>
      <c r="C911" s="62"/>
      <c r="D911" s="30"/>
      <c r="E911" s="30"/>
      <c r="F911" s="30"/>
      <c r="G911" s="30"/>
      <c r="H911" s="61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62"/>
      <c r="X911" s="316"/>
      <c r="Y911" s="63"/>
      <c r="Z911" s="62"/>
      <c r="AA911" s="35"/>
      <c r="AB911" s="63"/>
      <c r="AC911" s="37"/>
      <c r="AD911" s="35"/>
      <c r="AE911" s="64"/>
      <c r="AF911" s="37"/>
      <c r="AG911" s="37"/>
      <c r="AH911" s="65"/>
      <c r="AI911" s="317"/>
      <c r="AJ911" s="37"/>
      <c r="AK911" s="37"/>
    </row>
    <row r="912">
      <c r="A912" s="258"/>
      <c r="B912" s="114"/>
      <c r="C912" s="62"/>
      <c r="D912" s="30"/>
      <c r="E912" s="30"/>
      <c r="F912" s="30"/>
      <c r="G912" s="30"/>
      <c r="H912" s="61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62"/>
      <c r="X912" s="316"/>
      <c r="Y912" s="63"/>
      <c r="Z912" s="62"/>
      <c r="AA912" s="35"/>
      <c r="AB912" s="63"/>
      <c r="AC912" s="37"/>
      <c r="AD912" s="35"/>
      <c r="AE912" s="64"/>
      <c r="AF912" s="37"/>
      <c r="AG912" s="37"/>
      <c r="AH912" s="65"/>
      <c r="AI912" s="317"/>
      <c r="AJ912" s="37"/>
      <c r="AK912" s="37"/>
    </row>
    <row r="913">
      <c r="A913" s="258"/>
      <c r="B913" s="114"/>
      <c r="C913" s="62"/>
      <c r="D913" s="30"/>
      <c r="E913" s="30"/>
      <c r="F913" s="30"/>
      <c r="G913" s="30"/>
      <c r="H913" s="61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62"/>
      <c r="X913" s="316"/>
      <c r="Y913" s="63"/>
      <c r="Z913" s="62"/>
      <c r="AA913" s="35"/>
      <c r="AB913" s="63"/>
      <c r="AC913" s="37"/>
      <c r="AD913" s="35"/>
      <c r="AE913" s="64"/>
      <c r="AF913" s="37"/>
      <c r="AG913" s="37"/>
      <c r="AH913" s="65"/>
      <c r="AI913" s="317"/>
      <c r="AJ913" s="37"/>
      <c r="AK913" s="37"/>
    </row>
    <row r="914">
      <c r="A914" s="258"/>
      <c r="B914" s="114"/>
      <c r="C914" s="62"/>
      <c r="D914" s="30"/>
      <c r="E914" s="30"/>
      <c r="F914" s="30"/>
      <c r="G914" s="30"/>
      <c r="H914" s="61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62"/>
      <c r="X914" s="316"/>
      <c r="Y914" s="63"/>
      <c r="Z914" s="62"/>
      <c r="AA914" s="35"/>
      <c r="AB914" s="63"/>
      <c r="AC914" s="37"/>
      <c r="AD914" s="35"/>
      <c r="AE914" s="64"/>
      <c r="AF914" s="37"/>
      <c r="AG914" s="37"/>
      <c r="AH914" s="65"/>
      <c r="AI914" s="317"/>
      <c r="AJ914" s="37"/>
      <c r="AK914" s="37"/>
    </row>
    <row r="915">
      <c r="A915" s="258"/>
      <c r="B915" s="114"/>
      <c r="C915" s="62"/>
      <c r="D915" s="30"/>
      <c r="E915" s="30"/>
      <c r="F915" s="30"/>
      <c r="G915" s="30"/>
      <c r="H915" s="61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62"/>
      <c r="X915" s="316"/>
      <c r="Y915" s="63"/>
      <c r="Z915" s="62"/>
      <c r="AA915" s="35"/>
      <c r="AB915" s="63"/>
      <c r="AC915" s="37"/>
      <c r="AD915" s="35"/>
      <c r="AE915" s="64"/>
      <c r="AF915" s="37"/>
      <c r="AG915" s="37"/>
      <c r="AH915" s="65"/>
      <c r="AI915" s="317"/>
      <c r="AJ915" s="37"/>
      <c r="AK915" s="37"/>
    </row>
    <row r="916">
      <c r="A916" s="258"/>
      <c r="B916" s="114"/>
      <c r="C916" s="62"/>
      <c r="D916" s="30"/>
      <c r="E916" s="30"/>
      <c r="F916" s="30"/>
      <c r="G916" s="30"/>
      <c r="H916" s="61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62"/>
      <c r="X916" s="316"/>
      <c r="Y916" s="63"/>
      <c r="Z916" s="62"/>
      <c r="AA916" s="35"/>
      <c r="AB916" s="63"/>
      <c r="AC916" s="37"/>
      <c r="AD916" s="35"/>
      <c r="AE916" s="64"/>
      <c r="AF916" s="37"/>
      <c r="AG916" s="37"/>
      <c r="AH916" s="65"/>
      <c r="AI916" s="317"/>
      <c r="AJ916" s="37"/>
      <c r="AK916" s="37"/>
    </row>
    <row r="917">
      <c r="A917" s="258"/>
      <c r="B917" s="114"/>
      <c r="C917" s="62"/>
      <c r="D917" s="30"/>
      <c r="E917" s="30"/>
      <c r="F917" s="30"/>
      <c r="G917" s="30"/>
      <c r="H917" s="61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62"/>
      <c r="X917" s="316"/>
      <c r="Y917" s="63"/>
      <c r="Z917" s="62"/>
      <c r="AA917" s="35"/>
      <c r="AB917" s="63"/>
      <c r="AC917" s="37"/>
      <c r="AD917" s="35"/>
      <c r="AE917" s="64"/>
      <c r="AF917" s="37"/>
      <c r="AG917" s="37"/>
      <c r="AH917" s="65"/>
      <c r="AI917" s="317"/>
      <c r="AJ917" s="37"/>
      <c r="AK917" s="37"/>
    </row>
    <row r="918">
      <c r="A918" s="258"/>
      <c r="B918" s="114"/>
      <c r="C918" s="62"/>
      <c r="D918" s="30"/>
      <c r="E918" s="30"/>
      <c r="F918" s="30"/>
      <c r="G918" s="30"/>
      <c r="H918" s="61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62"/>
      <c r="X918" s="316"/>
      <c r="Y918" s="63"/>
      <c r="Z918" s="62"/>
      <c r="AA918" s="35"/>
      <c r="AB918" s="63"/>
      <c r="AC918" s="37"/>
      <c r="AD918" s="35"/>
      <c r="AE918" s="64"/>
      <c r="AF918" s="37"/>
      <c r="AG918" s="37"/>
      <c r="AH918" s="65"/>
      <c r="AI918" s="317"/>
      <c r="AJ918" s="37"/>
      <c r="AK918" s="37"/>
    </row>
    <row r="919">
      <c r="A919" s="258"/>
      <c r="B919" s="114"/>
      <c r="C919" s="62"/>
      <c r="D919" s="30"/>
      <c r="E919" s="30"/>
      <c r="F919" s="30"/>
      <c r="G919" s="30"/>
      <c r="H919" s="61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62"/>
      <c r="X919" s="316"/>
      <c r="Y919" s="63"/>
      <c r="Z919" s="62"/>
      <c r="AA919" s="35"/>
      <c r="AB919" s="63"/>
      <c r="AC919" s="37"/>
      <c r="AD919" s="35"/>
      <c r="AE919" s="64"/>
      <c r="AF919" s="37"/>
      <c r="AG919" s="37"/>
      <c r="AH919" s="65"/>
      <c r="AI919" s="317"/>
      <c r="AJ919" s="37"/>
      <c r="AK919" s="37"/>
    </row>
    <row r="920">
      <c r="A920" s="258"/>
      <c r="B920" s="114"/>
      <c r="C920" s="62"/>
      <c r="D920" s="30"/>
      <c r="E920" s="30"/>
      <c r="F920" s="30"/>
      <c r="G920" s="30"/>
      <c r="H920" s="61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62"/>
      <c r="X920" s="316"/>
      <c r="Y920" s="63"/>
      <c r="Z920" s="62"/>
      <c r="AA920" s="35"/>
      <c r="AB920" s="63"/>
      <c r="AC920" s="37"/>
      <c r="AD920" s="35"/>
      <c r="AE920" s="64"/>
      <c r="AF920" s="37"/>
      <c r="AG920" s="37"/>
      <c r="AH920" s="65"/>
      <c r="AI920" s="317"/>
      <c r="AJ920" s="37"/>
      <c r="AK920" s="37"/>
    </row>
    <row r="921">
      <c r="A921" s="258"/>
      <c r="B921" s="114"/>
      <c r="C921" s="62"/>
      <c r="D921" s="30"/>
      <c r="E921" s="30"/>
      <c r="F921" s="30"/>
      <c r="G921" s="30"/>
      <c r="H921" s="61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62"/>
      <c r="X921" s="316"/>
      <c r="Y921" s="63"/>
      <c r="Z921" s="62"/>
      <c r="AA921" s="35"/>
      <c r="AB921" s="63"/>
      <c r="AC921" s="37"/>
      <c r="AD921" s="35"/>
      <c r="AE921" s="64"/>
      <c r="AF921" s="37"/>
      <c r="AG921" s="37"/>
      <c r="AH921" s="65"/>
      <c r="AI921" s="317"/>
      <c r="AJ921" s="37"/>
      <c r="AK921" s="37"/>
    </row>
    <row r="922">
      <c r="A922" s="258"/>
      <c r="B922" s="114"/>
      <c r="C922" s="62"/>
      <c r="D922" s="30"/>
      <c r="E922" s="30"/>
      <c r="F922" s="30"/>
      <c r="G922" s="30"/>
      <c r="H922" s="61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62"/>
      <c r="X922" s="316"/>
      <c r="Y922" s="63"/>
      <c r="Z922" s="62"/>
      <c r="AA922" s="35"/>
      <c r="AB922" s="63"/>
      <c r="AC922" s="37"/>
      <c r="AD922" s="35"/>
      <c r="AE922" s="64"/>
      <c r="AF922" s="37"/>
      <c r="AG922" s="37"/>
      <c r="AH922" s="65"/>
      <c r="AI922" s="317"/>
      <c r="AJ922" s="37"/>
      <c r="AK922" s="37"/>
    </row>
    <row r="923">
      <c r="A923" s="258"/>
      <c r="B923" s="114"/>
      <c r="C923" s="62"/>
      <c r="D923" s="30"/>
      <c r="E923" s="30"/>
      <c r="F923" s="30"/>
      <c r="G923" s="30"/>
      <c r="H923" s="61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62"/>
      <c r="X923" s="316"/>
      <c r="Y923" s="63"/>
      <c r="Z923" s="62"/>
      <c r="AA923" s="35"/>
      <c r="AB923" s="63"/>
      <c r="AC923" s="37"/>
      <c r="AD923" s="35"/>
      <c r="AE923" s="64"/>
      <c r="AF923" s="37"/>
      <c r="AG923" s="37"/>
      <c r="AH923" s="65"/>
      <c r="AI923" s="317"/>
      <c r="AJ923" s="37"/>
      <c r="AK923" s="37"/>
    </row>
    <row r="924">
      <c r="A924" s="258"/>
      <c r="B924" s="114"/>
      <c r="C924" s="62"/>
      <c r="D924" s="30"/>
      <c r="E924" s="30"/>
      <c r="F924" s="30"/>
      <c r="G924" s="30"/>
      <c r="H924" s="61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62"/>
      <c r="X924" s="316"/>
      <c r="Y924" s="63"/>
      <c r="Z924" s="62"/>
      <c r="AA924" s="35"/>
      <c r="AB924" s="63"/>
      <c r="AC924" s="37"/>
      <c r="AD924" s="35"/>
      <c r="AE924" s="64"/>
      <c r="AF924" s="37"/>
      <c r="AG924" s="37"/>
      <c r="AH924" s="65"/>
      <c r="AI924" s="317"/>
      <c r="AJ924" s="37"/>
      <c r="AK924" s="37"/>
    </row>
    <row r="925">
      <c r="A925" s="258"/>
      <c r="B925" s="114"/>
      <c r="C925" s="62"/>
      <c r="D925" s="30"/>
      <c r="E925" s="30"/>
      <c r="F925" s="30"/>
      <c r="G925" s="30"/>
      <c r="H925" s="61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62"/>
      <c r="X925" s="316"/>
      <c r="Y925" s="63"/>
      <c r="Z925" s="62"/>
      <c r="AA925" s="35"/>
      <c r="AB925" s="63"/>
      <c r="AC925" s="37"/>
      <c r="AD925" s="35"/>
      <c r="AE925" s="64"/>
      <c r="AF925" s="37"/>
      <c r="AG925" s="37"/>
      <c r="AH925" s="65"/>
      <c r="AI925" s="317"/>
      <c r="AJ925" s="37"/>
      <c r="AK925" s="37"/>
    </row>
    <row r="926">
      <c r="A926" s="258"/>
      <c r="B926" s="114"/>
      <c r="C926" s="62"/>
      <c r="D926" s="30"/>
      <c r="E926" s="30"/>
      <c r="F926" s="30"/>
      <c r="G926" s="30"/>
      <c r="H926" s="61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62"/>
      <c r="X926" s="316"/>
      <c r="Y926" s="63"/>
      <c r="Z926" s="62"/>
      <c r="AA926" s="35"/>
      <c r="AB926" s="63"/>
      <c r="AC926" s="37"/>
      <c r="AD926" s="35"/>
      <c r="AE926" s="64"/>
      <c r="AF926" s="37"/>
      <c r="AG926" s="37"/>
      <c r="AH926" s="65"/>
      <c r="AI926" s="317"/>
      <c r="AJ926" s="37"/>
      <c r="AK926" s="37"/>
    </row>
    <row r="927">
      <c r="A927" s="258"/>
      <c r="B927" s="114"/>
      <c r="C927" s="62"/>
      <c r="D927" s="30"/>
      <c r="E927" s="30"/>
      <c r="F927" s="30"/>
      <c r="G927" s="30"/>
      <c r="H927" s="61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62"/>
      <c r="X927" s="316"/>
      <c r="Y927" s="63"/>
      <c r="Z927" s="62"/>
      <c r="AA927" s="35"/>
      <c r="AB927" s="63"/>
      <c r="AC927" s="37"/>
      <c r="AD927" s="35"/>
      <c r="AE927" s="64"/>
      <c r="AF927" s="37"/>
      <c r="AG927" s="37"/>
      <c r="AH927" s="65"/>
      <c r="AI927" s="317"/>
      <c r="AJ927" s="37"/>
      <c r="AK927" s="37"/>
    </row>
    <row r="928">
      <c r="A928" s="258"/>
      <c r="B928" s="114"/>
      <c r="C928" s="62"/>
      <c r="D928" s="30"/>
      <c r="E928" s="30"/>
      <c r="F928" s="30"/>
      <c r="G928" s="30"/>
      <c r="H928" s="61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62"/>
      <c r="X928" s="316"/>
      <c r="Y928" s="63"/>
      <c r="Z928" s="62"/>
      <c r="AA928" s="35"/>
      <c r="AB928" s="63"/>
      <c r="AC928" s="37"/>
      <c r="AD928" s="35"/>
      <c r="AE928" s="64"/>
      <c r="AF928" s="37"/>
      <c r="AG928" s="37"/>
      <c r="AH928" s="65"/>
      <c r="AI928" s="317"/>
      <c r="AJ928" s="37"/>
      <c r="AK928" s="37"/>
    </row>
    <row r="929">
      <c r="A929" s="258"/>
      <c r="B929" s="114"/>
      <c r="C929" s="62"/>
      <c r="D929" s="30"/>
      <c r="E929" s="30"/>
      <c r="F929" s="30"/>
      <c r="G929" s="30"/>
      <c r="H929" s="61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62"/>
      <c r="X929" s="316"/>
      <c r="Y929" s="63"/>
      <c r="Z929" s="62"/>
      <c r="AA929" s="35"/>
      <c r="AB929" s="63"/>
      <c r="AC929" s="37"/>
      <c r="AD929" s="35"/>
      <c r="AE929" s="64"/>
      <c r="AF929" s="37"/>
      <c r="AG929" s="37"/>
      <c r="AH929" s="65"/>
      <c r="AI929" s="317"/>
      <c r="AJ929" s="37"/>
      <c r="AK929" s="37"/>
    </row>
    <row r="930">
      <c r="A930" s="258"/>
      <c r="B930" s="114"/>
      <c r="C930" s="62"/>
      <c r="D930" s="30"/>
      <c r="E930" s="30"/>
      <c r="F930" s="30"/>
      <c r="G930" s="30"/>
      <c r="H930" s="61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62"/>
      <c r="X930" s="316"/>
      <c r="Y930" s="63"/>
      <c r="Z930" s="62"/>
      <c r="AA930" s="35"/>
      <c r="AB930" s="63"/>
      <c r="AC930" s="37"/>
      <c r="AD930" s="35"/>
      <c r="AE930" s="64"/>
      <c r="AF930" s="37"/>
      <c r="AG930" s="37"/>
      <c r="AH930" s="65"/>
      <c r="AI930" s="317"/>
      <c r="AJ930" s="37"/>
      <c r="AK930" s="37"/>
    </row>
    <row r="931">
      <c r="A931" s="258"/>
      <c r="B931" s="114"/>
      <c r="C931" s="62"/>
      <c r="D931" s="30"/>
      <c r="E931" s="30"/>
      <c r="F931" s="30"/>
      <c r="G931" s="30"/>
      <c r="H931" s="61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62"/>
      <c r="X931" s="316"/>
      <c r="Y931" s="63"/>
      <c r="Z931" s="62"/>
      <c r="AA931" s="35"/>
      <c r="AB931" s="63"/>
      <c r="AC931" s="37"/>
      <c r="AD931" s="35"/>
      <c r="AE931" s="64"/>
      <c r="AF931" s="37"/>
      <c r="AG931" s="37"/>
      <c r="AH931" s="65"/>
      <c r="AI931" s="317"/>
      <c r="AJ931" s="37"/>
      <c r="AK931" s="37"/>
    </row>
    <row r="932">
      <c r="A932" s="258"/>
      <c r="B932" s="114"/>
      <c r="C932" s="62"/>
      <c r="D932" s="30"/>
      <c r="E932" s="30"/>
      <c r="F932" s="30"/>
      <c r="G932" s="30"/>
      <c r="H932" s="61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62"/>
      <c r="X932" s="316"/>
      <c r="Y932" s="63"/>
      <c r="Z932" s="62"/>
      <c r="AA932" s="35"/>
      <c r="AB932" s="63"/>
      <c r="AC932" s="37"/>
      <c r="AD932" s="35"/>
      <c r="AE932" s="64"/>
      <c r="AF932" s="37"/>
      <c r="AG932" s="37"/>
      <c r="AH932" s="65"/>
      <c r="AI932" s="317"/>
      <c r="AJ932" s="37"/>
      <c r="AK932" s="37"/>
    </row>
    <row r="933">
      <c r="A933" s="258"/>
      <c r="B933" s="114"/>
      <c r="C933" s="62"/>
      <c r="D933" s="30"/>
      <c r="E933" s="30"/>
      <c r="F933" s="30"/>
      <c r="G933" s="30"/>
      <c r="H933" s="61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62"/>
      <c r="X933" s="316"/>
      <c r="Y933" s="63"/>
      <c r="Z933" s="62"/>
      <c r="AA933" s="35"/>
      <c r="AB933" s="63"/>
      <c r="AC933" s="37"/>
      <c r="AD933" s="35"/>
      <c r="AE933" s="64"/>
      <c r="AF933" s="37"/>
      <c r="AG933" s="37"/>
      <c r="AH933" s="65"/>
      <c r="AI933" s="317"/>
      <c r="AJ933" s="37"/>
      <c r="AK933" s="37"/>
    </row>
    <row r="934">
      <c r="A934" s="258"/>
      <c r="B934" s="114"/>
      <c r="C934" s="62"/>
      <c r="D934" s="30"/>
      <c r="E934" s="30"/>
      <c r="F934" s="30"/>
      <c r="G934" s="30"/>
      <c r="H934" s="61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62"/>
      <c r="X934" s="316"/>
      <c r="Y934" s="63"/>
      <c r="Z934" s="62"/>
      <c r="AA934" s="35"/>
      <c r="AB934" s="63"/>
      <c r="AC934" s="37"/>
      <c r="AD934" s="35"/>
      <c r="AE934" s="64"/>
      <c r="AF934" s="37"/>
      <c r="AG934" s="37"/>
      <c r="AH934" s="65"/>
      <c r="AI934" s="317"/>
      <c r="AJ934" s="37"/>
      <c r="AK934" s="37"/>
    </row>
    <row r="935">
      <c r="A935" s="258"/>
      <c r="B935" s="114"/>
      <c r="C935" s="62"/>
      <c r="D935" s="30"/>
      <c r="E935" s="30"/>
      <c r="F935" s="30"/>
      <c r="G935" s="30"/>
      <c r="H935" s="61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62"/>
      <c r="X935" s="316"/>
      <c r="Y935" s="63"/>
      <c r="Z935" s="62"/>
      <c r="AA935" s="35"/>
      <c r="AB935" s="63"/>
      <c r="AC935" s="37"/>
      <c r="AD935" s="35"/>
      <c r="AE935" s="64"/>
      <c r="AF935" s="37"/>
      <c r="AG935" s="37"/>
      <c r="AH935" s="65"/>
      <c r="AI935" s="317"/>
      <c r="AJ935" s="37"/>
      <c r="AK935" s="37"/>
    </row>
    <row r="936">
      <c r="A936" s="258"/>
      <c r="B936" s="114"/>
      <c r="C936" s="62"/>
      <c r="D936" s="30"/>
      <c r="E936" s="30"/>
      <c r="F936" s="30"/>
      <c r="G936" s="30"/>
      <c r="H936" s="61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62"/>
      <c r="X936" s="316"/>
      <c r="Y936" s="63"/>
      <c r="Z936" s="62"/>
      <c r="AA936" s="35"/>
      <c r="AB936" s="63"/>
      <c r="AC936" s="37"/>
      <c r="AD936" s="35"/>
      <c r="AE936" s="64"/>
      <c r="AF936" s="37"/>
      <c r="AG936" s="37"/>
      <c r="AH936" s="65"/>
      <c r="AI936" s="317"/>
      <c r="AJ936" s="37"/>
      <c r="AK936" s="37"/>
    </row>
    <row r="937">
      <c r="A937" s="258"/>
      <c r="B937" s="114"/>
      <c r="C937" s="62"/>
      <c r="D937" s="30"/>
      <c r="E937" s="30"/>
      <c r="F937" s="30"/>
      <c r="G937" s="30"/>
      <c r="H937" s="61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62"/>
      <c r="X937" s="316"/>
      <c r="Y937" s="63"/>
      <c r="Z937" s="62"/>
      <c r="AA937" s="35"/>
      <c r="AB937" s="63"/>
      <c r="AC937" s="37"/>
      <c r="AD937" s="35"/>
      <c r="AE937" s="64"/>
      <c r="AF937" s="37"/>
      <c r="AG937" s="37"/>
      <c r="AH937" s="65"/>
      <c r="AI937" s="317"/>
      <c r="AJ937" s="37"/>
      <c r="AK937" s="37"/>
    </row>
    <row r="938">
      <c r="A938" s="258"/>
      <c r="B938" s="114"/>
      <c r="C938" s="62"/>
      <c r="D938" s="30"/>
      <c r="E938" s="30"/>
      <c r="F938" s="30"/>
      <c r="G938" s="30"/>
      <c r="H938" s="61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62"/>
      <c r="X938" s="316"/>
      <c r="Y938" s="63"/>
      <c r="Z938" s="62"/>
      <c r="AA938" s="35"/>
      <c r="AB938" s="63"/>
      <c r="AC938" s="37"/>
      <c r="AD938" s="35"/>
      <c r="AE938" s="64"/>
      <c r="AF938" s="37"/>
      <c r="AG938" s="37"/>
      <c r="AH938" s="65"/>
      <c r="AI938" s="317"/>
      <c r="AJ938" s="37"/>
      <c r="AK938" s="37"/>
    </row>
    <row r="939">
      <c r="A939" s="258"/>
      <c r="B939" s="114"/>
      <c r="C939" s="62"/>
      <c r="D939" s="30"/>
      <c r="E939" s="30"/>
      <c r="F939" s="30"/>
      <c r="G939" s="30"/>
      <c r="H939" s="61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62"/>
      <c r="X939" s="316"/>
      <c r="Y939" s="63"/>
      <c r="Z939" s="62"/>
      <c r="AA939" s="35"/>
      <c r="AB939" s="63"/>
      <c r="AC939" s="37"/>
      <c r="AD939" s="35"/>
      <c r="AE939" s="64"/>
      <c r="AF939" s="37"/>
      <c r="AG939" s="37"/>
      <c r="AH939" s="65"/>
      <c r="AI939" s="317"/>
      <c r="AJ939" s="37"/>
      <c r="AK939" s="37"/>
    </row>
    <row r="940">
      <c r="A940" s="258"/>
      <c r="B940" s="114"/>
      <c r="C940" s="62"/>
      <c r="D940" s="30"/>
      <c r="E940" s="30"/>
      <c r="F940" s="30"/>
      <c r="G940" s="30"/>
      <c r="H940" s="61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62"/>
      <c r="X940" s="316"/>
      <c r="Y940" s="63"/>
      <c r="Z940" s="62"/>
      <c r="AA940" s="35"/>
      <c r="AB940" s="63"/>
      <c r="AC940" s="37"/>
      <c r="AD940" s="35"/>
      <c r="AE940" s="64"/>
      <c r="AF940" s="37"/>
      <c r="AG940" s="37"/>
      <c r="AH940" s="65"/>
      <c r="AI940" s="317"/>
      <c r="AJ940" s="37"/>
      <c r="AK940" s="37"/>
    </row>
    <row r="941">
      <c r="A941" s="258"/>
      <c r="B941" s="114"/>
      <c r="C941" s="62"/>
      <c r="D941" s="30"/>
      <c r="E941" s="30"/>
      <c r="F941" s="30"/>
      <c r="G941" s="30"/>
      <c r="H941" s="61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62"/>
      <c r="X941" s="316"/>
      <c r="Y941" s="63"/>
      <c r="Z941" s="62"/>
      <c r="AA941" s="35"/>
      <c r="AB941" s="63"/>
      <c r="AC941" s="37"/>
      <c r="AD941" s="35"/>
      <c r="AE941" s="64"/>
      <c r="AF941" s="37"/>
      <c r="AG941" s="37"/>
      <c r="AH941" s="65"/>
      <c r="AI941" s="317"/>
      <c r="AJ941" s="37"/>
      <c r="AK941" s="37"/>
    </row>
    <row r="942">
      <c r="A942" s="258"/>
      <c r="B942" s="114"/>
      <c r="C942" s="62"/>
      <c r="D942" s="30"/>
      <c r="E942" s="30"/>
      <c r="F942" s="30"/>
      <c r="G942" s="30"/>
      <c r="H942" s="61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62"/>
      <c r="X942" s="316"/>
      <c r="Y942" s="63"/>
      <c r="Z942" s="62"/>
      <c r="AA942" s="35"/>
      <c r="AB942" s="63"/>
      <c r="AC942" s="37"/>
      <c r="AD942" s="35"/>
      <c r="AE942" s="64"/>
      <c r="AF942" s="37"/>
      <c r="AG942" s="37"/>
      <c r="AH942" s="65"/>
      <c r="AI942" s="317"/>
      <c r="AJ942" s="37"/>
      <c r="AK942" s="37"/>
    </row>
    <row r="943">
      <c r="A943" s="258"/>
      <c r="B943" s="114"/>
      <c r="C943" s="62"/>
      <c r="D943" s="30"/>
      <c r="E943" s="30"/>
      <c r="F943" s="30"/>
      <c r="G943" s="30"/>
      <c r="H943" s="61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62"/>
      <c r="X943" s="316"/>
      <c r="Y943" s="63"/>
      <c r="Z943" s="62"/>
      <c r="AA943" s="35"/>
      <c r="AB943" s="63"/>
      <c r="AC943" s="37"/>
      <c r="AD943" s="35"/>
      <c r="AE943" s="64"/>
      <c r="AF943" s="37"/>
      <c r="AG943" s="37"/>
      <c r="AH943" s="65"/>
      <c r="AI943" s="317"/>
      <c r="AJ943" s="37"/>
      <c r="AK943" s="37"/>
    </row>
    <row r="944">
      <c r="A944" s="258"/>
      <c r="B944" s="114"/>
      <c r="C944" s="62"/>
      <c r="D944" s="30"/>
      <c r="E944" s="30"/>
      <c r="F944" s="30"/>
      <c r="G944" s="30"/>
      <c r="H944" s="61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62"/>
      <c r="X944" s="316"/>
      <c r="Y944" s="63"/>
      <c r="Z944" s="62"/>
      <c r="AA944" s="35"/>
      <c r="AB944" s="63"/>
      <c r="AC944" s="37"/>
      <c r="AD944" s="35"/>
      <c r="AE944" s="64"/>
      <c r="AF944" s="37"/>
      <c r="AG944" s="37"/>
      <c r="AH944" s="65"/>
      <c r="AI944" s="317"/>
      <c r="AJ944" s="37"/>
      <c r="AK944" s="37"/>
    </row>
    <row r="945">
      <c r="A945" s="258"/>
      <c r="B945" s="114"/>
      <c r="C945" s="62"/>
      <c r="D945" s="30"/>
      <c r="E945" s="30"/>
      <c r="F945" s="30"/>
      <c r="G945" s="30"/>
      <c r="H945" s="61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62"/>
      <c r="X945" s="316"/>
      <c r="Y945" s="63"/>
      <c r="Z945" s="62"/>
      <c r="AA945" s="35"/>
      <c r="AB945" s="63"/>
      <c r="AC945" s="37"/>
      <c r="AD945" s="35"/>
      <c r="AE945" s="64"/>
      <c r="AF945" s="37"/>
      <c r="AG945" s="37"/>
      <c r="AH945" s="65"/>
      <c r="AI945" s="317"/>
      <c r="AJ945" s="37"/>
      <c r="AK945" s="37"/>
    </row>
    <row r="946">
      <c r="A946" s="258"/>
      <c r="B946" s="114"/>
      <c r="C946" s="62"/>
      <c r="D946" s="30"/>
      <c r="E946" s="30"/>
      <c r="F946" s="30"/>
      <c r="G946" s="30"/>
      <c r="H946" s="61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62"/>
      <c r="X946" s="316"/>
      <c r="Y946" s="63"/>
      <c r="Z946" s="62"/>
      <c r="AA946" s="35"/>
      <c r="AB946" s="63"/>
      <c r="AC946" s="37"/>
      <c r="AD946" s="35"/>
      <c r="AE946" s="64"/>
      <c r="AF946" s="37"/>
      <c r="AG946" s="37"/>
      <c r="AH946" s="65"/>
      <c r="AI946" s="317"/>
      <c r="AJ946" s="37"/>
      <c r="AK946" s="37"/>
    </row>
    <row r="947">
      <c r="A947" s="258"/>
      <c r="B947" s="114"/>
      <c r="C947" s="62"/>
      <c r="D947" s="30"/>
      <c r="E947" s="30"/>
      <c r="F947" s="30"/>
      <c r="G947" s="30"/>
      <c r="H947" s="61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62"/>
      <c r="X947" s="316"/>
      <c r="Y947" s="63"/>
      <c r="Z947" s="62"/>
      <c r="AA947" s="35"/>
      <c r="AB947" s="63"/>
      <c r="AC947" s="37"/>
      <c r="AD947" s="35"/>
      <c r="AE947" s="64"/>
      <c r="AF947" s="37"/>
      <c r="AG947" s="37"/>
      <c r="AH947" s="65"/>
      <c r="AI947" s="317"/>
      <c r="AJ947" s="37"/>
      <c r="AK947" s="37"/>
    </row>
    <row r="948">
      <c r="A948" s="258"/>
      <c r="B948" s="114"/>
      <c r="C948" s="62"/>
      <c r="D948" s="30"/>
      <c r="E948" s="30"/>
      <c r="F948" s="30"/>
      <c r="G948" s="30"/>
      <c r="H948" s="61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62"/>
      <c r="X948" s="316"/>
      <c r="Y948" s="63"/>
      <c r="Z948" s="62"/>
      <c r="AA948" s="35"/>
      <c r="AB948" s="63"/>
      <c r="AC948" s="37"/>
      <c r="AD948" s="35"/>
      <c r="AE948" s="64"/>
      <c r="AF948" s="37"/>
      <c r="AG948" s="37"/>
      <c r="AH948" s="65"/>
      <c r="AI948" s="317"/>
      <c r="AJ948" s="37"/>
      <c r="AK948" s="37"/>
    </row>
    <row r="949">
      <c r="A949" s="258"/>
      <c r="B949" s="114"/>
      <c r="C949" s="62"/>
      <c r="D949" s="30"/>
      <c r="E949" s="30"/>
      <c r="F949" s="30"/>
      <c r="G949" s="30"/>
      <c r="H949" s="61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62"/>
      <c r="X949" s="316"/>
      <c r="Y949" s="63"/>
      <c r="Z949" s="62"/>
      <c r="AA949" s="35"/>
      <c r="AB949" s="63"/>
      <c r="AC949" s="37"/>
      <c r="AD949" s="35"/>
      <c r="AE949" s="64"/>
      <c r="AF949" s="37"/>
      <c r="AG949" s="37"/>
      <c r="AH949" s="65"/>
      <c r="AI949" s="317"/>
      <c r="AJ949" s="37"/>
      <c r="AK949" s="37"/>
    </row>
    <row r="950">
      <c r="A950" s="258"/>
      <c r="B950" s="114"/>
      <c r="C950" s="62"/>
      <c r="D950" s="30"/>
      <c r="E950" s="30"/>
      <c r="F950" s="30"/>
      <c r="G950" s="30"/>
      <c r="H950" s="61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62"/>
      <c r="X950" s="316"/>
      <c r="Y950" s="63"/>
      <c r="Z950" s="62"/>
      <c r="AA950" s="35"/>
      <c r="AB950" s="63"/>
      <c r="AC950" s="37"/>
      <c r="AD950" s="35"/>
      <c r="AE950" s="64"/>
      <c r="AF950" s="37"/>
      <c r="AG950" s="37"/>
      <c r="AH950" s="65"/>
      <c r="AI950" s="317"/>
      <c r="AJ950" s="37"/>
      <c r="AK950" s="37"/>
    </row>
    <row r="951">
      <c r="A951" s="258"/>
      <c r="B951" s="114"/>
      <c r="C951" s="62"/>
      <c r="D951" s="30"/>
      <c r="E951" s="30"/>
      <c r="F951" s="30"/>
      <c r="G951" s="30"/>
      <c r="H951" s="61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62"/>
      <c r="X951" s="316"/>
      <c r="Y951" s="63"/>
      <c r="Z951" s="62"/>
      <c r="AA951" s="35"/>
      <c r="AB951" s="63"/>
      <c r="AC951" s="37"/>
      <c r="AD951" s="35"/>
      <c r="AE951" s="64"/>
      <c r="AF951" s="37"/>
      <c r="AG951" s="37"/>
      <c r="AH951" s="65"/>
      <c r="AI951" s="317"/>
      <c r="AJ951" s="37"/>
      <c r="AK951" s="37"/>
    </row>
    <row r="952">
      <c r="A952" s="258"/>
      <c r="B952" s="114"/>
      <c r="C952" s="62"/>
      <c r="D952" s="30"/>
      <c r="E952" s="30"/>
      <c r="F952" s="30"/>
      <c r="G952" s="30"/>
      <c r="H952" s="61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62"/>
      <c r="X952" s="316"/>
      <c r="Y952" s="63"/>
      <c r="Z952" s="62"/>
      <c r="AA952" s="35"/>
      <c r="AB952" s="63"/>
      <c r="AC952" s="37"/>
      <c r="AD952" s="35"/>
      <c r="AE952" s="64"/>
      <c r="AF952" s="37"/>
      <c r="AG952" s="37"/>
      <c r="AH952" s="65"/>
      <c r="AI952" s="317"/>
      <c r="AJ952" s="37"/>
      <c r="AK952" s="37"/>
    </row>
    <row r="953">
      <c r="A953" s="258"/>
      <c r="B953" s="114"/>
      <c r="C953" s="62"/>
      <c r="D953" s="30"/>
      <c r="E953" s="30"/>
      <c r="F953" s="30"/>
      <c r="G953" s="30"/>
      <c r="H953" s="61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62"/>
      <c r="X953" s="316"/>
      <c r="Y953" s="63"/>
      <c r="Z953" s="62"/>
      <c r="AA953" s="35"/>
      <c r="AB953" s="63"/>
      <c r="AC953" s="37"/>
      <c r="AD953" s="35"/>
      <c r="AE953" s="64"/>
      <c r="AF953" s="37"/>
      <c r="AG953" s="37"/>
      <c r="AH953" s="65"/>
      <c r="AI953" s="317"/>
      <c r="AJ953" s="37"/>
      <c r="AK953" s="37"/>
    </row>
    <row r="954">
      <c r="A954" s="258"/>
      <c r="B954" s="114"/>
      <c r="C954" s="62"/>
      <c r="D954" s="30"/>
      <c r="E954" s="30"/>
      <c r="F954" s="30"/>
      <c r="G954" s="30"/>
      <c r="H954" s="61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62"/>
      <c r="X954" s="316"/>
      <c r="Y954" s="63"/>
      <c r="Z954" s="62"/>
      <c r="AA954" s="35"/>
      <c r="AB954" s="63"/>
      <c r="AC954" s="37"/>
      <c r="AD954" s="35"/>
      <c r="AE954" s="64"/>
      <c r="AF954" s="37"/>
      <c r="AG954" s="37"/>
      <c r="AH954" s="65"/>
      <c r="AI954" s="317"/>
      <c r="AJ954" s="37"/>
      <c r="AK954" s="37"/>
    </row>
    <row r="955">
      <c r="A955" s="258"/>
      <c r="B955" s="114"/>
      <c r="C955" s="62"/>
      <c r="D955" s="30"/>
      <c r="E955" s="30"/>
      <c r="F955" s="30"/>
      <c r="G955" s="30"/>
      <c r="H955" s="61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62"/>
      <c r="X955" s="316"/>
      <c r="Y955" s="63"/>
      <c r="Z955" s="62"/>
      <c r="AA955" s="35"/>
      <c r="AB955" s="63"/>
      <c r="AC955" s="37"/>
      <c r="AD955" s="35"/>
      <c r="AE955" s="64"/>
      <c r="AF955" s="37"/>
      <c r="AG955" s="37"/>
      <c r="AH955" s="65"/>
      <c r="AI955" s="317"/>
      <c r="AJ955" s="37"/>
      <c r="AK955" s="37"/>
    </row>
    <row r="956">
      <c r="A956" s="258"/>
      <c r="B956" s="114"/>
      <c r="C956" s="62"/>
      <c r="D956" s="30"/>
      <c r="E956" s="30"/>
      <c r="F956" s="30"/>
      <c r="G956" s="30"/>
      <c r="H956" s="61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62"/>
      <c r="X956" s="316"/>
      <c r="Y956" s="63"/>
      <c r="Z956" s="62"/>
      <c r="AA956" s="35"/>
      <c r="AB956" s="63"/>
      <c r="AC956" s="37"/>
      <c r="AD956" s="35"/>
      <c r="AE956" s="64"/>
      <c r="AF956" s="37"/>
      <c r="AG956" s="37"/>
      <c r="AH956" s="65"/>
      <c r="AI956" s="317"/>
      <c r="AJ956" s="37"/>
      <c r="AK956" s="37"/>
    </row>
    <row r="957">
      <c r="A957" s="258"/>
      <c r="B957" s="114"/>
      <c r="C957" s="62"/>
      <c r="D957" s="30"/>
      <c r="E957" s="30"/>
      <c r="F957" s="30"/>
      <c r="G957" s="30"/>
      <c r="H957" s="61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62"/>
      <c r="X957" s="316"/>
      <c r="Y957" s="63"/>
      <c r="Z957" s="62"/>
      <c r="AA957" s="35"/>
      <c r="AB957" s="63"/>
      <c r="AC957" s="37"/>
      <c r="AD957" s="35"/>
      <c r="AE957" s="64"/>
      <c r="AF957" s="37"/>
      <c r="AG957" s="37"/>
      <c r="AH957" s="65"/>
      <c r="AI957" s="317"/>
      <c r="AJ957" s="37"/>
      <c r="AK957" s="37"/>
    </row>
    <row r="958">
      <c r="A958" s="258"/>
      <c r="B958" s="114"/>
      <c r="C958" s="62"/>
      <c r="D958" s="30"/>
      <c r="E958" s="30"/>
      <c r="F958" s="30"/>
      <c r="G958" s="30"/>
      <c r="H958" s="61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62"/>
      <c r="X958" s="316"/>
      <c r="Y958" s="63"/>
      <c r="Z958" s="62"/>
      <c r="AA958" s="35"/>
      <c r="AB958" s="63"/>
      <c r="AC958" s="37"/>
      <c r="AD958" s="35"/>
      <c r="AE958" s="64"/>
      <c r="AF958" s="37"/>
      <c r="AG958" s="37"/>
      <c r="AH958" s="65"/>
      <c r="AI958" s="317"/>
      <c r="AJ958" s="37"/>
      <c r="AK958" s="37"/>
    </row>
    <row r="959">
      <c r="A959" s="258"/>
      <c r="B959" s="114"/>
      <c r="C959" s="62"/>
      <c r="D959" s="30"/>
      <c r="E959" s="30"/>
      <c r="F959" s="30"/>
      <c r="G959" s="30"/>
      <c r="H959" s="61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62"/>
      <c r="X959" s="316"/>
      <c r="Y959" s="63"/>
      <c r="Z959" s="62"/>
      <c r="AA959" s="35"/>
      <c r="AB959" s="63"/>
      <c r="AC959" s="37"/>
      <c r="AD959" s="35"/>
      <c r="AE959" s="64"/>
      <c r="AF959" s="37"/>
      <c r="AG959" s="37"/>
      <c r="AH959" s="65"/>
      <c r="AI959" s="317"/>
      <c r="AJ959" s="37"/>
      <c r="AK959" s="37"/>
    </row>
    <row r="960">
      <c r="A960" s="258"/>
      <c r="B960" s="114"/>
      <c r="C960" s="62"/>
      <c r="D960" s="30"/>
      <c r="E960" s="30"/>
      <c r="F960" s="30"/>
      <c r="G960" s="30"/>
      <c r="H960" s="61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62"/>
      <c r="X960" s="316"/>
      <c r="Y960" s="63"/>
      <c r="Z960" s="62"/>
      <c r="AA960" s="35"/>
      <c r="AB960" s="63"/>
      <c r="AC960" s="37"/>
      <c r="AD960" s="35"/>
      <c r="AE960" s="64"/>
      <c r="AF960" s="37"/>
      <c r="AG960" s="37"/>
      <c r="AH960" s="65"/>
      <c r="AI960" s="317"/>
      <c r="AJ960" s="37"/>
      <c r="AK960" s="37"/>
    </row>
    <row r="961">
      <c r="A961" s="258"/>
      <c r="B961" s="114"/>
      <c r="C961" s="62"/>
      <c r="D961" s="30"/>
      <c r="E961" s="30"/>
      <c r="F961" s="30"/>
      <c r="G961" s="30"/>
      <c r="H961" s="61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62"/>
      <c r="X961" s="316"/>
      <c r="Y961" s="63"/>
      <c r="Z961" s="62"/>
      <c r="AA961" s="35"/>
      <c r="AB961" s="63"/>
      <c r="AC961" s="37"/>
      <c r="AD961" s="35"/>
      <c r="AE961" s="64"/>
      <c r="AF961" s="37"/>
      <c r="AG961" s="37"/>
      <c r="AH961" s="65"/>
      <c r="AI961" s="317"/>
      <c r="AJ961" s="37"/>
      <c r="AK961" s="37"/>
    </row>
    <row r="962">
      <c r="A962" s="258"/>
      <c r="B962" s="114"/>
      <c r="C962" s="62"/>
      <c r="D962" s="30"/>
      <c r="E962" s="30"/>
      <c r="F962" s="30"/>
      <c r="G962" s="30"/>
      <c r="H962" s="61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62"/>
      <c r="X962" s="316"/>
      <c r="Y962" s="63"/>
      <c r="Z962" s="62"/>
      <c r="AA962" s="35"/>
      <c r="AB962" s="63"/>
      <c r="AC962" s="37"/>
      <c r="AD962" s="35"/>
      <c r="AE962" s="64"/>
      <c r="AF962" s="37"/>
      <c r="AG962" s="37"/>
      <c r="AH962" s="65"/>
      <c r="AI962" s="317"/>
      <c r="AJ962" s="37"/>
      <c r="AK962" s="37"/>
    </row>
    <row r="963">
      <c r="A963" s="258"/>
      <c r="B963" s="114"/>
      <c r="C963" s="62"/>
      <c r="D963" s="30"/>
      <c r="E963" s="30"/>
      <c r="F963" s="30"/>
      <c r="G963" s="30"/>
      <c r="H963" s="61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62"/>
      <c r="X963" s="316"/>
      <c r="Y963" s="63"/>
      <c r="Z963" s="62"/>
      <c r="AA963" s="35"/>
      <c r="AB963" s="63"/>
      <c r="AC963" s="37"/>
      <c r="AD963" s="35"/>
      <c r="AE963" s="64"/>
      <c r="AF963" s="37"/>
      <c r="AG963" s="37"/>
      <c r="AH963" s="65"/>
      <c r="AI963" s="317"/>
      <c r="AJ963" s="37"/>
      <c r="AK963" s="37"/>
    </row>
    <row r="964">
      <c r="A964" s="258"/>
      <c r="B964" s="114"/>
      <c r="C964" s="62"/>
      <c r="D964" s="30"/>
      <c r="E964" s="30"/>
      <c r="F964" s="30"/>
      <c r="G964" s="30"/>
      <c r="H964" s="61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62"/>
      <c r="X964" s="316"/>
      <c r="Y964" s="63"/>
      <c r="Z964" s="62"/>
      <c r="AA964" s="35"/>
      <c r="AB964" s="63"/>
      <c r="AC964" s="37"/>
      <c r="AD964" s="35"/>
      <c r="AE964" s="64"/>
      <c r="AF964" s="37"/>
      <c r="AG964" s="37"/>
      <c r="AH964" s="65"/>
      <c r="AI964" s="317"/>
      <c r="AJ964" s="37"/>
      <c r="AK964" s="37"/>
    </row>
    <row r="965">
      <c r="A965" s="258"/>
      <c r="B965" s="114"/>
      <c r="C965" s="62"/>
      <c r="D965" s="30"/>
      <c r="E965" s="30"/>
      <c r="F965" s="30"/>
      <c r="G965" s="30"/>
      <c r="H965" s="61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62"/>
      <c r="X965" s="316"/>
      <c r="Y965" s="63"/>
      <c r="Z965" s="62"/>
      <c r="AA965" s="35"/>
      <c r="AB965" s="63"/>
      <c r="AC965" s="37"/>
      <c r="AD965" s="35"/>
      <c r="AE965" s="64"/>
      <c r="AF965" s="37"/>
      <c r="AG965" s="37"/>
      <c r="AH965" s="65"/>
      <c r="AI965" s="317"/>
      <c r="AJ965" s="37"/>
      <c r="AK965" s="37"/>
    </row>
    <row r="966">
      <c r="A966" s="258"/>
      <c r="B966" s="114"/>
      <c r="C966" s="62"/>
      <c r="D966" s="30"/>
      <c r="E966" s="30"/>
      <c r="F966" s="30"/>
      <c r="G966" s="30"/>
      <c r="H966" s="61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62"/>
      <c r="X966" s="316"/>
      <c r="Y966" s="63"/>
      <c r="Z966" s="62"/>
      <c r="AA966" s="35"/>
      <c r="AB966" s="63"/>
      <c r="AC966" s="37"/>
      <c r="AD966" s="35"/>
      <c r="AE966" s="64"/>
      <c r="AF966" s="37"/>
      <c r="AG966" s="37"/>
      <c r="AH966" s="65"/>
      <c r="AI966" s="317"/>
      <c r="AJ966" s="37"/>
      <c r="AK966" s="37"/>
    </row>
    <row r="967">
      <c r="A967" s="258"/>
      <c r="B967" s="114"/>
      <c r="C967" s="62"/>
      <c r="D967" s="30"/>
      <c r="E967" s="30"/>
      <c r="F967" s="30"/>
      <c r="G967" s="30"/>
      <c r="H967" s="61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62"/>
      <c r="X967" s="316"/>
      <c r="Y967" s="63"/>
      <c r="Z967" s="62"/>
      <c r="AA967" s="35"/>
      <c r="AB967" s="63"/>
      <c r="AC967" s="37"/>
      <c r="AD967" s="35"/>
      <c r="AE967" s="64"/>
      <c r="AF967" s="37"/>
      <c r="AG967" s="37"/>
      <c r="AH967" s="65"/>
      <c r="AI967" s="317"/>
      <c r="AJ967" s="37"/>
      <c r="AK967" s="37"/>
    </row>
    <row r="968">
      <c r="A968" s="258"/>
      <c r="B968" s="114"/>
      <c r="C968" s="62"/>
      <c r="D968" s="30"/>
      <c r="E968" s="30"/>
      <c r="F968" s="30"/>
      <c r="G968" s="30"/>
      <c r="H968" s="61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62"/>
      <c r="X968" s="316"/>
      <c r="Y968" s="63"/>
      <c r="Z968" s="62"/>
      <c r="AA968" s="35"/>
      <c r="AB968" s="63"/>
      <c r="AC968" s="37"/>
      <c r="AD968" s="35"/>
      <c r="AE968" s="64"/>
      <c r="AF968" s="37"/>
      <c r="AG968" s="37"/>
      <c r="AH968" s="65"/>
      <c r="AI968" s="317"/>
      <c r="AJ968" s="37"/>
      <c r="AK968" s="37"/>
    </row>
    <row r="969">
      <c r="A969" s="258"/>
      <c r="B969" s="114"/>
      <c r="C969" s="62"/>
      <c r="D969" s="30"/>
      <c r="E969" s="30"/>
      <c r="F969" s="30"/>
      <c r="G969" s="30"/>
      <c r="H969" s="61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62"/>
      <c r="X969" s="316"/>
      <c r="Y969" s="63"/>
      <c r="Z969" s="62"/>
      <c r="AA969" s="35"/>
      <c r="AB969" s="63"/>
      <c r="AC969" s="37"/>
      <c r="AD969" s="35"/>
      <c r="AE969" s="64"/>
      <c r="AF969" s="37"/>
      <c r="AG969" s="37"/>
      <c r="AH969" s="65"/>
      <c r="AI969" s="317"/>
      <c r="AJ969" s="37"/>
      <c r="AK969" s="37"/>
    </row>
    <row r="970">
      <c r="A970" s="258"/>
      <c r="B970" s="114"/>
      <c r="C970" s="62"/>
      <c r="D970" s="30"/>
      <c r="E970" s="30"/>
      <c r="F970" s="30"/>
      <c r="G970" s="30"/>
      <c r="H970" s="61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62"/>
      <c r="X970" s="316"/>
      <c r="Y970" s="63"/>
      <c r="Z970" s="62"/>
      <c r="AA970" s="35"/>
      <c r="AB970" s="63"/>
      <c r="AC970" s="37"/>
      <c r="AD970" s="35"/>
      <c r="AE970" s="64"/>
      <c r="AF970" s="37"/>
      <c r="AG970" s="37"/>
      <c r="AH970" s="65"/>
      <c r="AI970" s="317"/>
      <c r="AJ970" s="37"/>
      <c r="AK970" s="37"/>
    </row>
    <row r="971">
      <c r="A971" s="258"/>
      <c r="B971" s="114"/>
      <c r="C971" s="62"/>
      <c r="D971" s="30"/>
      <c r="E971" s="30"/>
      <c r="F971" s="30"/>
      <c r="G971" s="30"/>
      <c r="H971" s="61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62"/>
      <c r="X971" s="316"/>
      <c r="Y971" s="63"/>
      <c r="Z971" s="62"/>
      <c r="AA971" s="35"/>
      <c r="AB971" s="63"/>
      <c r="AC971" s="37"/>
      <c r="AD971" s="35"/>
      <c r="AE971" s="64"/>
      <c r="AF971" s="37"/>
      <c r="AG971" s="37"/>
      <c r="AH971" s="65"/>
      <c r="AI971" s="317"/>
      <c r="AJ971" s="37"/>
      <c r="AK971" s="37"/>
    </row>
    <row r="972">
      <c r="A972" s="258"/>
      <c r="B972" s="114"/>
      <c r="C972" s="62"/>
      <c r="D972" s="30"/>
      <c r="E972" s="30"/>
      <c r="F972" s="30"/>
      <c r="G972" s="30"/>
      <c r="H972" s="61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62"/>
      <c r="X972" s="316"/>
      <c r="Y972" s="63"/>
      <c r="Z972" s="62"/>
      <c r="AA972" s="35"/>
      <c r="AB972" s="63"/>
      <c r="AC972" s="37"/>
      <c r="AD972" s="35"/>
      <c r="AE972" s="64"/>
      <c r="AF972" s="37"/>
      <c r="AG972" s="37"/>
      <c r="AH972" s="65"/>
      <c r="AI972" s="317"/>
      <c r="AJ972" s="37"/>
      <c r="AK972" s="37"/>
    </row>
    <row r="973">
      <c r="A973" s="258"/>
      <c r="B973" s="114"/>
      <c r="C973" s="62"/>
      <c r="D973" s="30"/>
      <c r="E973" s="30"/>
      <c r="F973" s="30"/>
      <c r="G973" s="30"/>
      <c r="H973" s="61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62"/>
      <c r="X973" s="316"/>
      <c r="Y973" s="63"/>
      <c r="Z973" s="62"/>
      <c r="AA973" s="35"/>
      <c r="AB973" s="63"/>
      <c r="AC973" s="37"/>
      <c r="AD973" s="35"/>
      <c r="AE973" s="64"/>
      <c r="AF973" s="37"/>
      <c r="AG973" s="37"/>
      <c r="AH973" s="65"/>
      <c r="AI973" s="317"/>
      <c r="AJ973" s="37"/>
      <c r="AK973" s="37"/>
    </row>
    <row r="974">
      <c r="A974" s="258"/>
      <c r="B974" s="114"/>
      <c r="C974" s="62"/>
      <c r="D974" s="30"/>
      <c r="E974" s="30"/>
      <c r="F974" s="30"/>
      <c r="G974" s="30"/>
      <c r="H974" s="61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62"/>
      <c r="X974" s="316"/>
      <c r="Y974" s="63"/>
      <c r="Z974" s="62"/>
      <c r="AA974" s="35"/>
      <c r="AB974" s="63"/>
      <c r="AC974" s="37"/>
      <c r="AD974" s="35"/>
      <c r="AE974" s="64"/>
      <c r="AF974" s="37"/>
      <c r="AG974" s="37"/>
      <c r="AH974" s="65"/>
      <c r="AI974" s="317"/>
      <c r="AJ974" s="37"/>
      <c r="AK974" s="37"/>
    </row>
    <row r="975">
      <c r="A975" s="258"/>
      <c r="B975" s="114"/>
      <c r="C975" s="62"/>
      <c r="D975" s="30"/>
      <c r="E975" s="30"/>
      <c r="F975" s="30"/>
      <c r="G975" s="30"/>
      <c r="H975" s="61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62"/>
      <c r="X975" s="316"/>
      <c r="Y975" s="63"/>
      <c r="Z975" s="62"/>
      <c r="AA975" s="35"/>
      <c r="AB975" s="63"/>
      <c r="AC975" s="37"/>
      <c r="AD975" s="35"/>
      <c r="AE975" s="64"/>
      <c r="AF975" s="37"/>
      <c r="AG975" s="37"/>
      <c r="AH975" s="65"/>
      <c r="AI975" s="317"/>
      <c r="AJ975" s="37"/>
      <c r="AK975" s="37"/>
    </row>
    <row r="976">
      <c r="A976" s="258"/>
      <c r="B976" s="114"/>
      <c r="C976" s="62"/>
      <c r="D976" s="30"/>
      <c r="E976" s="30"/>
      <c r="F976" s="30"/>
      <c r="G976" s="30"/>
      <c r="H976" s="61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62"/>
      <c r="X976" s="316"/>
      <c r="Y976" s="63"/>
      <c r="Z976" s="62"/>
      <c r="AA976" s="35"/>
      <c r="AB976" s="63"/>
      <c r="AC976" s="37"/>
      <c r="AD976" s="35"/>
      <c r="AE976" s="64"/>
      <c r="AF976" s="37"/>
      <c r="AG976" s="37"/>
      <c r="AH976" s="65"/>
      <c r="AI976" s="317"/>
      <c r="AJ976" s="37"/>
      <c r="AK976" s="37"/>
    </row>
    <row r="977">
      <c r="A977" s="258"/>
      <c r="B977" s="114"/>
      <c r="C977" s="62"/>
      <c r="D977" s="30"/>
      <c r="E977" s="30"/>
      <c r="F977" s="30"/>
      <c r="G977" s="30"/>
      <c r="H977" s="61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62"/>
      <c r="X977" s="316"/>
      <c r="Y977" s="63"/>
      <c r="Z977" s="62"/>
      <c r="AA977" s="35"/>
      <c r="AB977" s="63"/>
      <c r="AC977" s="37"/>
      <c r="AD977" s="35"/>
      <c r="AE977" s="64"/>
      <c r="AF977" s="37"/>
      <c r="AG977" s="37"/>
      <c r="AH977" s="65"/>
      <c r="AI977" s="317"/>
      <c r="AJ977" s="37"/>
      <c r="AK977" s="37"/>
    </row>
    <row r="978">
      <c r="A978" s="258"/>
      <c r="B978" s="114"/>
      <c r="C978" s="62"/>
      <c r="D978" s="30"/>
      <c r="E978" s="30"/>
      <c r="F978" s="30"/>
      <c r="G978" s="30"/>
      <c r="H978" s="61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62"/>
      <c r="X978" s="316"/>
      <c r="Y978" s="63"/>
      <c r="Z978" s="62"/>
      <c r="AA978" s="35"/>
      <c r="AB978" s="63"/>
      <c r="AC978" s="37"/>
      <c r="AD978" s="35"/>
      <c r="AE978" s="64"/>
      <c r="AF978" s="37"/>
      <c r="AG978" s="37"/>
      <c r="AH978" s="65"/>
      <c r="AI978" s="317"/>
      <c r="AJ978" s="37"/>
      <c r="AK978" s="37"/>
    </row>
    <row r="979">
      <c r="A979" s="258"/>
      <c r="B979" s="114"/>
      <c r="C979" s="62"/>
      <c r="D979" s="30"/>
      <c r="E979" s="30"/>
      <c r="F979" s="30"/>
      <c r="G979" s="30"/>
      <c r="H979" s="61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62"/>
      <c r="X979" s="316"/>
      <c r="Y979" s="63"/>
      <c r="Z979" s="62"/>
      <c r="AA979" s="35"/>
      <c r="AB979" s="63"/>
      <c r="AC979" s="37"/>
      <c r="AD979" s="35"/>
      <c r="AE979" s="64"/>
      <c r="AF979" s="37"/>
      <c r="AG979" s="37"/>
      <c r="AH979" s="65"/>
      <c r="AI979" s="317"/>
      <c r="AJ979" s="37"/>
      <c r="AK979" s="37"/>
    </row>
    <row r="980">
      <c r="A980" s="258"/>
      <c r="B980" s="114"/>
      <c r="C980" s="62"/>
      <c r="D980" s="30"/>
      <c r="E980" s="30"/>
      <c r="F980" s="30"/>
      <c r="G980" s="30"/>
      <c r="H980" s="61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62"/>
      <c r="X980" s="316"/>
      <c r="Y980" s="63"/>
      <c r="Z980" s="62"/>
      <c r="AA980" s="35"/>
      <c r="AB980" s="63"/>
      <c r="AC980" s="37"/>
      <c r="AD980" s="35"/>
      <c r="AE980" s="64"/>
      <c r="AF980" s="37"/>
      <c r="AG980" s="37"/>
      <c r="AH980" s="65"/>
      <c r="AI980" s="317"/>
      <c r="AJ980" s="37"/>
      <c r="AK980" s="37"/>
    </row>
    <row r="981">
      <c r="A981" s="258"/>
      <c r="B981" s="114"/>
      <c r="C981" s="62"/>
      <c r="D981" s="30"/>
      <c r="E981" s="30"/>
      <c r="F981" s="30"/>
      <c r="G981" s="30"/>
      <c r="H981" s="61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62"/>
      <c r="X981" s="316"/>
      <c r="Y981" s="63"/>
      <c r="Z981" s="62"/>
      <c r="AA981" s="35"/>
      <c r="AB981" s="63"/>
      <c r="AC981" s="37"/>
      <c r="AD981" s="35"/>
      <c r="AE981" s="64"/>
      <c r="AF981" s="37"/>
      <c r="AG981" s="37"/>
      <c r="AH981" s="65"/>
      <c r="AI981" s="317"/>
      <c r="AJ981" s="37"/>
      <c r="AK981" s="37"/>
    </row>
    <row r="982">
      <c r="A982" s="258"/>
      <c r="B982" s="114"/>
      <c r="C982" s="62"/>
      <c r="D982" s="30"/>
      <c r="E982" s="30"/>
      <c r="F982" s="30"/>
      <c r="G982" s="30"/>
      <c r="H982" s="61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62"/>
      <c r="X982" s="316"/>
      <c r="Y982" s="63"/>
      <c r="Z982" s="62"/>
      <c r="AA982" s="35"/>
      <c r="AB982" s="63"/>
      <c r="AC982" s="37"/>
      <c r="AD982" s="35"/>
      <c r="AE982" s="64"/>
      <c r="AF982" s="37"/>
      <c r="AG982" s="37"/>
      <c r="AH982" s="65"/>
      <c r="AI982" s="317"/>
      <c r="AJ982" s="37"/>
      <c r="AK982" s="37"/>
    </row>
    <row r="983">
      <c r="A983" s="258"/>
      <c r="B983" s="114"/>
      <c r="C983" s="62"/>
      <c r="D983" s="30"/>
      <c r="E983" s="30"/>
      <c r="F983" s="30"/>
      <c r="G983" s="30"/>
      <c r="H983" s="61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62"/>
      <c r="X983" s="316"/>
      <c r="Y983" s="63"/>
      <c r="Z983" s="62"/>
      <c r="AA983" s="35"/>
      <c r="AB983" s="63"/>
      <c r="AC983" s="37"/>
      <c r="AD983" s="35"/>
      <c r="AE983" s="64"/>
      <c r="AF983" s="37"/>
      <c r="AG983" s="37"/>
      <c r="AH983" s="65"/>
      <c r="AI983" s="317"/>
      <c r="AJ983" s="37"/>
      <c r="AK983" s="37"/>
    </row>
    <row r="984">
      <c r="A984" s="258"/>
      <c r="B984" s="114"/>
      <c r="C984" s="62"/>
      <c r="D984" s="30"/>
      <c r="E984" s="30"/>
      <c r="F984" s="30"/>
      <c r="G984" s="30"/>
      <c r="H984" s="61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62"/>
      <c r="X984" s="316"/>
      <c r="Y984" s="63"/>
      <c r="Z984" s="62"/>
      <c r="AA984" s="35"/>
      <c r="AB984" s="63"/>
      <c r="AC984" s="37"/>
      <c r="AD984" s="35"/>
      <c r="AE984" s="64"/>
      <c r="AF984" s="37"/>
      <c r="AG984" s="37"/>
      <c r="AH984" s="65"/>
      <c r="AI984" s="317"/>
      <c r="AJ984" s="37"/>
      <c r="AK984" s="37"/>
    </row>
    <row r="985">
      <c r="A985" s="258"/>
      <c r="B985" s="114"/>
      <c r="C985" s="62"/>
      <c r="D985" s="30"/>
      <c r="E985" s="30"/>
      <c r="F985" s="30"/>
      <c r="G985" s="30"/>
      <c r="H985" s="61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62"/>
      <c r="X985" s="316"/>
      <c r="Y985" s="63"/>
      <c r="Z985" s="62"/>
      <c r="AA985" s="35"/>
      <c r="AB985" s="63"/>
      <c r="AC985" s="37"/>
      <c r="AD985" s="35"/>
      <c r="AE985" s="64"/>
      <c r="AF985" s="37"/>
      <c r="AG985" s="37"/>
      <c r="AH985" s="65"/>
      <c r="AI985" s="317"/>
      <c r="AJ985" s="37"/>
      <c r="AK985" s="37"/>
    </row>
    <row r="986">
      <c r="A986" s="258"/>
      <c r="B986" s="114"/>
      <c r="C986" s="62"/>
      <c r="D986" s="30"/>
      <c r="E986" s="30"/>
      <c r="F986" s="30"/>
      <c r="G986" s="30"/>
      <c r="H986" s="61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62"/>
      <c r="X986" s="316"/>
      <c r="Y986" s="63"/>
      <c r="Z986" s="62"/>
      <c r="AA986" s="35"/>
      <c r="AB986" s="63"/>
      <c r="AC986" s="37"/>
      <c r="AD986" s="35"/>
      <c r="AE986" s="64"/>
      <c r="AF986" s="37"/>
      <c r="AG986" s="37"/>
      <c r="AH986" s="65"/>
      <c r="AI986" s="317"/>
      <c r="AJ986" s="37"/>
      <c r="AK986" s="37"/>
    </row>
    <row r="987">
      <c r="A987" s="258"/>
      <c r="B987" s="114"/>
      <c r="C987" s="62"/>
      <c r="D987" s="30"/>
      <c r="E987" s="30"/>
      <c r="F987" s="30"/>
      <c r="G987" s="30"/>
      <c r="H987" s="61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62"/>
      <c r="X987" s="316"/>
      <c r="Y987" s="63"/>
      <c r="Z987" s="62"/>
      <c r="AA987" s="35"/>
      <c r="AB987" s="63"/>
      <c r="AC987" s="37"/>
      <c r="AD987" s="35"/>
      <c r="AE987" s="64"/>
      <c r="AF987" s="37"/>
      <c r="AG987" s="37"/>
      <c r="AH987" s="65"/>
      <c r="AI987" s="317"/>
      <c r="AJ987" s="37"/>
      <c r="AK987" s="37"/>
    </row>
    <row r="988">
      <c r="A988" s="258"/>
      <c r="B988" s="114"/>
      <c r="C988" s="62"/>
      <c r="D988" s="30"/>
      <c r="E988" s="30"/>
      <c r="F988" s="30"/>
      <c r="G988" s="30"/>
      <c r="H988" s="61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62"/>
      <c r="X988" s="316"/>
      <c r="Y988" s="63"/>
      <c r="Z988" s="62"/>
      <c r="AA988" s="35"/>
      <c r="AB988" s="63"/>
      <c r="AC988" s="37"/>
      <c r="AD988" s="35"/>
      <c r="AE988" s="64"/>
      <c r="AF988" s="37"/>
      <c r="AG988" s="37"/>
      <c r="AH988" s="65"/>
      <c r="AI988" s="317"/>
      <c r="AJ988" s="37"/>
      <c r="AK988" s="37"/>
    </row>
    <row r="989">
      <c r="A989" s="258"/>
      <c r="B989" s="114"/>
      <c r="C989" s="62"/>
      <c r="D989" s="30"/>
      <c r="E989" s="30"/>
      <c r="F989" s="30"/>
      <c r="G989" s="30"/>
      <c r="H989" s="61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62"/>
      <c r="X989" s="316"/>
      <c r="Y989" s="63"/>
      <c r="Z989" s="62"/>
      <c r="AA989" s="35"/>
      <c r="AB989" s="63"/>
      <c r="AC989" s="37"/>
      <c r="AD989" s="35"/>
      <c r="AE989" s="64"/>
      <c r="AF989" s="37"/>
      <c r="AG989" s="37"/>
      <c r="AH989" s="65"/>
      <c r="AI989" s="317"/>
      <c r="AJ989" s="37"/>
      <c r="AK989" s="37"/>
    </row>
    <row r="990">
      <c r="A990" s="258"/>
      <c r="B990" s="114"/>
      <c r="C990" s="62"/>
      <c r="D990" s="30"/>
      <c r="E990" s="30"/>
      <c r="F990" s="30"/>
      <c r="G990" s="30"/>
      <c r="H990" s="61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62"/>
      <c r="X990" s="316"/>
      <c r="Y990" s="63"/>
      <c r="Z990" s="62"/>
      <c r="AA990" s="35"/>
      <c r="AB990" s="63"/>
      <c r="AC990" s="37"/>
      <c r="AD990" s="35"/>
      <c r="AE990" s="64"/>
      <c r="AF990" s="37"/>
      <c r="AG990" s="37"/>
      <c r="AH990" s="65"/>
      <c r="AI990" s="317"/>
      <c r="AJ990" s="37"/>
      <c r="AK990" s="37"/>
    </row>
    <row r="991">
      <c r="A991" s="258"/>
      <c r="B991" s="114"/>
      <c r="C991" s="62"/>
      <c r="D991" s="30"/>
      <c r="E991" s="30"/>
      <c r="F991" s="30"/>
      <c r="G991" s="30"/>
      <c r="H991" s="61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62"/>
      <c r="X991" s="316"/>
      <c r="Y991" s="63"/>
      <c r="Z991" s="62"/>
      <c r="AA991" s="35"/>
      <c r="AB991" s="63"/>
      <c r="AC991" s="37"/>
      <c r="AD991" s="35"/>
      <c r="AE991" s="64"/>
      <c r="AF991" s="37"/>
      <c r="AG991" s="37"/>
      <c r="AH991" s="65"/>
      <c r="AI991" s="317"/>
      <c r="AJ991" s="37"/>
      <c r="AK991" s="37"/>
    </row>
    <row r="992">
      <c r="A992" s="258"/>
      <c r="B992" s="114"/>
      <c r="C992" s="62"/>
      <c r="D992" s="30"/>
      <c r="E992" s="30"/>
      <c r="F992" s="30"/>
      <c r="G992" s="30"/>
      <c r="H992" s="61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62"/>
      <c r="X992" s="316"/>
      <c r="Y992" s="63"/>
      <c r="Z992" s="62"/>
      <c r="AA992" s="35"/>
      <c r="AB992" s="63"/>
      <c r="AC992" s="37"/>
      <c r="AD992" s="35"/>
      <c r="AE992" s="64"/>
      <c r="AF992" s="37"/>
      <c r="AG992" s="37"/>
      <c r="AH992" s="65"/>
      <c r="AI992" s="317"/>
      <c r="AJ992" s="37"/>
      <c r="AK992" s="37"/>
    </row>
    <row r="993">
      <c r="A993" s="258"/>
      <c r="B993" s="114"/>
      <c r="C993" s="62"/>
      <c r="D993" s="30"/>
      <c r="E993" s="30"/>
      <c r="F993" s="30"/>
      <c r="G993" s="30"/>
      <c r="H993" s="61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62"/>
      <c r="X993" s="316"/>
      <c r="Y993" s="63"/>
      <c r="Z993" s="62"/>
      <c r="AA993" s="35"/>
      <c r="AB993" s="63"/>
      <c r="AC993" s="37"/>
      <c r="AD993" s="35"/>
      <c r="AE993" s="64"/>
      <c r="AF993" s="37"/>
      <c r="AG993" s="37"/>
      <c r="AH993" s="65"/>
      <c r="AI993" s="317"/>
      <c r="AJ993" s="37"/>
      <c r="AK993" s="37"/>
    </row>
    <row r="994">
      <c r="A994" s="258"/>
      <c r="B994" s="114"/>
      <c r="C994" s="62"/>
      <c r="D994" s="30"/>
      <c r="E994" s="30"/>
      <c r="F994" s="30"/>
      <c r="G994" s="30"/>
      <c r="H994" s="61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62"/>
      <c r="X994" s="316"/>
      <c r="Y994" s="63"/>
      <c r="Z994" s="62"/>
      <c r="AA994" s="35"/>
      <c r="AB994" s="63"/>
      <c r="AC994" s="37"/>
      <c r="AD994" s="35"/>
      <c r="AE994" s="64"/>
      <c r="AF994" s="37"/>
      <c r="AG994" s="37"/>
      <c r="AH994" s="65"/>
      <c r="AI994" s="317"/>
      <c r="AJ994" s="37"/>
      <c r="AK994" s="37"/>
    </row>
    <row r="995">
      <c r="A995" s="258"/>
      <c r="B995" s="114"/>
      <c r="C995" s="62"/>
      <c r="D995" s="30"/>
      <c r="E995" s="30"/>
      <c r="F995" s="30"/>
      <c r="G995" s="30"/>
      <c r="H995" s="61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62"/>
      <c r="X995" s="316"/>
      <c r="Y995" s="63"/>
      <c r="Z995" s="62"/>
      <c r="AA995" s="35"/>
      <c r="AB995" s="63"/>
      <c r="AC995" s="37"/>
      <c r="AD995" s="35"/>
      <c r="AE995" s="64"/>
      <c r="AF995" s="37"/>
      <c r="AG995" s="37"/>
      <c r="AH995" s="65"/>
      <c r="AI995" s="317"/>
      <c r="AJ995" s="37"/>
      <c r="AK995" s="37"/>
    </row>
    <row r="996">
      <c r="A996" s="258"/>
      <c r="B996" s="114"/>
      <c r="C996" s="62"/>
      <c r="D996" s="30"/>
      <c r="E996" s="30"/>
      <c r="F996" s="30"/>
      <c r="G996" s="30"/>
      <c r="H996" s="61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62"/>
      <c r="X996" s="316"/>
      <c r="Y996" s="63"/>
      <c r="Z996" s="62"/>
      <c r="AA996" s="35"/>
      <c r="AB996" s="63"/>
      <c r="AC996" s="37"/>
      <c r="AD996" s="35"/>
      <c r="AE996" s="64"/>
      <c r="AF996" s="37"/>
      <c r="AG996" s="37"/>
      <c r="AH996" s="65"/>
      <c r="AI996" s="317"/>
      <c r="AJ996" s="37"/>
      <c r="AK996" s="37"/>
    </row>
    <row r="997">
      <c r="A997" s="258"/>
      <c r="B997" s="114"/>
      <c r="C997" s="62"/>
      <c r="D997" s="30"/>
      <c r="E997" s="30"/>
      <c r="F997" s="30"/>
      <c r="G997" s="30"/>
      <c r="H997" s="61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62"/>
      <c r="X997" s="316"/>
      <c r="Y997" s="63"/>
      <c r="Z997" s="62"/>
      <c r="AA997" s="35"/>
      <c r="AB997" s="63"/>
      <c r="AC997" s="37"/>
      <c r="AD997" s="35"/>
      <c r="AE997" s="64"/>
      <c r="AF997" s="37"/>
      <c r="AG997" s="37"/>
      <c r="AH997" s="65"/>
      <c r="AI997" s="317"/>
      <c r="AJ997" s="37"/>
      <c r="AK997" s="37"/>
    </row>
    <row r="998">
      <c r="A998" s="258"/>
      <c r="B998" s="114"/>
      <c r="C998" s="62"/>
      <c r="D998" s="30"/>
      <c r="E998" s="30"/>
      <c r="F998" s="30"/>
      <c r="G998" s="30"/>
      <c r="H998" s="61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62"/>
      <c r="X998" s="316"/>
      <c r="Y998" s="63"/>
      <c r="Z998" s="62"/>
      <c r="AA998" s="35"/>
      <c r="AB998" s="63"/>
      <c r="AC998" s="37"/>
      <c r="AD998" s="35"/>
      <c r="AE998" s="64"/>
      <c r="AF998" s="37"/>
      <c r="AG998" s="37"/>
      <c r="AH998" s="65"/>
      <c r="AI998" s="317"/>
      <c r="AJ998" s="37"/>
      <c r="AK998" s="37"/>
    </row>
    <row r="999">
      <c r="A999" s="258"/>
      <c r="B999" s="114"/>
      <c r="C999" s="62"/>
      <c r="D999" s="30"/>
      <c r="E999" s="30"/>
      <c r="F999" s="30"/>
      <c r="G999" s="30"/>
      <c r="H999" s="61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62"/>
      <c r="X999" s="316"/>
      <c r="Y999" s="63"/>
      <c r="Z999" s="62"/>
      <c r="AA999" s="35"/>
      <c r="AB999" s="63"/>
      <c r="AC999" s="37"/>
      <c r="AD999" s="35"/>
      <c r="AE999" s="64"/>
      <c r="AF999" s="37"/>
      <c r="AG999" s="37"/>
      <c r="AH999" s="65"/>
      <c r="AI999" s="317"/>
      <c r="AJ999" s="37"/>
      <c r="AK999" s="37"/>
    </row>
    <row r="1000">
      <c r="A1000" s="258"/>
      <c r="B1000" s="114"/>
      <c r="C1000" s="62"/>
      <c r="D1000" s="30"/>
      <c r="E1000" s="30"/>
      <c r="F1000" s="30"/>
      <c r="G1000" s="30"/>
      <c r="H1000" s="61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62"/>
      <c r="X1000" s="316"/>
      <c r="Y1000" s="63"/>
      <c r="Z1000" s="62"/>
      <c r="AA1000" s="35"/>
      <c r="AB1000" s="63"/>
      <c r="AC1000" s="37"/>
      <c r="AD1000" s="35"/>
      <c r="AE1000" s="64"/>
      <c r="AF1000" s="37"/>
      <c r="AG1000" s="37"/>
      <c r="AH1000" s="65"/>
      <c r="AI1000" s="317"/>
      <c r="AJ1000" s="37"/>
      <c r="AK1000" s="37"/>
    </row>
    <row r="1001">
      <c r="A1001" s="258"/>
      <c r="B1001" s="114"/>
      <c r="C1001" s="62"/>
      <c r="D1001" s="30"/>
      <c r="E1001" s="30"/>
      <c r="F1001" s="30"/>
      <c r="G1001" s="30"/>
      <c r="H1001" s="61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62"/>
      <c r="X1001" s="316"/>
      <c r="Y1001" s="63"/>
      <c r="Z1001" s="62"/>
      <c r="AA1001" s="35"/>
      <c r="AB1001" s="63"/>
      <c r="AC1001" s="37"/>
      <c r="AD1001" s="35"/>
      <c r="AE1001" s="64"/>
      <c r="AF1001" s="37"/>
      <c r="AG1001" s="37"/>
      <c r="AH1001" s="65"/>
      <c r="AI1001" s="317"/>
      <c r="AJ1001" s="37"/>
      <c r="AK1001" s="37"/>
    </row>
    <row r="1002">
      <c r="A1002" s="258"/>
      <c r="B1002" s="114"/>
      <c r="C1002" s="62"/>
      <c r="D1002" s="30"/>
      <c r="E1002" s="30"/>
      <c r="F1002" s="30"/>
      <c r="G1002" s="30"/>
      <c r="H1002" s="61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62"/>
      <c r="X1002" s="316"/>
      <c r="Y1002" s="63"/>
      <c r="Z1002" s="62"/>
      <c r="AA1002" s="35"/>
      <c r="AB1002" s="63"/>
      <c r="AC1002" s="37"/>
      <c r="AD1002" s="35"/>
      <c r="AE1002" s="64"/>
      <c r="AF1002" s="37"/>
      <c r="AG1002" s="37"/>
      <c r="AH1002" s="65"/>
      <c r="AI1002" s="317"/>
      <c r="AJ1002" s="37"/>
      <c r="AK1002" s="37"/>
    </row>
    <row r="1003">
      <c r="A1003" s="258"/>
      <c r="B1003" s="114"/>
      <c r="C1003" s="62"/>
      <c r="D1003" s="30"/>
      <c r="E1003" s="30"/>
      <c r="F1003" s="30"/>
      <c r="G1003" s="30"/>
      <c r="H1003" s="61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62"/>
      <c r="X1003" s="316"/>
      <c r="Y1003" s="63"/>
      <c r="Z1003" s="62"/>
      <c r="AA1003" s="35"/>
      <c r="AB1003" s="63"/>
      <c r="AC1003" s="37"/>
      <c r="AD1003" s="35"/>
      <c r="AE1003" s="64"/>
      <c r="AF1003" s="37"/>
      <c r="AG1003" s="37"/>
      <c r="AH1003" s="65"/>
      <c r="AI1003" s="317"/>
      <c r="AJ1003" s="37"/>
      <c r="AK1003" s="37"/>
    </row>
    <row r="1004">
      <c r="A1004" s="258"/>
      <c r="B1004" s="114"/>
      <c r="C1004" s="62"/>
      <c r="D1004" s="30"/>
      <c r="E1004" s="30"/>
      <c r="F1004" s="30"/>
      <c r="G1004" s="30"/>
      <c r="H1004" s="61"/>
      <c r="I1004" s="33"/>
      <c r="J1004" s="33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62"/>
      <c r="X1004" s="316"/>
      <c r="Y1004" s="63"/>
      <c r="Z1004" s="62"/>
      <c r="AA1004" s="35"/>
      <c r="AB1004" s="63"/>
      <c r="AC1004" s="37"/>
      <c r="AD1004" s="35"/>
      <c r="AE1004" s="64"/>
      <c r="AF1004" s="37"/>
      <c r="AG1004" s="37"/>
      <c r="AH1004" s="65"/>
      <c r="AI1004" s="317"/>
      <c r="AJ1004" s="37"/>
      <c r="AK1004" s="37"/>
    </row>
    <row r="1005">
      <c r="A1005" s="258"/>
      <c r="B1005" s="114"/>
      <c r="C1005" s="62"/>
      <c r="D1005" s="30"/>
      <c r="E1005" s="30"/>
      <c r="F1005" s="30"/>
      <c r="G1005" s="30"/>
      <c r="H1005" s="61"/>
      <c r="I1005" s="33"/>
      <c r="J1005" s="33"/>
      <c r="K1005" s="33"/>
      <c r="L1005" s="33"/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62"/>
      <c r="X1005" s="316"/>
      <c r="Y1005" s="63"/>
      <c r="Z1005" s="62"/>
      <c r="AA1005" s="35"/>
      <c r="AB1005" s="63"/>
      <c r="AC1005" s="37"/>
      <c r="AD1005" s="35"/>
      <c r="AE1005" s="64"/>
      <c r="AF1005" s="37"/>
      <c r="AG1005" s="37"/>
      <c r="AH1005" s="65"/>
      <c r="AI1005" s="317"/>
      <c r="AJ1005" s="37"/>
      <c r="AK1005" s="37"/>
    </row>
    <row r="1006">
      <c r="A1006" s="258"/>
      <c r="B1006" s="114"/>
      <c r="C1006" s="62"/>
      <c r="D1006" s="30"/>
      <c r="E1006" s="30"/>
      <c r="F1006" s="30"/>
      <c r="G1006" s="30"/>
      <c r="H1006" s="61"/>
      <c r="I1006" s="33"/>
      <c r="J1006" s="33"/>
      <c r="K1006" s="33"/>
      <c r="L1006" s="33"/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62"/>
      <c r="X1006" s="316"/>
      <c r="Y1006" s="63"/>
      <c r="Z1006" s="62"/>
      <c r="AA1006" s="35"/>
      <c r="AB1006" s="63"/>
      <c r="AC1006" s="37"/>
      <c r="AD1006" s="35"/>
      <c r="AE1006" s="64"/>
      <c r="AF1006" s="37"/>
      <c r="AG1006" s="37"/>
      <c r="AH1006" s="65"/>
      <c r="AI1006" s="317"/>
      <c r="AJ1006" s="37"/>
      <c r="AK1006" s="37"/>
    </row>
    <row r="1007">
      <c r="A1007" s="258"/>
      <c r="B1007" s="114"/>
      <c r="C1007" s="62"/>
      <c r="D1007" s="30"/>
      <c r="E1007" s="30"/>
      <c r="F1007" s="30"/>
      <c r="G1007" s="30"/>
      <c r="H1007" s="61"/>
      <c r="I1007" s="33"/>
      <c r="J1007" s="33"/>
      <c r="K1007" s="33"/>
      <c r="L1007" s="33"/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62"/>
      <c r="X1007" s="316"/>
      <c r="Y1007" s="63"/>
      <c r="Z1007" s="62"/>
      <c r="AA1007" s="35"/>
      <c r="AB1007" s="63"/>
      <c r="AC1007" s="37"/>
      <c r="AD1007" s="35"/>
      <c r="AE1007" s="64"/>
      <c r="AF1007" s="37"/>
      <c r="AG1007" s="37"/>
      <c r="AH1007" s="65"/>
      <c r="AI1007" s="317"/>
      <c r="AJ1007" s="37"/>
      <c r="AK1007" s="37"/>
    </row>
    <row r="1008">
      <c r="A1008" s="258"/>
      <c r="B1008" s="114"/>
      <c r="C1008" s="62"/>
      <c r="D1008" s="30"/>
      <c r="E1008" s="30"/>
      <c r="F1008" s="30"/>
      <c r="G1008" s="30"/>
      <c r="H1008" s="61"/>
      <c r="I1008" s="33"/>
      <c r="J1008" s="33"/>
      <c r="K1008" s="33"/>
      <c r="L1008" s="33"/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62"/>
      <c r="X1008" s="316"/>
      <c r="Y1008" s="63"/>
      <c r="Z1008" s="62"/>
      <c r="AA1008" s="35"/>
      <c r="AB1008" s="63"/>
      <c r="AC1008" s="37"/>
      <c r="AD1008" s="35"/>
      <c r="AE1008" s="64"/>
      <c r="AF1008" s="37"/>
      <c r="AG1008" s="37"/>
      <c r="AH1008" s="65"/>
      <c r="AI1008" s="317"/>
      <c r="AJ1008" s="37"/>
      <c r="AK1008" s="37"/>
    </row>
    <row r="1009">
      <c r="A1009" s="258"/>
      <c r="B1009" s="114"/>
      <c r="C1009" s="62"/>
      <c r="D1009" s="30"/>
      <c r="E1009" s="30"/>
      <c r="F1009" s="30"/>
      <c r="G1009" s="30"/>
      <c r="H1009" s="61"/>
      <c r="I1009" s="33"/>
      <c r="J1009" s="33"/>
      <c r="K1009" s="33"/>
      <c r="L1009" s="33"/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62"/>
      <c r="X1009" s="316"/>
      <c r="Y1009" s="63"/>
      <c r="Z1009" s="62"/>
      <c r="AA1009" s="35"/>
      <c r="AB1009" s="63"/>
      <c r="AC1009" s="37"/>
      <c r="AD1009" s="35"/>
      <c r="AE1009" s="64"/>
      <c r="AF1009" s="37"/>
      <c r="AG1009" s="37"/>
      <c r="AH1009" s="65"/>
      <c r="AI1009" s="317"/>
      <c r="AJ1009" s="37"/>
      <c r="AK1009" s="37"/>
    </row>
    <row r="1010">
      <c r="A1010" s="258"/>
      <c r="B1010" s="114"/>
      <c r="C1010" s="62"/>
      <c r="D1010" s="30"/>
      <c r="E1010" s="30"/>
      <c r="F1010" s="30"/>
      <c r="G1010" s="30"/>
      <c r="H1010" s="61"/>
      <c r="I1010" s="33"/>
      <c r="J1010" s="33"/>
      <c r="K1010" s="33"/>
      <c r="L1010" s="33"/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62"/>
      <c r="X1010" s="316"/>
      <c r="Y1010" s="63"/>
      <c r="Z1010" s="62"/>
      <c r="AA1010" s="35"/>
      <c r="AB1010" s="63"/>
      <c r="AC1010" s="37"/>
      <c r="AD1010" s="35"/>
      <c r="AE1010" s="64"/>
      <c r="AF1010" s="37"/>
      <c r="AG1010" s="37"/>
      <c r="AH1010" s="65"/>
      <c r="AI1010" s="317"/>
      <c r="AJ1010" s="37"/>
      <c r="AK1010" s="37"/>
    </row>
    <row r="1011">
      <c r="A1011" s="258"/>
      <c r="B1011" s="114"/>
      <c r="C1011" s="62"/>
      <c r="D1011" s="30"/>
      <c r="E1011" s="30"/>
      <c r="F1011" s="30"/>
      <c r="G1011" s="30"/>
      <c r="H1011" s="61"/>
      <c r="I1011" s="33"/>
      <c r="J1011" s="33"/>
      <c r="K1011" s="33"/>
      <c r="L1011" s="33"/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62"/>
      <c r="X1011" s="316"/>
      <c r="Y1011" s="63"/>
      <c r="Z1011" s="62"/>
      <c r="AA1011" s="35"/>
      <c r="AB1011" s="63"/>
      <c r="AC1011" s="37"/>
      <c r="AD1011" s="35"/>
      <c r="AE1011" s="64"/>
      <c r="AF1011" s="37"/>
      <c r="AG1011" s="37"/>
      <c r="AH1011" s="65"/>
      <c r="AI1011" s="317"/>
      <c r="AJ1011" s="37"/>
      <c r="AK1011" s="37"/>
    </row>
  </sheetData>
  <mergeCells count="35">
    <mergeCell ref="S2:S3"/>
    <mergeCell ref="T2:T3"/>
    <mergeCell ref="U2:U3"/>
    <mergeCell ref="V2:V3"/>
    <mergeCell ref="W2:W3"/>
    <mergeCell ref="Y2:Y3"/>
    <mergeCell ref="C1:C2"/>
    <mergeCell ref="D1:G2"/>
    <mergeCell ref="H1:H3"/>
    <mergeCell ref="I1:P1"/>
    <mergeCell ref="Q1:R1"/>
    <mergeCell ref="S1:V1"/>
    <mergeCell ref="W1:Y1"/>
    <mergeCell ref="Z1:AB1"/>
    <mergeCell ref="AC1:AE1"/>
    <mergeCell ref="AF1:AH1"/>
    <mergeCell ref="A2:A3"/>
    <mergeCell ref="B2:B3"/>
    <mergeCell ref="I2:I3"/>
    <mergeCell ref="J2:J3"/>
    <mergeCell ref="K2:K3"/>
    <mergeCell ref="L2:L3"/>
    <mergeCell ref="M2:M3"/>
    <mergeCell ref="N2:N3"/>
    <mergeCell ref="O2:O3"/>
    <mergeCell ref="P2:P3"/>
    <mergeCell ref="AH2:AH3"/>
    <mergeCell ref="AK2:AK3"/>
    <mergeCell ref="Q2:Q3"/>
    <mergeCell ref="R2:R3"/>
    <mergeCell ref="Z2:Z3"/>
    <mergeCell ref="AB2:AB3"/>
    <mergeCell ref="AC2:AC3"/>
    <mergeCell ref="AE2:AE3"/>
    <mergeCell ref="AF2:AF3"/>
  </mergeCells>
  <conditionalFormatting sqref="D4:G1011">
    <cfRule type="cellIs" dxfId="0" priority="1" operator="greaterThanOrEqual">
      <formula>0.1</formula>
    </cfRule>
  </conditionalFormatting>
  <conditionalFormatting sqref="D4:G1011">
    <cfRule type="cellIs" dxfId="1" priority="2" operator="lessThan">
      <formula>0.1</formula>
    </cfRule>
  </conditionalFormatting>
  <conditionalFormatting sqref="H1:H1011">
    <cfRule type="cellIs" dxfId="2" priority="3" operator="between">
      <formula>60</formula>
      <formula>68</formula>
    </cfRule>
  </conditionalFormatting>
  <conditionalFormatting sqref="I1:V1011">
    <cfRule type="containsText" dxfId="3" priority="4" operator="containsText" text="N">
      <formula>NOT(ISERROR(SEARCH(("N"),(I1))))</formula>
    </cfRule>
  </conditionalFormatting>
  <conditionalFormatting sqref="H1:H1011">
    <cfRule type="cellIs" dxfId="4" priority="5" operator="between">
      <formula>68</formula>
      <formula>74</formula>
    </cfRule>
  </conditionalFormatting>
  <conditionalFormatting sqref="H1:H1011">
    <cfRule type="cellIs" dxfId="5" priority="6" operator="between">
      <formula>74</formula>
      <formula>81</formula>
    </cfRule>
  </conditionalFormatting>
  <conditionalFormatting sqref="H1:H1011">
    <cfRule type="cellIs" dxfId="6" priority="7" operator="between">
      <formula>81</formula>
      <formula>90</formula>
    </cfRule>
  </conditionalFormatting>
  <conditionalFormatting sqref="H1:H1011">
    <cfRule type="cellIs" dxfId="7" priority="8" operator="greaterThan">
      <formula>90</formula>
    </cfRule>
  </conditionalFormatting>
  <conditionalFormatting sqref="AI4:AJ1011">
    <cfRule type="cellIs" dxfId="1" priority="9" operator="lessThan">
      <formula>60</formula>
    </cfRule>
  </conditionalFormatting>
  <hyperlinks>
    <hyperlink r:id="rId1" ref="B1"/>
  </hyperlin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7C3"/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5.13" defaultRowHeight="15.75"/>
  <cols>
    <col customWidth="1" min="1" max="1" width="7.5"/>
    <col customWidth="1" min="2" max="2" width="36.0"/>
    <col customWidth="1" min="3" max="3" width="7.38"/>
    <col customWidth="1" min="4" max="8" width="4.38"/>
    <col customWidth="1" min="9" max="9" width="3.38"/>
    <col customWidth="1" min="10" max="18" width="2.88"/>
    <col customWidth="1" min="19" max="19" width="9.0"/>
    <col customWidth="1" min="20" max="20" width="7.25"/>
    <col customWidth="1" min="21" max="21" width="6.5"/>
    <col customWidth="1" min="22" max="22" width="9.0"/>
    <col customWidth="1" min="23" max="23" width="7.75"/>
    <col customWidth="1" min="24" max="24" width="6.63"/>
    <col customWidth="1" min="25" max="25" width="10.0"/>
    <col customWidth="1" min="26" max="26" width="7.88"/>
    <col customWidth="1" min="27" max="27" width="6.63"/>
    <col customWidth="1" min="28" max="28" width="12.75"/>
    <col customWidth="1" min="29" max="29" width="9.5"/>
    <col customWidth="1" min="30" max="30" width="5.0"/>
    <col customWidth="1" min="31" max="32" width="6.25"/>
    <col customWidth="1" min="33" max="33" width="6.13"/>
  </cols>
  <sheetData>
    <row r="1">
      <c r="A1" s="5"/>
      <c r="B1" s="309" t="s">
        <v>1240</v>
      </c>
      <c r="C1" s="5" t="s">
        <v>3</v>
      </c>
      <c r="D1" s="6" t="s">
        <v>1151</v>
      </c>
      <c r="H1" s="7" t="s">
        <v>1152</v>
      </c>
      <c r="I1" s="8" t="s">
        <v>1175</v>
      </c>
      <c r="Q1" s="8" t="s">
        <v>1241</v>
      </c>
      <c r="S1" s="9" t="s">
        <v>1153</v>
      </c>
      <c r="U1" s="10"/>
      <c r="V1" s="9" t="s">
        <v>1154</v>
      </c>
      <c r="X1" s="10"/>
      <c r="Y1" s="9" t="s">
        <v>1155</v>
      </c>
      <c r="AA1" s="10"/>
      <c r="AB1" s="8" t="s">
        <v>1156</v>
      </c>
      <c r="AD1" s="10"/>
      <c r="AE1" s="11" t="s">
        <v>1157</v>
      </c>
      <c r="AF1" s="12" t="s">
        <v>1158</v>
      </c>
      <c r="AG1" s="13" t="s">
        <v>1159</v>
      </c>
    </row>
    <row r="2">
      <c r="A2" s="5" t="s">
        <v>0</v>
      </c>
      <c r="B2" s="5" t="s">
        <v>1</v>
      </c>
      <c r="D2" s="14"/>
      <c r="H2" s="15"/>
      <c r="I2" s="16">
        <v>45549.0</v>
      </c>
      <c r="J2" s="16">
        <v>45563.0</v>
      </c>
      <c r="K2" s="16">
        <f t="shared" ref="K2:P2" si="1">J2+14</f>
        <v>45577</v>
      </c>
      <c r="L2" s="16">
        <f t="shared" si="1"/>
        <v>45591</v>
      </c>
      <c r="M2" s="16">
        <f t="shared" si="1"/>
        <v>45605</v>
      </c>
      <c r="N2" s="16">
        <f t="shared" si="1"/>
        <v>45619</v>
      </c>
      <c r="O2" s="16">
        <f t="shared" si="1"/>
        <v>45633</v>
      </c>
      <c r="P2" s="129">
        <f t="shared" si="1"/>
        <v>45647</v>
      </c>
      <c r="Q2" s="311">
        <v>45668.0</v>
      </c>
      <c r="R2" s="131">
        <v>45675.0</v>
      </c>
      <c r="S2" s="312" t="s">
        <v>1160</v>
      </c>
      <c r="T2" s="19" t="s">
        <v>1161</v>
      </c>
      <c r="U2" s="20" t="s">
        <v>1162</v>
      </c>
      <c r="V2" s="18" t="s">
        <v>1160</v>
      </c>
      <c r="W2" s="19" t="s">
        <v>1161</v>
      </c>
      <c r="X2" s="20" t="s">
        <v>1162</v>
      </c>
      <c r="Y2" s="18" t="s">
        <v>1160</v>
      </c>
      <c r="Z2" s="19" t="s">
        <v>1161</v>
      </c>
      <c r="AA2" s="20" t="s">
        <v>1162</v>
      </c>
      <c r="AB2" s="21" t="s">
        <v>1160</v>
      </c>
      <c r="AC2" s="19" t="s">
        <v>1161</v>
      </c>
      <c r="AD2" s="20" t="s">
        <v>1162</v>
      </c>
      <c r="AE2" s="22" t="s">
        <v>1163</v>
      </c>
      <c r="AF2" s="22" t="s">
        <v>1163</v>
      </c>
      <c r="AG2" s="23" t="s">
        <v>1164</v>
      </c>
    </row>
    <row r="3" ht="18.0" customHeight="1">
      <c r="C3" s="62"/>
      <c r="D3" s="24" t="s">
        <v>1165</v>
      </c>
      <c r="E3" s="19" t="s">
        <v>1166</v>
      </c>
      <c r="F3" s="19" t="s">
        <v>1167</v>
      </c>
      <c r="G3" s="25" t="s">
        <v>1168</v>
      </c>
      <c r="H3" s="15"/>
      <c r="Q3" s="14"/>
      <c r="R3" s="10"/>
      <c r="T3" s="19" t="s">
        <v>1164</v>
      </c>
      <c r="U3" s="10"/>
      <c r="V3" s="14"/>
      <c r="W3" s="19" t="s">
        <v>1164</v>
      </c>
      <c r="X3" s="10"/>
      <c r="Y3" s="14"/>
      <c r="Z3" s="19" t="s">
        <v>1164</v>
      </c>
      <c r="AA3" s="10"/>
      <c r="AB3" s="14"/>
      <c r="AC3" s="19" t="s">
        <v>1164</v>
      </c>
      <c r="AD3" s="10"/>
      <c r="AE3" s="26" t="s">
        <v>1164</v>
      </c>
      <c r="AF3" s="26" t="s">
        <v>1164</v>
      </c>
      <c r="AG3" s="15"/>
    </row>
    <row r="4">
      <c r="A4" s="2"/>
      <c r="B4" s="2"/>
      <c r="C4" s="2"/>
      <c r="D4" s="29"/>
      <c r="E4" s="30"/>
      <c r="F4" s="30"/>
      <c r="G4" s="31"/>
      <c r="H4" s="32"/>
      <c r="I4" s="33"/>
      <c r="J4" s="33"/>
      <c r="K4" s="33"/>
      <c r="L4" s="33"/>
      <c r="M4" s="314"/>
      <c r="N4" s="33"/>
      <c r="O4" s="33"/>
      <c r="P4" s="314"/>
      <c r="Q4" s="319"/>
      <c r="R4" s="321"/>
      <c r="S4" s="62"/>
      <c r="T4" s="35"/>
      <c r="U4" s="343"/>
      <c r="V4" s="37"/>
      <c r="W4" s="35"/>
      <c r="X4" s="343"/>
      <c r="Y4" s="37"/>
      <c r="Z4" s="35"/>
      <c r="AA4" s="343"/>
      <c r="AB4" s="40"/>
      <c r="AC4" s="37"/>
      <c r="AD4" s="39"/>
      <c r="AE4" s="247"/>
      <c r="AF4" s="41"/>
      <c r="AG4" s="42"/>
    </row>
    <row r="5">
      <c r="A5" s="2"/>
      <c r="B5" s="2"/>
      <c r="C5" s="2"/>
      <c r="D5" s="29"/>
      <c r="E5" s="30"/>
      <c r="F5" s="30"/>
      <c r="G5" s="31"/>
      <c r="H5" s="32"/>
      <c r="I5" s="33"/>
      <c r="J5" s="33"/>
      <c r="K5" s="33"/>
      <c r="L5" s="33"/>
      <c r="M5" s="314"/>
      <c r="N5" s="33"/>
      <c r="O5" s="33"/>
      <c r="P5" s="314"/>
      <c r="Q5" s="319"/>
      <c r="R5" s="321"/>
      <c r="S5" s="62"/>
      <c r="T5" s="35"/>
      <c r="U5" s="343"/>
      <c r="V5" s="37"/>
      <c r="W5" s="35"/>
      <c r="X5" s="343"/>
      <c r="Y5" s="37"/>
      <c r="Z5" s="35"/>
      <c r="AA5" s="343"/>
      <c r="AB5" s="40"/>
      <c r="AC5" s="37"/>
      <c r="AD5" s="39"/>
      <c r="AE5" s="247"/>
      <c r="AF5" s="41"/>
      <c r="AG5" s="42"/>
    </row>
    <row r="6">
      <c r="A6" s="2"/>
      <c r="B6" s="2"/>
      <c r="C6" s="2"/>
      <c r="D6" s="29"/>
      <c r="E6" s="30"/>
      <c r="F6" s="30"/>
      <c r="G6" s="31"/>
      <c r="H6" s="32"/>
      <c r="I6" s="33"/>
      <c r="J6" s="33"/>
      <c r="K6" s="33"/>
      <c r="L6" s="33"/>
      <c r="M6" s="314"/>
      <c r="N6" s="33"/>
      <c r="O6" s="33"/>
      <c r="P6" s="314"/>
      <c r="Q6" s="319"/>
      <c r="R6" s="321"/>
      <c r="S6" s="62"/>
      <c r="T6" s="35"/>
      <c r="U6" s="343"/>
      <c r="V6" s="37"/>
      <c r="W6" s="35"/>
      <c r="X6" s="343"/>
      <c r="Y6" s="37"/>
      <c r="Z6" s="35"/>
      <c r="AA6" s="343"/>
      <c r="AB6" s="40"/>
      <c r="AC6" s="37"/>
      <c r="AD6" s="39"/>
      <c r="AE6" s="247"/>
      <c r="AF6" s="41"/>
      <c r="AG6" s="42"/>
    </row>
    <row r="7">
      <c r="A7" s="2"/>
      <c r="B7" s="2"/>
      <c r="C7" s="2"/>
      <c r="D7" s="29"/>
      <c r="E7" s="30"/>
      <c r="F7" s="30"/>
      <c r="G7" s="31"/>
      <c r="H7" s="32"/>
      <c r="I7" s="33"/>
      <c r="J7" s="33"/>
      <c r="K7" s="33"/>
      <c r="L7" s="33"/>
      <c r="M7" s="314"/>
      <c r="N7" s="33"/>
      <c r="O7" s="33"/>
      <c r="P7" s="314"/>
      <c r="Q7" s="319"/>
      <c r="R7" s="321"/>
      <c r="S7" s="62"/>
      <c r="T7" s="35"/>
      <c r="U7" s="343"/>
      <c r="V7" s="37"/>
      <c r="W7" s="35"/>
      <c r="X7" s="343"/>
      <c r="Y7" s="37"/>
      <c r="Z7" s="35"/>
      <c r="AA7" s="343"/>
      <c r="AB7" s="40"/>
      <c r="AC7" s="37"/>
      <c r="AD7" s="39"/>
      <c r="AE7" s="247"/>
      <c r="AF7" s="41"/>
      <c r="AG7" s="42"/>
    </row>
    <row r="8">
      <c r="A8" s="4" t="s">
        <v>117</v>
      </c>
      <c r="B8" s="2" t="s">
        <v>118</v>
      </c>
      <c r="C8" s="2" t="s">
        <v>119</v>
      </c>
      <c r="D8" s="29">
        <f t="shared" ref="D8:D24" si="3">AVERAGE(T8,W8)*20</f>
        <v>15</v>
      </c>
      <c r="E8" s="30">
        <f t="shared" ref="E8:E24" si="4">AVERAGE(Z8,AC8)*40</f>
        <v>30</v>
      </c>
      <c r="F8" s="30">
        <f t="shared" ref="F8:F24" si="5">AVERAGE(AF8,AF8)/100*20</f>
        <v>12.666</v>
      </c>
      <c r="G8" s="31">
        <f t="shared" ref="G8:G24" si="6">AG8/100*20</f>
        <v>20</v>
      </c>
      <c r="H8" s="32">
        <f t="shared" ref="H8:H24" si="7">SUM(D8:G8)</f>
        <v>77.666</v>
      </c>
      <c r="I8" s="33"/>
      <c r="J8" s="33">
        <v>1.0</v>
      </c>
      <c r="K8" s="33">
        <v>1.0</v>
      </c>
      <c r="L8" s="33"/>
      <c r="M8" s="314">
        <v>1.0</v>
      </c>
      <c r="N8" s="33"/>
      <c r="O8" s="33">
        <v>2.0</v>
      </c>
      <c r="P8" s="314">
        <v>1.0</v>
      </c>
      <c r="Q8" s="319">
        <v>1.0</v>
      </c>
      <c r="R8" s="321"/>
      <c r="S8" s="34">
        <f t="shared" ref="S8:S24" si="8">abs(A8-460000)+24000</f>
        <v>29259</v>
      </c>
      <c r="T8" s="35">
        <v>0.75</v>
      </c>
      <c r="U8" s="343">
        <v>45605.0</v>
      </c>
      <c r="V8" s="37">
        <v>93102.0</v>
      </c>
      <c r="W8" s="35">
        <v>0.75</v>
      </c>
      <c r="X8" s="343">
        <v>45647.0</v>
      </c>
      <c r="Y8" s="37">
        <v>1105701.0</v>
      </c>
      <c r="Z8" s="35">
        <v>0.75</v>
      </c>
      <c r="AA8" s="343">
        <v>45668.0</v>
      </c>
      <c r="AB8" s="40"/>
      <c r="AC8" s="35">
        <f t="shared" ref="AC8:AD8" si="2">Z8</f>
        <v>0.75</v>
      </c>
      <c r="AD8" s="39">
        <f t="shared" si="2"/>
        <v>45668</v>
      </c>
      <c r="AE8" s="142">
        <v>63.33</v>
      </c>
      <c r="AF8" s="41">
        <f t="shared" ref="AF8:AF24" si="10">IF(AE8&gt;=60,AE8,0)</f>
        <v>63.33</v>
      </c>
      <c r="AG8" s="42">
        <f t="shared" ref="AG8:AG17" si="11">IF(H8&gt;=60,100,0)</f>
        <v>100</v>
      </c>
    </row>
    <row r="9">
      <c r="A9" s="344" t="s">
        <v>186</v>
      </c>
      <c r="B9" s="2" t="s">
        <v>187</v>
      </c>
      <c r="C9" s="2" t="s">
        <v>119</v>
      </c>
      <c r="D9" s="29">
        <f t="shared" si="3"/>
        <v>17.5</v>
      </c>
      <c r="E9" s="30">
        <f t="shared" si="4"/>
        <v>39.2</v>
      </c>
      <c r="F9" s="30">
        <f t="shared" si="5"/>
        <v>14.666</v>
      </c>
      <c r="G9" s="31">
        <f t="shared" si="6"/>
        <v>20</v>
      </c>
      <c r="H9" s="32">
        <f t="shared" si="7"/>
        <v>91.366</v>
      </c>
      <c r="I9" s="33"/>
      <c r="J9" s="33">
        <v>1.0</v>
      </c>
      <c r="K9" s="314">
        <v>1.0</v>
      </c>
      <c r="L9" s="33"/>
      <c r="M9" s="33">
        <v>1.0</v>
      </c>
      <c r="N9" s="314">
        <v>2.0</v>
      </c>
      <c r="O9" s="33">
        <v>1.0</v>
      </c>
      <c r="P9" s="314">
        <v>3.0</v>
      </c>
      <c r="Q9" s="345"/>
      <c r="R9" s="321"/>
      <c r="S9" s="34">
        <f t="shared" si="8"/>
        <v>75583</v>
      </c>
      <c r="T9" s="35">
        <v>0.9</v>
      </c>
      <c r="U9" s="343">
        <v>45577.0</v>
      </c>
      <c r="V9" s="37">
        <v>92745.0</v>
      </c>
      <c r="W9" s="35">
        <v>0.85</v>
      </c>
      <c r="X9" s="343">
        <v>45619.0</v>
      </c>
      <c r="Y9" s="37">
        <v>110555.0</v>
      </c>
      <c r="Z9" s="35">
        <v>0.98</v>
      </c>
      <c r="AA9" s="39">
        <v>45647.0</v>
      </c>
      <c r="AB9" s="40"/>
      <c r="AC9" s="35">
        <f t="shared" ref="AC9:AD9" si="9">Z9</f>
        <v>0.98</v>
      </c>
      <c r="AD9" s="39">
        <f t="shared" si="9"/>
        <v>45647</v>
      </c>
      <c r="AE9" s="142">
        <v>73.33</v>
      </c>
      <c r="AF9" s="41">
        <f t="shared" si="10"/>
        <v>73.33</v>
      </c>
      <c r="AG9" s="42">
        <f t="shared" si="11"/>
        <v>100</v>
      </c>
    </row>
    <row r="10">
      <c r="A10" s="344" t="s">
        <v>346</v>
      </c>
      <c r="B10" s="2" t="s">
        <v>347</v>
      </c>
      <c r="C10" s="2" t="s">
        <v>119</v>
      </c>
      <c r="D10" s="29">
        <f t="shared" si="3"/>
        <v>16.9</v>
      </c>
      <c r="E10" s="30">
        <f t="shared" si="4"/>
        <v>36</v>
      </c>
      <c r="F10" s="30">
        <f t="shared" si="5"/>
        <v>15.334</v>
      </c>
      <c r="G10" s="31">
        <f t="shared" si="6"/>
        <v>20</v>
      </c>
      <c r="H10" s="32">
        <f t="shared" si="7"/>
        <v>88.234</v>
      </c>
      <c r="I10" s="33"/>
      <c r="J10" s="33">
        <v>1.0</v>
      </c>
      <c r="K10" s="33">
        <v>1.0</v>
      </c>
      <c r="L10" s="314">
        <v>1.0</v>
      </c>
      <c r="M10" s="33"/>
      <c r="N10" s="314">
        <v>2.0</v>
      </c>
      <c r="O10" s="33">
        <v>3.0</v>
      </c>
      <c r="P10" s="33">
        <v>1.0</v>
      </c>
      <c r="Q10" s="319">
        <v>1.0</v>
      </c>
      <c r="R10" s="321"/>
      <c r="S10" s="34">
        <f t="shared" si="8"/>
        <v>29967</v>
      </c>
      <c r="T10" s="35">
        <v>0.85</v>
      </c>
      <c r="U10" s="343">
        <v>45591.0</v>
      </c>
      <c r="V10" s="37">
        <v>93024.0</v>
      </c>
      <c r="W10" s="35">
        <v>0.84</v>
      </c>
      <c r="X10" s="343">
        <v>45619.0</v>
      </c>
      <c r="Y10" s="37">
        <v>1105618.0</v>
      </c>
      <c r="Z10" s="35">
        <v>0.9</v>
      </c>
      <c r="AA10" s="343">
        <v>45668.0</v>
      </c>
      <c r="AB10" s="40"/>
      <c r="AC10" s="35">
        <f t="shared" ref="AC10:AD10" si="12">Z10</f>
        <v>0.9</v>
      </c>
      <c r="AD10" s="39">
        <f t="shared" si="12"/>
        <v>45668</v>
      </c>
      <c r="AE10" s="142">
        <v>76.67</v>
      </c>
      <c r="AF10" s="41">
        <f t="shared" si="10"/>
        <v>76.67</v>
      </c>
      <c r="AG10" s="42">
        <f t="shared" si="11"/>
        <v>100</v>
      </c>
    </row>
    <row r="11">
      <c r="A11" s="344" t="s">
        <v>416</v>
      </c>
      <c r="B11" s="2" t="s">
        <v>417</v>
      </c>
      <c r="C11" s="2" t="s">
        <v>119</v>
      </c>
      <c r="D11" s="29">
        <f t="shared" si="3"/>
        <v>17.5</v>
      </c>
      <c r="E11" s="30">
        <f t="shared" si="4"/>
        <v>30</v>
      </c>
      <c r="F11" s="30">
        <f t="shared" si="5"/>
        <v>14</v>
      </c>
      <c r="G11" s="31">
        <f t="shared" si="6"/>
        <v>20</v>
      </c>
      <c r="H11" s="32">
        <f t="shared" si="7"/>
        <v>81.5</v>
      </c>
      <c r="I11" s="33"/>
      <c r="J11" s="33"/>
      <c r="K11" s="179">
        <v>2.0</v>
      </c>
      <c r="L11" s="314">
        <v>1.0</v>
      </c>
      <c r="M11" s="33"/>
      <c r="N11" s="33">
        <v>1.0</v>
      </c>
      <c r="O11" s="314">
        <v>2.0</v>
      </c>
      <c r="P11" s="33">
        <v>1.0</v>
      </c>
      <c r="Q11" s="319">
        <v>1.0</v>
      </c>
      <c r="R11" s="321"/>
      <c r="S11" s="34">
        <f t="shared" si="8"/>
        <v>30177</v>
      </c>
      <c r="T11" s="35">
        <v>0.95</v>
      </c>
      <c r="U11" s="343">
        <v>45591.0</v>
      </c>
      <c r="V11" s="37">
        <v>93019.0</v>
      </c>
      <c r="W11" s="35">
        <v>0.8</v>
      </c>
      <c r="X11" s="343">
        <v>45633.0</v>
      </c>
      <c r="Y11" s="37">
        <v>1105627.0</v>
      </c>
      <c r="Z11" s="35">
        <v>0.75</v>
      </c>
      <c r="AA11" s="343">
        <v>45668.0</v>
      </c>
      <c r="AB11" s="40"/>
      <c r="AC11" s="35">
        <f t="shared" ref="AC11:AD11" si="13">Z11</f>
        <v>0.75</v>
      </c>
      <c r="AD11" s="39">
        <f t="shared" si="13"/>
        <v>45668</v>
      </c>
      <c r="AE11" s="142">
        <v>70.0</v>
      </c>
      <c r="AF11" s="41">
        <f t="shared" si="10"/>
        <v>70</v>
      </c>
      <c r="AG11" s="42">
        <f t="shared" si="11"/>
        <v>100</v>
      </c>
    </row>
    <row r="12">
      <c r="A12" s="344" t="s">
        <v>498</v>
      </c>
      <c r="B12" s="2" t="s">
        <v>499</v>
      </c>
      <c r="C12" s="2" t="s">
        <v>119</v>
      </c>
      <c r="D12" s="29">
        <f t="shared" si="3"/>
        <v>16</v>
      </c>
      <c r="E12" s="30">
        <f t="shared" si="4"/>
        <v>30</v>
      </c>
      <c r="F12" s="30">
        <f t="shared" si="5"/>
        <v>17.334</v>
      </c>
      <c r="G12" s="31">
        <f t="shared" si="6"/>
        <v>20</v>
      </c>
      <c r="H12" s="32">
        <f t="shared" si="7"/>
        <v>83.334</v>
      </c>
      <c r="I12" s="33"/>
      <c r="J12" s="33"/>
      <c r="K12" s="33">
        <v>1.0</v>
      </c>
      <c r="L12" s="314">
        <v>1.0</v>
      </c>
      <c r="M12" s="33">
        <v>1.0</v>
      </c>
      <c r="N12" s="314">
        <v>3.0</v>
      </c>
      <c r="O12" s="33">
        <v>3.0</v>
      </c>
      <c r="P12" s="33">
        <v>2.0</v>
      </c>
      <c r="Q12" s="134">
        <v>1.0</v>
      </c>
      <c r="R12" s="346">
        <v>1.0</v>
      </c>
      <c r="S12" s="34">
        <f t="shared" si="8"/>
        <v>75069</v>
      </c>
      <c r="T12" s="35">
        <v>0.85</v>
      </c>
      <c r="U12" s="343">
        <v>45591.0</v>
      </c>
      <c r="V12" s="37">
        <v>93010.0</v>
      </c>
      <c r="W12" s="35">
        <v>0.75</v>
      </c>
      <c r="X12" s="343">
        <v>45619.0</v>
      </c>
      <c r="Y12" s="37">
        <v>1105613.0</v>
      </c>
      <c r="Z12" s="35">
        <v>0.75</v>
      </c>
      <c r="AA12" s="39">
        <v>45675.0</v>
      </c>
      <c r="AB12" s="40"/>
      <c r="AC12" s="35">
        <f t="shared" ref="AC12:AD12" si="14">Z12</f>
        <v>0.75</v>
      </c>
      <c r="AD12" s="39">
        <f t="shared" si="14"/>
        <v>45675</v>
      </c>
      <c r="AE12" s="142">
        <v>86.67</v>
      </c>
      <c r="AF12" s="41">
        <f t="shared" si="10"/>
        <v>86.67</v>
      </c>
      <c r="AG12" s="42">
        <f t="shared" si="11"/>
        <v>100</v>
      </c>
    </row>
    <row r="13">
      <c r="A13" s="344" t="s">
        <v>556</v>
      </c>
      <c r="B13" s="347" t="s">
        <v>557</v>
      </c>
      <c r="C13" s="2" t="s">
        <v>119</v>
      </c>
      <c r="D13" s="29">
        <f t="shared" si="3"/>
        <v>18.5</v>
      </c>
      <c r="E13" s="30">
        <f t="shared" si="4"/>
        <v>39.2</v>
      </c>
      <c r="F13" s="30">
        <f t="shared" si="5"/>
        <v>15.334</v>
      </c>
      <c r="G13" s="31">
        <f t="shared" si="6"/>
        <v>20</v>
      </c>
      <c r="H13" s="32">
        <f t="shared" si="7"/>
        <v>93.034</v>
      </c>
      <c r="I13" s="33"/>
      <c r="J13" s="33">
        <v>2.0</v>
      </c>
      <c r="K13" s="314">
        <v>2.0</v>
      </c>
      <c r="L13" s="33"/>
      <c r="M13" s="314">
        <v>1.0</v>
      </c>
      <c r="N13" s="33">
        <v>2.0</v>
      </c>
      <c r="O13" s="33">
        <v>2.0</v>
      </c>
      <c r="P13" s="314">
        <v>3.0</v>
      </c>
      <c r="Q13" s="345"/>
      <c r="R13" s="321"/>
      <c r="S13" s="34">
        <f t="shared" si="8"/>
        <v>30513</v>
      </c>
      <c r="T13" s="35">
        <v>0.9</v>
      </c>
      <c r="U13" s="343">
        <v>45577.0</v>
      </c>
      <c r="V13" s="37">
        <v>92799.0</v>
      </c>
      <c r="W13" s="35">
        <v>0.95</v>
      </c>
      <c r="X13" s="343">
        <v>45605.0</v>
      </c>
      <c r="Y13" s="37">
        <v>110517.0</v>
      </c>
      <c r="Z13" s="35">
        <v>0.98</v>
      </c>
      <c r="AA13" s="39">
        <v>45647.0</v>
      </c>
      <c r="AB13" s="40"/>
      <c r="AC13" s="35">
        <f t="shared" ref="AC13:AD13" si="15">Z13</f>
        <v>0.98</v>
      </c>
      <c r="AD13" s="39">
        <f t="shared" si="15"/>
        <v>45647</v>
      </c>
      <c r="AE13" s="142">
        <v>76.67</v>
      </c>
      <c r="AF13" s="41">
        <f t="shared" si="10"/>
        <v>76.67</v>
      </c>
      <c r="AG13" s="42">
        <f t="shared" si="11"/>
        <v>100</v>
      </c>
    </row>
    <row r="14">
      <c r="A14" s="174">
        <v>466662.0</v>
      </c>
      <c r="B14" s="1" t="s">
        <v>607</v>
      </c>
      <c r="C14" s="2" t="s">
        <v>119</v>
      </c>
      <c r="D14" s="29">
        <f t="shared" si="3"/>
        <v>16</v>
      </c>
      <c r="E14" s="30">
        <f t="shared" si="4"/>
        <v>34</v>
      </c>
      <c r="F14" s="30">
        <f t="shared" si="5"/>
        <v>16.666</v>
      </c>
      <c r="G14" s="31">
        <f t="shared" si="6"/>
        <v>20</v>
      </c>
      <c r="H14" s="32">
        <f t="shared" si="7"/>
        <v>86.666</v>
      </c>
      <c r="I14" s="33"/>
      <c r="J14" s="33"/>
      <c r="K14" s="33">
        <v>2.0</v>
      </c>
      <c r="L14" s="314">
        <v>2.0</v>
      </c>
      <c r="M14" s="33"/>
      <c r="N14" s="33">
        <v>2.0</v>
      </c>
      <c r="O14" s="314">
        <v>2.0</v>
      </c>
      <c r="P14" s="33">
        <v>1.0</v>
      </c>
      <c r="Q14" s="319">
        <v>1.0</v>
      </c>
      <c r="R14" s="321"/>
      <c r="S14" s="34">
        <f t="shared" si="8"/>
        <v>30662</v>
      </c>
      <c r="T14" s="35">
        <v>0.85</v>
      </c>
      <c r="U14" s="343">
        <v>45591.0</v>
      </c>
      <c r="V14" s="37">
        <v>92999.0</v>
      </c>
      <c r="W14" s="35">
        <v>0.75</v>
      </c>
      <c r="X14" s="343">
        <v>45633.0</v>
      </c>
      <c r="Y14" s="37">
        <v>1105626.0</v>
      </c>
      <c r="Z14" s="35">
        <v>0.85</v>
      </c>
      <c r="AA14" s="343">
        <v>45668.0</v>
      </c>
      <c r="AB14" s="40"/>
      <c r="AC14" s="35">
        <f t="shared" ref="AC14:AD14" si="16">Z14</f>
        <v>0.85</v>
      </c>
      <c r="AD14" s="39">
        <f t="shared" si="16"/>
        <v>45668</v>
      </c>
      <c r="AE14" s="142">
        <v>83.33</v>
      </c>
      <c r="AF14" s="41">
        <f t="shared" si="10"/>
        <v>83.33</v>
      </c>
      <c r="AG14" s="42">
        <f t="shared" si="11"/>
        <v>100</v>
      </c>
    </row>
    <row r="15">
      <c r="A15" s="174">
        <v>466890.0</v>
      </c>
      <c r="B15" s="1" t="s">
        <v>1267</v>
      </c>
      <c r="C15" s="2" t="s">
        <v>119</v>
      </c>
      <c r="D15" s="29">
        <f t="shared" si="3"/>
        <v>14</v>
      </c>
      <c r="E15" s="30">
        <f t="shared" si="4"/>
        <v>34</v>
      </c>
      <c r="F15" s="30">
        <f t="shared" si="5"/>
        <v>13.334</v>
      </c>
      <c r="G15" s="31">
        <f t="shared" si="6"/>
        <v>20</v>
      </c>
      <c r="H15" s="32">
        <f t="shared" si="7"/>
        <v>81.334</v>
      </c>
      <c r="I15" s="33"/>
      <c r="J15" s="33"/>
      <c r="K15" s="33">
        <v>1.0</v>
      </c>
      <c r="L15" s="33">
        <v>1.0</v>
      </c>
      <c r="M15" s="314">
        <v>1.0</v>
      </c>
      <c r="N15" s="33"/>
      <c r="O15" s="33"/>
      <c r="P15" s="314">
        <v>2.0</v>
      </c>
      <c r="Q15" s="319">
        <v>1.0</v>
      </c>
      <c r="R15" s="321"/>
      <c r="S15" s="34">
        <f t="shared" si="8"/>
        <v>30890</v>
      </c>
      <c r="T15" s="35">
        <v>0.7</v>
      </c>
      <c r="U15" s="343">
        <v>45605.0</v>
      </c>
      <c r="V15" s="37">
        <v>93105.0</v>
      </c>
      <c r="W15" s="35">
        <v>0.7</v>
      </c>
      <c r="X15" s="343">
        <v>45647.0</v>
      </c>
      <c r="Y15" s="37">
        <v>1105704.0</v>
      </c>
      <c r="Z15" s="35">
        <v>0.85</v>
      </c>
      <c r="AA15" s="343">
        <v>45668.0</v>
      </c>
      <c r="AB15" s="40"/>
      <c r="AC15" s="35">
        <v>0.85</v>
      </c>
      <c r="AD15" s="39">
        <f>AA15</f>
        <v>45668</v>
      </c>
      <c r="AE15" s="142">
        <v>66.67</v>
      </c>
      <c r="AF15" s="41">
        <f t="shared" si="10"/>
        <v>66.67</v>
      </c>
      <c r="AG15" s="42">
        <f t="shared" si="11"/>
        <v>100</v>
      </c>
    </row>
    <row r="16">
      <c r="A16" s="344" t="s">
        <v>724</v>
      </c>
      <c r="B16" s="2" t="s">
        <v>725</v>
      </c>
      <c r="C16" s="2" t="s">
        <v>119</v>
      </c>
      <c r="D16" s="29">
        <f t="shared" si="3"/>
        <v>16.5</v>
      </c>
      <c r="E16" s="30">
        <f t="shared" si="4"/>
        <v>34</v>
      </c>
      <c r="F16" s="30">
        <f t="shared" si="5"/>
        <v>13.334</v>
      </c>
      <c r="G16" s="31">
        <f t="shared" si="6"/>
        <v>20</v>
      </c>
      <c r="H16" s="32">
        <f t="shared" si="7"/>
        <v>83.834</v>
      </c>
      <c r="I16" s="33"/>
      <c r="J16" s="33">
        <v>1.0</v>
      </c>
      <c r="K16" s="33">
        <v>1.0</v>
      </c>
      <c r="L16" s="314">
        <v>1.0</v>
      </c>
      <c r="M16" s="33"/>
      <c r="N16" s="314">
        <v>2.0</v>
      </c>
      <c r="O16" s="33">
        <v>1.0</v>
      </c>
      <c r="P16" s="33">
        <v>1.0</v>
      </c>
      <c r="Q16" s="319">
        <v>1.0</v>
      </c>
      <c r="R16" s="321"/>
      <c r="S16" s="34">
        <f t="shared" si="8"/>
        <v>31018</v>
      </c>
      <c r="T16" s="35">
        <v>0.8</v>
      </c>
      <c r="U16" s="343">
        <v>45591.0</v>
      </c>
      <c r="V16" s="21">
        <v>92955.0</v>
      </c>
      <c r="W16" s="35">
        <v>0.85</v>
      </c>
      <c r="X16" s="343">
        <v>45619.0</v>
      </c>
      <c r="Y16" s="37">
        <v>1105620.0</v>
      </c>
      <c r="Z16" s="35">
        <v>0.85</v>
      </c>
      <c r="AA16" s="343">
        <v>45668.0</v>
      </c>
      <c r="AB16" s="40"/>
      <c r="AC16" s="35">
        <f t="shared" ref="AC16:AD16" si="17">Z16</f>
        <v>0.85</v>
      </c>
      <c r="AD16" s="39">
        <f t="shared" si="17"/>
        <v>45668</v>
      </c>
      <c r="AE16" s="142">
        <v>66.67</v>
      </c>
      <c r="AF16" s="41">
        <f t="shared" si="10"/>
        <v>66.67</v>
      </c>
      <c r="AG16" s="42">
        <f t="shared" si="11"/>
        <v>100</v>
      </c>
    </row>
    <row r="17">
      <c r="A17" s="344" t="s">
        <v>784</v>
      </c>
      <c r="B17" s="2" t="s">
        <v>785</v>
      </c>
      <c r="C17" s="2" t="s">
        <v>119</v>
      </c>
      <c r="D17" s="29">
        <f t="shared" si="3"/>
        <v>20</v>
      </c>
      <c r="E17" s="30">
        <f t="shared" si="4"/>
        <v>40</v>
      </c>
      <c r="F17" s="30">
        <f t="shared" si="5"/>
        <v>16.666</v>
      </c>
      <c r="G17" s="31">
        <f t="shared" si="6"/>
        <v>20</v>
      </c>
      <c r="H17" s="32">
        <f t="shared" si="7"/>
        <v>96.666</v>
      </c>
      <c r="I17" s="33"/>
      <c r="J17" s="33">
        <v>1.0</v>
      </c>
      <c r="K17" s="314">
        <v>1.0</v>
      </c>
      <c r="L17" s="33">
        <v>1.0</v>
      </c>
      <c r="M17" s="314">
        <v>1.0</v>
      </c>
      <c r="N17" s="33">
        <v>2.0</v>
      </c>
      <c r="O17" s="33">
        <v>2.0</v>
      </c>
      <c r="P17" s="314">
        <v>1.0</v>
      </c>
      <c r="Q17" s="345"/>
      <c r="R17" s="321"/>
      <c r="S17" s="34">
        <f t="shared" si="8"/>
        <v>31213</v>
      </c>
      <c r="T17" s="35">
        <v>1.0</v>
      </c>
      <c r="U17" s="343">
        <v>45577.0</v>
      </c>
      <c r="V17" s="21">
        <v>92804.0</v>
      </c>
      <c r="W17" s="35">
        <v>1.0</v>
      </c>
      <c r="X17" s="343">
        <v>45605.0</v>
      </c>
      <c r="Y17" s="37">
        <v>110549.0</v>
      </c>
      <c r="Z17" s="35">
        <v>1.0</v>
      </c>
      <c r="AA17" s="39">
        <v>45647.0</v>
      </c>
      <c r="AB17" s="40"/>
      <c r="AC17" s="35">
        <f t="shared" ref="AC17:AD17" si="18">Z17</f>
        <v>1</v>
      </c>
      <c r="AD17" s="39">
        <f t="shared" si="18"/>
        <v>45647</v>
      </c>
      <c r="AE17" s="142">
        <v>83.33</v>
      </c>
      <c r="AF17" s="41">
        <f t="shared" si="10"/>
        <v>83.33</v>
      </c>
      <c r="AG17" s="42">
        <f t="shared" si="11"/>
        <v>100</v>
      </c>
    </row>
    <row r="18">
      <c r="A18" s="344" t="s">
        <v>856</v>
      </c>
      <c r="B18" s="2" t="s">
        <v>857</v>
      </c>
      <c r="C18" s="2" t="s">
        <v>119</v>
      </c>
      <c r="D18" s="29">
        <f t="shared" si="3"/>
        <v>15.5</v>
      </c>
      <c r="E18" s="30">
        <f t="shared" si="4"/>
        <v>32</v>
      </c>
      <c r="F18" s="30">
        <f t="shared" si="5"/>
        <v>12</v>
      </c>
      <c r="G18" s="31">
        <f t="shared" si="6"/>
        <v>12</v>
      </c>
      <c r="H18" s="32">
        <f t="shared" si="7"/>
        <v>71.5</v>
      </c>
      <c r="I18" s="33"/>
      <c r="J18" s="33" t="s">
        <v>1245</v>
      </c>
      <c r="K18" s="33">
        <v>1.0</v>
      </c>
      <c r="L18" s="314">
        <v>2.0</v>
      </c>
      <c r="M18" s="33" t="s">
        <v>1245</v>
      </c>
      <c r="N18" s="33" t="s">
        <v>1245</v>
      </c>
      <c r="O18" s="314">
        <v>2.0</v>
      </c>
      <c r="P18" s="33">
        <v>1.0</v>
      </c>
      <c r="Q18" s="315" t="s">
        <v>1245</v>
      </c>
      <c r="R18" s="346">
        <v>1.0</v>
      </c>
      <c r="S18" s="34">
        <f t="shared" si="8"/>
        <v>31409</v>
      </c>
      <c r="T18" s="35">
        <v>0.8</v>
      </c>
      <c r="U18" s="343">
        <v>45591.0</v>
      </c>
      <c r="V18" s="21">
        <v>93001.0</v>
      </c>
      <c r="W18" s="35">
        <v>0.75</v>
      </c>
      <c r="X18" s="343">
        <v>45633.0</v>
      </c>
      <c r="Y18" s="37">
        <v>1105628.0</v>
      </c>
      <c r="Z18" s="35">
        <v>0.8</v>
      </c>
      <c r="AA18" s="343">
        <v>45675.0</v>
      </c>
      <c r="AB18" s="40"/>
      <c r="AC18" s="35">
        <f t="shared" ref="AC18:AD18" si="19">Z18</f>
        <v>0.8</v>
      </c>
      <c r="AD18" s="39">
        <f t="shared" si="19"/>
        <v>45675</v>
      </c>
      <c r="AE18" s="142">
        <v>60.0</v>
      </c>
      <c r="AF18" s="41">
        <f t="shared" si="10"/>
        <v>60</v>
      </c>
      <c r="AG18" s="68">
        <v>60.0</v>
      </c>
    </row>
    <row r="19">
      <c r="A19" s="344" t="s">
        <v>930</v>
      </c>
      <c r="B19" s="2" t="s">
        <v>931</v>
      </c>
      <c r="C19" s="2" t="s">
        <v>119</v>
      </c>
      <c r="D19" s="29">
        <f t="shared" si="3"/>
        <v>16</v>
      </c>
      <c r="E19" s="30">
        <f t="shared" si="4"/>
        <v>38</v>
      </c>
      <c r="F19" s="30">
        <f t="shared" si="5"/>
        <v>14.666</v>
      </c>
      <c r="G19" s="31">
        <f t="shared" si="6"/>
        <v>20</v>
      </c>
      <c r="H19" s="32">
        <f t="shared" si="7"/>
        <v>88.666</v>
      </c>
      <c r="I19" s="33"/>
      <c r="J19" s="33" t="s">
        <v>1245</v>
      </c>
      <c r="K19" s="33">
        <v>1.0</v>
      </c>
      <c r="L19" s="314">
        <v>1.0</v>
      </c>
      <c r="M19" s="33"/>
      <c r="N19" s="314">
        <v>1.0</v>
      </c>
      <c r="O19" s="33">
        <v>2.0</v>
      </c>
      <c r="P19" s="33">
        <v>1.0</v>
      </c>
      <c r="Q19" s="319">
        <v>1.0</v>
      </c>
      <c r="R19" s="321"/>
      <c r="S19" s="34">
        <f t="shared" si="8"/>
        <v>31593</v>
      </c>
      <c r="T19" s="35">
        <v>0.8</v>
      </c>
      <c r="U19" s="343">
        <v>45591.0</v>
      </c>
      <c r="V19" s="37">
        <v>93029.0</v>
      </c>
      <c r="W19" s="35">
        <v>0.8</v>
      </c>
      <c r="X19" s="343">
        <v>45619.0</v>
      </c>
      <c r="Y19" s="37">
        <v>1105625.0</v>
      </c>
      <c r="Z19" s="35">
        <v>0.95</v>
      </c>
      <c r="AA19" s="343">
        <v>45668.0</v>
      </c>
      <c r="AB19" s="40"/>
      <c r="AC19" s="35">
        <f t="shared" ref="AC19:AD19" si="20">Z19</f>
        <v>0.95</v>
      </c>
      <c r="AD19" s="39">
        <f t="shared" si="20"/>
        <v>45668</v>
      </c>
      <c r="AE19" s="142">
        <v>73.33</v>
      </c>
      <c r="AF19" s="41">
        <f t="shared" si="10"/>
        <v>73.33</v>
      </c>
      <c r="AG19" s="42">
        <f t="shared" ref="AG19:AG24" si="22">IF(H19&gt;=60,100,0)</f>
        <v>100</v>
      </c>
    </row>
    <row r="20">
      <c r="A20" s="344" t="s">
        <v>942</v>
      </c>
      <c r="B20" s="2" t="s">
        <v>943</v>
      </c>
      <c r="C20" s="2" t="s">
        <v>119</v>
      </c>
      <c r="D20" s="29">
        <f t="shared" si="3"/>
        <v>15</v>
      </c>
      <c r="E20" s="30">
        <f t="shared" si="4"/>
        <v>30</v>
      </c>
      <c r="F20" s="30">
        <f t="shared" si="5"/>
        <v>16</v>
      </c>
      <c r="G20" s="31">
        <f t="shared" si="6"/>
        <v>20</v>
      </c>
      <c r="H20" s="32">
        <f t="shared" si="7"/>
        <v>81</v>
      </c>
      <c r="I20" s="33"/>
      <c r="J20" s="33">
        <v>1.0</v>
      </c>
      <c r="K20" s="33">
        <v>1.0</v>
      </c>
      <c r="L20" s="33"/>
      <c r="M20" s="314">
        <v>1.0</v>
      </c>
      <c r="N20" s="33">
        <v>1.0</v>
      </c>
      <c r="O20" s="33">
        <v>2.0</v>
      </c>
      <c r="P20" s="314">
        <v>2.0</v>
      </c>
      <c r="Q20" s="134">
        <v>1.0</v>
      </c>
      <c r="R20" s="346">
        <v>1.0</v>
      </c>
      <c r="S20" s="34">
        <f t="shared" si="8"/>
        <v>36530</v>
      </c>
      <c r="T20" s="35">
        <v>0.75</v>
      </c>
      <c r="U20" s="343">
        <v>45605.0</v>
      </c>
      <c r="V20" s="37">
        <v>93109.0</v>
      </c>
      <c r="W20" s="35">
        <v>0.75</v>
      </c>
      <c r="X20" s="343">
        <v>45647.0</v>
      </c>
      <c r="Y20" s="37">
        <v>1105703.0</v>
      </c>
      <c r="Z20" s="35">
        <v>0.75</v>
      </c>
      <c r="AA20" s="39">
        <v>45675.0</v>
      </c>
      <c r="AB20" s="40"/>
      <c r="AC20" s="35">
        <f t="shared" ref="AC20:AD20" si="21">Z20</f>
        <v>0.75</v>
      </c>
      <c r="AD20" s="39">
        <f t="shared" si="21"/>
        <v>45675</v>
      </c>
      <c r="AE20" s="142">
        <v>80.0</v>
      </c>
      <c r="AF20" s="41">
        <f t="shared" si="10"/>
        <v>80</v>
      </c>
      <c r="AG20" s="42">
        <f t="shared" si="22"/>
        <v>100</v>
      </c>
    </row>
    <row r="21">
      <c r="A21" s="174">
        <v>467525.0</v>
      </c>
      <c r="B21" s="1" t="s">
        <v>905</v>
      </c>
      <c r="C21" s="2" t="s">
        <v>119</v>
      </c>
      <c r="D21" s="29">
        <f t="shared" si="3"/>
        <v>16</v>
      </c>
      <c r="E21" s="30">
        <f t="shared" si="4"/>
        <v>30</v>
      </c>
      <c r="F21" s="30">
        <f t="shared" si="5"/>
        <v>15.334</v>
      </c>
      <c r="G21" s="31">
        <f t="shared" si="6"/>
        <v>20</v>
      </c>
      <c r="H21" s="32">
        <f t="shared" si="7"/>
        <v>81.334</v>
      </c>
      <c r="I21" s="33"/>
      <c r="J21" s="33">
        <v>1.0</v>
      </c>
      <c r="K21" s="33" t="s">
        <v>1245</v>
      </c>
      <c r="L21" s="33">
        <v>1.0</v>
      </c>
      <c r="M21" s="314">
        <v>1.0</v>
      </c>
      <c r="N21" s="314">
        <v>2.0</v>
      </c>
      <c r="O21" s="33">
        <v>2.0</v>
      </c>
      <c r="P21" s="33">
        <v>1.0</v>
      </c>
      <c r="Q21" s="134">
        <v>1.0</v>
      </c>
      <c r="R21" s="346">
        <v>1.0</v>
      </c>
      <c r="S21" s="34">
        <f t="shared" si="8"/>
        <v>31525</v>
      </c>
      <c r="T21" s="35">
        <v>0.8</v>
      </c>
      <c r="U21" s="343">
        <v>45605.0</v>
      </c>
      <c r="V21" s="37">
        <v>93055.0</v>
      </c>
      <c r="W21" s="35">
        <v>0.8</v>
      </c>
      <c r="X21" s="343">
        <v>45619.0</v>
      </c>
      <c r="Y21" s="37">
        <v>110559.0</v>
      </c>
      <c r="Z21" s="35">
        <v>0.75</v>
      </c>
      <c r="AA21" s="39">
        <v>45675.0</v>
      </c>
      <c r="AB21" s="40"/>
      <c r="AC21" s="35">
        <f t="shared" ref="AC21:AD21" si="23">Z21</f>
        <v>0.75</v>
      </c>
      <c r="AD21" s="39">
        <f t="shared" si="23"/>
        <v>45675</v>
      </c>
      <c r="AE21" s="142">
        <v>76.67</v>
      </c>
      <c r="AF21" s="41">
        <f t="shared" si="10"/>
        <v>76.67</v>
      </c>
      <c r="AG21" s="42">
        <f t="shared" si="22"/>
        <v>100</v>
      </c>
    </row>
    <row r="22">
      <c r="A22" s="344" t="s">
        <v>986</v>
      </c>
      <c r="B22" s="2" t="s">
        <v>987</v>
      </c>
      <c r="C22" s="2" t="s">
        <v>119</v>
      </c>
      <c r="D22" s="29">
        <f t="shared" si="3"/>
        <v>19.5</v>
      </c>
      <c r="E22" s="30">
        <f t="shared" si="4"/>
        <v>38</v>
      </c>
      <c r="F22" s="30">
        <f t="shared" si="5"/>
        <v>16.666</v>
      </c>
      <c r="G22" s="31">
        <f t="shared" si="6"/>
        <v>20</v>
      </c>
      <c r="H22" s="32">
        <f t="shared" si="7"/>
        <v>94.166</v>
      </c>
      <c r="I22" s="33"/>
      <c r="J22" s="33">
        <v>2.0</v>
      </c>
      <c r="K22" s="314">
        <v>1.0</v>
      </c>
      <c r="L22" s="33">
        <v>1.0</v>
      </c>
      <c r="M22" s="314">
        <v>1.0</v>
      </c>
      <c r="N22" s="33">
        <v>2.0</v>
      </c>
      <c r="O22" s="33">
        <v>3.0</v>
      </c>
      <c r="P22" s="314">
        <v>1.0</v>
      </c>
      <c r="Q22" s="345"/>
      <c r="R22" s="321"/>
      <c r="S22" s="34">
        <f t="shared" si="8"/>
        <v>31740</v>
      </c>
      <c r="T22" s="35">
        <v>1.0</v>
      </c>
      <c r="U22" s="343">
        <v>45577.0</v>
      </c>
      <c r="V22" s="21">
        <v>92890.0</v>
      </c>
      <c r="W22" s="35">
        <v>0.95</v>
      </c>
      <c r="X22" s="343">
        <v>45605.0</v>
      </c>
      <c r="Y22" s="37">
        <v>110514.0</v>
      </c>
      <c r="Z22" s="35">
        <v>0.95</v>
      </c>
      <c r="AA22" s="39">
        <v>45647.0</v>
      </c>
      <c r="AB22" s="40"/>
      <c r="AC22" s="35">
        <f t="shared" ref="AC22:AD22" si="24">Z22</f>
        <v>0.95</v>
      </c>
      <c r="AD22" s="39">
        <f t="shared" si="24"/>
        <v>45647</v>
      </c>
      <c r="AE22" s="142">
        <v>83.33</v>
      </c>
      <c r="AF22" s="41">
        <f t="shared" si="10"/>
        <v>83.33</v>
      </c>
      <c r="AG22" s="42">
        <f t="shared" si="22"/>
        <v>100</v>
      </c>
    </row>
    <row r="23">
      <c r="A23" s="344" t="s">
        <v>1056</v>
      </c>
      <c r="B23" s="1" t="s">
        <v>1268</v>
      </c>
      <c r="C23" s="2" t="s">
        <v>119</v>
      </c>
      <c r="D23" s="29">
        <f t="shared" si="3"/>
        <v>16</v>
      </c>
      <c r="E23" s="30">
        <f t="shared" si="4"/>
        <v>35.2</v>
      </c>
      <c r="F23" s="30">
        <f t="shared" si="5"/>
        <v>16</v>
      </c>
      <c r="G23" s="31">
        <f t="shared" si="6"/>
        <v>20</v>
      </c>
      <c r="H23" s="32">
        <f t="shared" si="7"/>
        <v>87.2</v>
      </c>
      <c r="I23" s="33"/>
      <c r="J23" s="33">
        <v>1.0</v>
      </c>
      <c r="K23" s="33">
        <v>1.0</v>
      </c>
      <c r="L23" s="314">
        <v>1.0</v>
      </c>
      <c r="M23" s="33">
        <v>1.0</v>
      </c>
      <c r="N23" s="314">
        <v>1.0</v>
      </c>
      <c r="O23" s="33">
        <v>1.0</v>
      </c>
      <c r="P23" s="33">
        <v>1.0</v>
      </c>
      <c r="Q23" s="319">
        <v>1.0</v>
      </c>
      <c r="R23" s="321"/>
      <c r="S23" s="34">
        <f t="shared" si="8"/>
        <v>31944</v>
      </c>
      <c r="T23" s="35">
        <v>0.8</v>
      </c>
      <c r="U23" s="343">
        <v>45591.0</v>
      </c>
      <c r="V23" s="34">
        <v>92911.0</v>
      </c>
      <c r="W23" s="35">
        <v>0.8</v>
      </c>
      <c r="X23" s="343">
        <v>45619.0</v>
      </c>
      <c r="Y23" s="37">
        <v>1105619.0</v>
      </c>
      <c r="Z23" s="35">
        <v>0.88</v>
      </c>
      <c r="AA23" s="343">
        <v>45668.0</v>
      </c>
      <c r="AB23" s="40"/>
      <c r="AC23" s="35">
        <f t="shared" ref="AC23:AD23" si="25">Z23</f>
        <v>0.88</v>
      </c>
      <c r="AD23" s="39">
        <f t="shared" si="25"/>
        <v>45668</v>
      </c>
      <c r="AE23" s="142">
        <v>80.0</v>
      </c>
      <c r="AF23" s="41">
        <f t="shared" si="10"/>
        <v>80</v>
      </c>
      <c r="AG23" s="42">
        <f t="shared" si="22"/>
        <v>100</v>
      </c>
    </row>
    <row r="24" ht="16.5" customHeight="1">
      <c r="A24" s="4" t="s">
        <v>1080</v>
      </c>
      <c r="B24" s="2" t="s">
        <v>1081</v>
      </c>
      <c r="C24" s="2" t="s">
        <v>119</v>
      </c>
      <c r="D24" s="29">
        <f t="shared" si="3"/>
        <v>15.3</v>
      </c>
      <c r="E24" s="30">
        <f t="shared" si="4"/>
        <v>32</v>
      </c>
      <c r="F24" s="30">
        <f t="shared" si="5"/>
        <v>16.666</v>
      </c>
      <c r="G24" s="31">
        <f t="shared" si="6"/>
        <v>20</v>
      </c>
      <c r="H24" s="32">
        <f t="shared" si="7"/>
        <v>83.966</v>
      </c>
      <c r="I24" s="33"/>
      <c r="J24" s="33">
        <v>1.0</v>
      </c>
      <c r="K24" s="33">
        <v>1.0</v>
      </c>
      <c r="L24" s="314">
        <v>1.0</v>
      </c>
      <c r="M24" s="33"/>
      <c r="N24" s="33" t="s">
        <v>1245</v>
      </c>
      <c r="O24" s="33">
        <v>2.0</v>
      </c>
      <c r="P24" s="314">
        <v>1.0</v>
      </c>
      <c r="Q24" s="319">
        <v>1.0</v>
      </c>
      <c r="R24" s="321"/>
      <c r="S24" s="34">
        <f t="shared" si="8"/>
        <v>32013</v>
      </c>
      <c r="T24" s="35">
        <v>0.78</v>
      </c>
      <c r="U24" s="343">
        <v>45591.0</v>
      </c>
      <c r="V24" s="21">
        <v>92902.0</v>
      </c>
      <c r="W24" s="35">
        <v>0.75</v>
      </c>
      <c r="X24" s="39">
        <v>45647.0</v>
      </c>
      <c r="Y24" s="37">
        <v>1105702.0</v>
      </c>
      <c r="Z24" s="35">
        <v>0.8</v>
      </c>
      <c r="AA24" s="343">
        <v>45668.0</v>
      </c>
      <c r="AB24" s="40"/>
      <c r="AC24" s="35">
        <f t="shared" ref="AC24:AD24" si="26">Z24</f>
        <v>0.8</v>
      </c>
      <c r="AD24" s="39">
        <f t="shared" si="26"/>
        <v>45668</v>
      </c>
      <c r="AE24" s="142">
        <v>83.33</v>
      </c>
      <c r="AF24" s="41">
        <f t="shared" si="10"/>
        <v>83.33</v>
      </c>
      <c r="AG24" s="42">
        <f t="shared" si="22"/>
        <v>100</v>
      </c>
    </row>
    <row r="25">
      <c r="A25" s="58"/>
      <c r="B25" s="59"/>
      <c r="C25" s="140"/>
      <c r="D25" s="29"/>
      <c r="E25" s="30"/>
      <c r="F25" s="30"/>
      <c r="G25" s="31"/>
      <c r="H25" s="32"/>
      <c r="I25" s="33"/>
      <c r="J25" s="33"/>
      <c r="K25" s="33"/>
      <c r="L25" s="33"/>
      <c r="M25" s="33"/>
      <c r="N25" s="33"/>
      <c r="O25" s="33"/>
      <c r="P25" s="136"/>
      <c r="Q25" s="33"/>
      <c r="R25" s="33"/>
      <c r="S25" s="34"/>
      <c r="T25" s="35"/>
      <c r="U25" s="36"/>
      <c r="V25" s="21">
        <f>MAX(V8:V24)+1</f>
        <v>93110</v>
      </c>
      <c r="W25" s="35"/>
      <c r="X25" s="38"/>
      <c r="Y25" s="21">
        <f>MAX(Y8:Y24)+1</f>
        <v>1105705</v>
      </c>
      <c r="Z25" s="35"/>
      <c r="AA25" s="39"/>
      <c r="AB25" s="40"/>
      <c r="AC25" s="37"/>
      <c r="AD25" s="39"/>
      <c r="AE25" s="141"/>
      <c r="AF25" s="37"/>
      <c r="AG25" s="23"/>
    </row>
    <row r="26">
      <c r="A26" s="58">
        <v>410774.0</v>
      </c>
      <c r="B26" s="124" t="s">
        <v>1269</v>
      </c>
      <c r="C26" s="140"/>
      <c r="D26" s="29"/>
      <c r="E26" s="30"/>
      <c r="F26" s="30"/>
      <c r="G26" s="31"/>
      <c r="H26" s="32"/>
      <c r="I26" s="33"/>
      <c r="J26" s="33"/>
      <c r="K26" s="33"/>
      <c r="L26" s="33"/>
      <c r="M26" s="33">
        <v>1.0</v>
      </c>
      <c r="N26" s="33">
        <v>2.0</v>
      </c>
      <c r="O26" s="33">
        <v>1.0</v>
      </c>
      <c r="P26" s="136" t="s">
        <v>1245</v>
      </c>
      <c r="Q26" s="315" t="s">
        <v>1245</v>
      </c>
      <c r="R26" s="348" t="s">
        <v>1245</v>
      </c>
      <c r="S26" s="34">
        <v>628591.0</v>
      </c>
      <c r="T26" s="35">
        <v>0.01</v>
      </c>
      <c r="U26" s="36"/>
      <c r="V26" s="21"/>
      <c r="W26" s="35"/>
      <c r="X26" s="38"/>
      <c r="Y26" s="37"/>
      <c r="Z26" s="35"/>
      <c r="AA26" s="39"/>
      <c r="AB26" s="40"/>
      <c r="AC26" s="37"/>
      <c r="AD26" s="39"/>
      <c r="AE26" s="141"/>
      <c r="AF26" s="37"/>
      <c r="AG26" s="23"/>
    </row>
    <row r="27">
      <c r="A27" s="58"/>
      <c r="B27" s="59"/>
      <c r="C27" s="140"/>
      <c r="D27" s="29"/>
      <c r="E27" s="30"/>
      <c r="F27" s="30"/>
      <c r="G27" s="31"/>
      <c r="H27" s="32"/>
      <c r="I27" s="33"/>
      <c r="J27" s="33"/>
      <c r="K27" s="33"/>
      <c r="L27" s="33"/>
      <c r="M27" s="33"/>
      <c r="N27" s="33"/>
      <c r="O27" s="33"/>
      <c r="P27" s="136"/>
      <c r="Q27" s="33"/>
      <c r="R27" s="33"/>
      <c r="S27" s="34"/>
      <c r="T27" s="35"/>
      <c r="U27" s="36"/>
      <c r="V27" s="21"/>
      <c r="W27" s="35"/>
      <c r="X27" s="38"/>
      <c r="Y27" s="37"/>
      <c r="Z27" s="35"/>
      <c r="AA27" s="39"/>
      <c r="AB27" s="40"/>
      <c r="AC27" s="37"/>
      <c r="AD27" s="39"/>
      <c r="AE27" s="37"/>
      <c r="AF27" s="37"/>
      <c r="AG27" s="23"/>
    </row>
    <row r="28">
      <c r="A28" s="58"/>
      <c r="B28" s="59"/>
      <c r="C28" s="140"/>
      <c r="D28" s="29"/>
      <c r="E28" s="30"/>
      <c r="F28" s="30"/>
      <c r="G28" s="31"/>
      <c r="H28" s="32"/>
      <c r="I28" s="33"/>
      <c r="J28" s="33"/>
      <c r="K28" s="33"/>
      <c r="L28" s="33"/>
      <c r="M28" s="33"/>
      <c r="N28" s="33"/>
      <c r="O28" s="33"/>
      <c r="P28" s="136"/>
      <c r="Q28" s="33"/>
      <c r="R28" s="33"/>
      <c r="S28" s="34"/>
      <c r="T28" s="35"/>
      <c r="U28" s="36"/>
      <c r="V28" s="21"/>
      <c r="W28" s="35"/>
      <c r="X28" s="38"/>
      <c r="Y28" s="37"/>
      <c r="Z28" s="35"/>
      <c r="AA28" s="39"/>
      <c r="AB28" s="40"/>
      <c r="AC28" s="37"/>
      <c r="AD28" s="39"/>
      <c r="AE28" s="37"/>
      <c r="AF28" s="37"/>
      <c r="AG28" s="23"/>
    </row>
    <row r="29">
      <c r="A29" s="58"/>
      <c r="B29" s="59"/>
      <c r="C29" s="140"/>
      <c r="D29" s="29"/>
      <c r="E29" s="30"/>
      <c r="F29" s="30"/>
      <c r="G29" s="31"/>
      <c r="H29" s="32"/>
      <c r="I29" s="33"/>
      <c r="J29" s="33"/>
      <c r="K29" s="33"/>
      <c r="L29" s="33"/>
      <c r="M29" s="33"/>
      <c r="N29" s="33"/>
      <c r="O29" s="33"/>
      <c r="P29" s="136"/>
      <c r="Q29" s="33"/>
      <c r="R29" s="33"/>
      <c r="S29" s="34"/>
      <c r="T29" s="35"/>
      <c r="U29" s="36"/>
      <c r="V29" s="21"/>
      <c r="W29" s="35"/>
      <c r="X29" s="38"/>
      <c r="Y29" s="37"/>
      <c r="Z29" s="35"/>
      <c r="AA29" s="39"/>
      <c r="AB29" s="40"/>
      <c r="AC29" s="37"/>
      <c r="AD29" s="39"/>
      <c r="AE29" s="37"/>
      <c r="AF29" s="37"/>
      <c r="AG29" s="23"/>
    </row>
    <row r="30">
      <c r="A30" s="58"/>
      <c r="B30" s="59"/>
      <c r="C30" s="140"/>
      <c r="D30" s="29"/>
      <c r="E30" s="30"/>
      <c r="F30" s="30"/>
      <c r="G30" s="31"/>
      <c r="H30" s="32"/>
      <c r="I30" s="33"/>
      <c r="J30" s="33"/>
      <c r="K30" s="33"/>
      <c r="L30" s="33"/>
      <c r="M30" s="33"/>
      <c r="N30" s="33"/>
      <c r="O30" s="33"/>
      <c r="P30" s="136"/>
      <c r="Q30" s="33"/>
      <c r="R30" s="33"/>
      <c r="S30" s="34"/>
      <c r="T30" s="35"/>
      <c r="U30" s="36"/>
      <c r="V30" s="21"/>
      <c r="W30" s="35"/>
      <c r="X30" s="38"/>
      <c r="Y30" s="37"/>
      <c r="Z30" s="35"/>
      <c r="AA30" s="39"/>
      <c r="AB30" s="40"/>
      <c r="AC30" s="37"/>
      <c r="AD30" s="39"/>
      <c r="AE30" s="37"/>
      <c r="AF30" s="37"/>
      <c r="AG30" s="23"/>
    </row>
    <row r="31">
      <c r="A31" s="58"/>
      <c r="B31" s="59"/>
      <c r="C31" s="140"/>
      <c r="D31" s="29"/>
      <c r="E31" s="30"/>
      <c r="F31" s="30"/>
      <c r="G31" s="31"/>
      <c r="H31" s="32"/>
      <c r="I31" s="33"/>
      <c r="J31" s="33"/>
      <c r="K31" s="33"/>
      <c r="L31" s="33"/>
      <c r="M31" s="33"/>
      <c r="N31" s="33"/>
      <c r="O31" s="33"/>
      <c r="P31" s="136"/>
      <c r="Q31" s="33"/>
      <c r="R31" s="33"/>
      <c r="S31" s="34"/>
      <c r="T31" s="35"/>
      <c r="U31" s="36"/>
      <c r="V31" s="21"/>
      <c r="W31" s="35"/>
      <c r="X31" s="38"/>
      <c r="Y31" s="37"/>
      <c r="Z31" s="35"/>
      <c r="AA31" s="39"/>
      <c r="AB31" s="40"/>
      <c r="AC31" s="37"/>
      <c r="AD31" s="39"/>
      <c r="AE31" s="37"/>
      <c r="AF31" s="37"/>
      <c r="AG31" s="23"/>
    </row>
    <row r="32">
      <c r="A32" s="58"/>
      <c r="B32" s="59"/>
      <c r="C32" s="140"/>
      <c r="D32" s="29"/>
      <c r="E32" s="30"/>
      <c r="F32" s="30"/>
      <c r="G32" s="31"/>
      <c r="H32" s="32"/>
      <c r="I32" s="33"/>
      <c r="J32" s="33"/>
      <c r="K32" s="33"/>
      <c r="L32" s="33"/>
      <c r="M32" s="33"/>
      <c r="N32" s="33"/>
      <c r="O32" s="33"/>
      <c r="P32" s="136"/>
      <c r="Q32" s="33"/>
      <c r="R32" s="33"/>
      <c r="S32" s="34"/>
      <c r="T32" s="35"/>
      <c r="U32" s="36"/>
      <c r="V32" s="21"/>
      <c r="W32" s="35"/>
      <c r="X32" s="38"/>
      <c r="Y32" s="37"/>
      <c r="Z32" s="35"/>
      <c r="AA32" s="39"/>
      <c r="AB32" s="40"/>
      <c r="AC32" s="37"/>
      <c r="AD32" s="39"/>
      <c r="AE32" s="37"/>
      <c r="AF32" s="37"/>
      <c r="AG32" s="23"/>
    </row>
    <row r="33">
      <c r="A33" s="58"/>
      <c r="B33" s="59"/>
      <c r="C33" s="140"/>
      <c r="D33" s="29"/>
      <c r="E33" s="30"/>
      <c r="F33" s="30"/>
      <c r="G33" s="31"/>
      <c r="H33" s="32"/>
      <c r="I33" s="33"/>
      <c r="J33" s="33"/>
      <c r="K33" s="33"/>
      <c r="L33" s="33"/>
      <c r="M33" s="33"/>
      <c r="N33" s="33"/>
      <c r="O33" s="33"/>
      <c r="P33" s="136"/>
      <c r="Q33" s="33"/>
      <c r="R33" s="33"/>
      <c r="S33" s="34"/>
      <c r="T33" s="35"/>
      <c r="U33" s="36"/>
      <c r="V33" s="21"/>
      <c r="W33" s="35"/>
      <c r="X33" s="38"/>
      <c r="Y33" s="37"/>
      <c r="Z33" s="35"/>
      <c r="AA33" s="39"/>
      <c r="AB33" s="40"/>
      <c r="AC33" s="37"/>
      <c r="AD33" s="39"/>
      <c r="AE33" s="37"/>
      <c r="AF33" s="37"/>
      <c r="AG33" s="23"/>
    </row>
    <row r="34">
      <c r="A34" s="58"/>
      <c r="B34" s="59"/>
      <c r="C34" s="140"/>
      <c r="D34" s="29"/>
      <c r="E34" s="30"/>
      <c r="F34" s="30"/>
      <c r="G34" s="31"/>
      <c r="H34" s="32"/>
      <c r="I34" s="33"/>
      <c r="J34" s="33"/>
      <c r="K34" s="33"/>
      <c r="L34" s="33"/>
      <c r="M34" s="33"/>
      <c r="N34" s="33"/>
      <c r="O34" s="33"/>
      <c r="P34" s="136"/>
      <c r="Q34" s="33"/>
      <c r="R34" s="33"/>
      <c r="S34" s="34"/>
      <c r="T34" s="35"/>
      <c r="U34" s="36"/>
      <c r="V34" s="21"/>
      <c r="W34" s="35"/>
      <c r="X34" s="38"/>
      <c r="Y34" s="37"/>
      <c r="Z34" s="35"/>
      <c r="AA34" s="39"/>
      <c r="AB34" s="40"/>
      <c r="AC34" s="37"/>
      <c r="AD34" s="39"/>
      <c r="AE34" s="37"/>
      <c r="AF34" s="37"/>
      <c r="AG34" s="23"/>
    </row>
    <row r="35">
      <c r="A35" s="58"/>
      <c r="B35" s="59"/>
      <c r="C35" s="140"/>
      <c r="D35" s="29"/>
      <c r="E35" s="30"/>
      <c r="F35" s="30"/>
      <c r="G35" s="31"/>
      <c r="H35" s="32"/>
      <c r="I35" s="33"/>
      <c r="J35" s="33"/>
      <c r="K35" s="33"/>
      <c r="L35" s="33"/>
      <c r="M35" s="33"/>
      <c r="N35" s="33"/>
      <c r="O35" s="33"/>
      <c r="P35" s="136"/>
      <c r="Q35" s="33"/>
      <c r="R35" s="33"/>
      <c r="S35" s="34"/>
      <c r="T35" s="35"/>
      <c r="U35" s="36"/>
      <c r="V35" s="21"/>
      <c r="W35" s="35"/>
      <c r="X35" s="38"/>
      <c r="Y35" s="37"/>
      <c r="Z35" s="35"/>
      <c r="AA35" s="39"/>
      <c r="AB35" s="40"/>
      <c r="AC35" s="37"/>
      <c r="AD35" s="39"/>
      <c r="AE35" s="37"/>
      <c r="AF35" s="37"/>
      <c r="AG35" s="23"/>
    </row>
    <row r="36">
      <c r="A36" s="58"/>
      <c r="B36" s="59"/>
      <c r="C36" s="143"/>
      <c r="D36" s="30"/>
      <c r="E36" s="30"/>
      <c r="F36" s="30"/>
      <c r="G36" s="30"/>
      <c r="H36" s="61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62"/>
      <c r="T36" s="35"/>
      <c r="U36" s="63"/>
      <c r="V36" s="37"/>
      <c r="W36" s="35"/>
      <c r="X36" s="64"/>
      <c r="Y36" s="37"/>
      <c r="Z36" s="35"/>
      <c r="AA36" s="65"/>
      <c r="AB36" s="40"/>
      <c r="AC36" s="37"/>
      <c r="AD36" s="65"/>
      <c r="AE36" s="37"/>
      <c r="AF36" s="37"/>
      <c r="AG36" s="37"/>
    </row>
    <row r="37">
      <c r="A37" s="58"/>
      <c r="B37" s="59"/>
      <c r="C37" s="143"/>
      <c r="D37" s="30"/>
      <c r="E37" s="30"/>
      <c r="F37" s="30"/>
      <c r="G37" s="30"/>
      <c r="H37" s="61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62"/>
      <c r="T37" s="35"/>
      <c r="U37" s="63"/>
      <c r="V37" s="37"/>
      <c r="W37" s="35"/>
      <c r="X37" s="64"/>
      <c r="Y37" s="37"/>
      <c r="Z37" s="35"/>
      <c r="AA37" s="65"/>
      <c r="AB37" s="40"/>
      <c r="AC37" s="37"/>
      <c r="AD37" s="65"/>
      <c r="AE37" s="37"/>
      <c r="AF37" s="37"/>
      <c r="AG37" s="37"/>
    </row>
    <row r="38">
      <c r="A38" s="58"/>
      <c r="B38" s="59"/>
      <c r="C38" s="143"/>
      <c r="D38" s="30"/>
      <c r="E38" s="30"/>
      <c r="F38" s="30"/>
      <c r="G38" s="30"/>
      <c r="H38" s="61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62"/>
      <c r="T38" s="35"/>
      <c r="U38" s="63"/>
      <c r="V38" s="37"/>
      <c r="W38" s="35"/>
      <c r="X38" s="64"/>
      <c r="Y38" s="37"/>
      <c r="Z38" s="35"/>
      <c r="AA38" s="65"/>
      <c r="AB38" s="40"/>
      <c r="AC38" s="37"/>
      <c r="AD38" s="65"/>
      <c r="AE38" s="37"/>
      <c r="AF38" s="37"/>
      <c r="AG38" s="37"/>
    </row>
  </sheetData>
  <mergeCells count="30">
    <mergeCell ref="S2:S3"/>
    <mergeCell ref="U2:U3"/>
    <mergeCell ref="V2:V3"/>
    <mergeCell ref="X2:X3"/>
    <mergeCell ref="C1:C2"/>
    <mergeCell ref="D1:G2"/>
    <mergeCell ref="H1:H3"/>
    <mergeCell ref="I1:P1"/>
    <mergeCell ref="Q1:R1"/>
    <mergeCell ref="S1:U1"/>
    <mergeCell ref="V1:X1"/>
    <mergeCell ref="Y1:AA1"/>
    <mergeCell ref="AB1:AD1"/>
    <mergeCell ref="Y2:Y3"/>
    <mergeCell ref="AA2:AA3"/>
    <mergeCell ref="AB2:AB3"/>
    <mergeCell ref="AD2:AD3"/>
    <mergeCell ref="AG2:AG3"/>
    <mergeCell ref="A2:A3"/>
    <mergeCell ref="B2:B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</mergeCells>
  <conditionalFormatting sqref="D4:G38">
    <cfRule type="cellIs" dxfId="0" priority="1" operator="greaterThanOrEqual">
      <formula>0.1</formula>
    </cfRule>
  </conditionalFormatting>
  <conditionalFormatting sqref="D4:G38">
    <cfRule type="cellIs" dxfId="1" priority="2" operator="lessThan">
      <formula>0.1</formula>
    </cfRule>
  </conditionalFormatting>
  <conditionalFormatting sqref="H1:H38">
    <cfRule type="cellIs" dxfId="2" priority="3" operator="between">
      <formula>60</formula>
      <formula>68</formula>
    </cfRule>
  </conditionalFormatting>
  <conditionalFormatting sqref="I1:R38">
    <cfRule type="containsText" dxfId="3" priority="4" operator="containsText" text="N">
      <formula>NOT(ISERROR(SEARCH(("N"),(I1))))</formula>
    </cfRule>
  </conditionalFormatting>
  <conditionalFormatting sqref="H1:H38">
    <cfRule type="cellIs" dxfId="4" priority="5" operator="between">
      <formula>68</formula>
      <formula>74</formula>
    </cfRule>
  </conditionalFormatting>
  <conditionalFormatting sqref="H1:H38">
    <cfRule type="cellIs" dxfId="5" priority="6" operator="between">
      <formula>74</formula>
      <formula>81</formula>
    </cfRule>
  </conditionalFormatting>
  <conditionalFormatting sqref="H1:H38">
    <cfRule type="cellIs" dxfId="6" priority="7" operator="between">
      <formula>81</formula>
      <formula>90</formula>
    </cfRule>
  </conditionalFormatting>
  <conditionalFormatting sqref="H1:H38">
    <cfRule type="cellIs" dxfId="7" priority="8" operator="greaterThan">
      <formula>90</formula>
    </cfRule>
  </conditionalFormatting>
  <conditionalFormatting sqref="AE4:AF38">
    <cfRule type="cellIs" dxfId="1" priority="9" operator="lessThan">
      <formula>60</formula>
    </cfRule>
  </conditionalFormatting>
  <hyperlinks>
    <hyperlink r:id="rId2" ref="B1"/>
  </hyperlinks>
  <drawing r:id="rId3"/>
  <legacy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5.13" defaultRowHeight="15.75"/>
  <cols>
    <col customWidth="1" min="1" max="1" width="7.5"/>
    <col customWidth="1" min="2" max="2" width="36.0"/>
    <col customWidth="1" min="3" max="3" width="7.38"/>
    <col customWidth="1" min="4" max="8" width="4.38"/>
    <col customWidth="1" min="9" max="20" width="2.88"/>
    <col customWidth="1" min="21" max="21" width="9.0"/>
    <col customWidth="1" min="22" max="22" width="7.25"/>
    <col customWidth="1" min="23" max="23" width="6.5"/>
    <col customWidth="1" min="24" max="24" width="9.0"/>
    <col customWidth="1" min="25" max="25" width="7.75"/>
    <col customWidth="1" min="26" max="26" width="6.63"/>
    <col customWidth="1" min="27" max="27" width="10.0"/>
    <col customWidth="1" min="28" max="28" width="7.88"/>
    <col customWidth="1" min="29" max="29" width="6.63"/>
    <col customWidth="1" hidden="1" min="30" max="30" width="12.75"/>
    <col customWidth="1" min="31" max="31" width="9.5"/>
    <col customWidth="1" min="32" max="32" width="5.63"/>
    <col customWidth="1" min="33" max="34" width="6.25"/>
    <col customWidth="1" min="35" max="35" width="6.13"/>
    <col hidden="1" min="37" max="40" width="15.13"/>
  </cols>
  <sheetData>
    <row r="1">
      <c r="A1" s="5"/>
      <c r="B1" s="5" t="s">
        <v>1270</v>
      </c>
      <c r="C1" s="5" t="s">
        <v>3</v>
      </c>
      <c r="D1" s="6" t="s">
        <v>1151</v>
      </c>
      <c r="H1" s="7" t="s">
        <v>1152</v>
      </c>
      <c r="I1" s="8" t="s">
        <v>1175</v>
      </c>
      <c r="U1" s="9" t="s">
        <v>1153</v>
      </c>
      <c r="W1" s="10"/>
      <c r="X1" s="9" t="s">
        <v>1154</v>
      </c>
      <c r="Z1" s="10"/>
      <c r="AA1" s="9" t="s">
        <v>1155</v>
      </c>
      <c r="AC1" s="10"/>
      <c r="AD1" s="8" t="s">
        <v>1156</v>
      </c>
      <c r="AF1" s="10"/>
      <c r="AG1" s="11" t="s">
        <v>1157</v>
      </c>
      <c r="AH1" s="12" t="s">
        <v>1158</v>
      </c>
      <c r="AI1" s="13" t="s">
        <v>1159</v>
      </c>
    </row>
    <row r="2">
      <c r="A2" s="5" t="s">
        <v>0</v>
      </c>
      <c r="B2" s="5" t="s">
        <v>1</v>
      </c>
      <c r="D2" s="14"/>
      <c r="H2" s="15"/>
      <c r="I2" s="16">
        <v>45547.0</v>
      </c>
      <c r="J2" s="16">
        <f t="shared" ref="J2:P2" si="1">I2+14</f>
        <v>45561</v>
      </c>
      <c r="K2" s="16">
        <f t="shared" si="1"/>
        <v>45575</v>
      </c>
      <c r="L2" s="16">
        <f t="shared" si="1"/>
        <v>45589</v>
      </c>
      <c r="M2" s="16">
        <f t="shared" si="1"/>
        <v>45603</v>
      </c>
      <c r="N2" s="16">
        <f t="shared" si="1"/>
        <v>45617</v>
      </c>
      <c r="O2" s="16">
        <f t="shared" si="1"/>
        <v>45631</v>
      </c>
      <c r="P2" s="131">
        <f t="shared" si="1"/>
        <v>45645</v>
      </c>
      <c r="Q2" s="199">
        <v>45693.0</v>
      </c>
      <c r="R2" s="199">
        <v>45696.0</v>
      </c>
      <c r="S2" s="132"/>
      <c r="T2" s="132"/>
      <c r="U2" s="18" t="s">
        <v>1160</v>
      </c>
      <c r="V2" s="19" t="s">
        <v>1161</v>
      </c>
      <c r="W2" s="20" t="s">
        <v>1162</v>
      </c>
      <c r="X2" s="18" t="s">
        <v>1160</v>
      </c>
      <c r="Y2" s="19" t="s">
        <v>1161</v>
      </c>
      <c r="Z2" s="20" t="s">
        <v>1162</v>
      </c>
      <c r="AA2" s="18" t="s">
        <v>1160</v>
      </c>
      <c r="AB2" s="19" t="s">
        <v>1161</v>
      </c>
      <c r="AC2" s="20" t="s">
        <v>1162</v>
      </c>
      <c r="AD2" s="21" t="s">
        <v>1160</v>
      </c>
      <c r="AE2" s="19" t="s">
        <v>1161</v>
      </c>
      <c r="AF2" s="20" t="s">
        <v>1162</v>
      </c>
      <c r="AG2" s="22" t="s">
        <v>1163</v>
      </c>
      <c r="AH2" s="22" t="s">
        <v>1163</v>
      </c>
      <c r="AI2" s="23" t="s">
        <v>1164</v>
      </c>
    </row>
    <row r="3" ht="18.0" customHeight="1">
      <c r="C3" s="62"/>
      <c r="D3" s="24" t="s">
        <v>1165</v>
      </c>
      <c r="E3" s="19" t="s">
        <v>1166</v>
      </c>
      <c r="F3" s="19" t="s">
        <v>1167</v>
      </c>
      <c r="G3" s="25" t="s">
        <v>1168</v>
      </c>
      <c r="H3" s="15"/>
      <c r="P3" s="10"/>
      <c r="U3" s="14"/>
      <c r="V3" s="19" t="s">
        <v>1164</v>
      </c>
      <c r="W3" s="10"/>
      <c r="X3" s="14"/>
      <c r="Y3" s="19" t="s">
        <v>1164</v>
      </c>
      <c r="Z3" s="10"/>
      <c r="AA3" s="14"/>
      <c r="AB3" s="19" t="s">
        <v>1164</v>
      </c>
      <c r="AC3" s="10"/>
      <c r="AD3" s="14"/>
      <c r="AE3" s="19" t="s">
        <v>1164</v>
      </c>
      <c r="AF3" s="10"/>
      <c r="AG3" s="26" t="s">
        <v>1164</v>
      </c>
      <c r="AH3" s="26" t="s">
        <v>1164</v>
      </c>
      <c r="AI3" s="15"/>
    </row>
    <row r="4">
      <c r="A4" s="58"/>
      <c r="B4" s="200"/>
      <c r="C4" s="140"/>
      <c r="D4" s="349"/>
      <c r="E4" s="350"/>
      <c r="F4" s="60"/>
      <c r="G4" s="207"/>
      <c r="H4" s="32"/>
      <c r="I4" s="33"/>
      <c r="J4" s="33"/>
      <c r="K4" s="33"/>
      <c r="L4" s="33"/>
      <c r="M4" s="33"/>
      <c r="N4" s="33"/>
      <c r="O4" s="33"/>
      <c r="P4" s="136"/>
      <c r="Q4" s="33"/>
      <c r="R4" s="33"/>
      <c r="S4" s="33"/>
      <c r="T4" s="33"/>
      <c r="U4" s="208"/>
      <c r="V4" s="130"/>
      <c r="W4" s="203"/>
      <c r="X4" s="37"/>
      <c r="Y4" s="130"/>
      <c r="Z4" s="203"/>
      <c r="AA4" s="37"/>
      <c r="AB4" s="130"/>
      <c r="AC4" s="203"/>
      <c r="AD4" s="40"/>
      <c r="AE4" s="37"/>
      <c r="AF4" s="203"/>
      <c r="AG4" s="247"/>
      <c r="AH4" s="43"/>
      <c r="AI4" s="42"/>
    </row>
    <row r="5">
      <c r="A5" s="58"/>
      <c r="B5" s="200"/>
      <c r="C5" s="140"/>
      <c r="D5" s="349"/>
      <c r="E5" s="350"/>
      <c r="F5" s="60"/>
      <c r="G5" s="207"/>
      <c r="H5" s="32"/>
      <c r="I5" s="33"/>
      <c r="J5" s="33"/>
      <c r="K5" s="33"/>
      <c r="L5" s="33"/>
      <c r="M5" s="33"/>
      <c r="N5" s="33"/>
      <c r="O5" s="33"/>
      <c r="P5" s="136"/>
      <c r="Q5" s="33"/>
      <c r="R5" s="33"/>
      <c r="S5" s="33"/>
      <c r="T5" s="33"/>
      <c r="U5" s="208"/>
      <c r="V5" s="130"/>
      <c r="W5" s="203"/>
      <c r="X5" s="37"/>
      <c r="Y5" s="130"/>
      <c r="Z5" s="203"/>
      <c r="AA5" s="37"/>
      <c r="AB5" s="130"/>
      <c r="AC5" s="203"/>
      <c r="AD5" s="40"/>
      <c r="AE5" s="37"/>
      <c r="AF5" s="203"/>
      <c r="AG5" s="247"/>
      <c r="AH5" s="43"/>
      <c r="AI5" s="42"/>
    </row>
    <row r="6">
      <c r="A6" s="58"/>
      <c r="B6" s="200"/>
      <c r="C6" s="140"/>
      <c r="D6" s="349"/>
      <c r="E6" s="350"/>
      <c r="F6" s="60"/>
      <c r="G6" s="207"/>
      <c r="H6" s="32"/>
      <c r="I6" s="33"/>
      <c r="J6" s="33"/>
      <c r="K6" s="33"/>
      <c r="L6" s="33"/>
      <c r="M6" s="33"/>
      <c r="N6" s="33"/>
      <c r="O6" s="33"/>
      <c r="P6" s="136"/>
      <c r="Q6" s="33"/>
      <c r="R6" s="33"/>
      <c r="S6" s="33"/>
      <c r="T6" s="33"/>
      <c r="U6" s="208"/>
      <c r="V6" s="130"/>
      <c r="W6" s="203"/>
      <c r="X6" s="37"/>
      <c r="Y6" s="130"/>
      <c r="Z6" s="203"/>
      <c r="AA6" s="37"/>
      <c r="AB6" s="130"/>
      <c r="AC6" s="203"/>
      <c r="AD6" s="40"/>
      <c r="AE6" s="37"/>
      <c r="AF6" s="203"/>
      <c r="AG6" s="247"/>
      <c r="AH6" s="43"/>
      <c r="AI6" s="42"/>
    </row>
    <row r="7">
      <c r="A7" s="58"/>
      <c r="B7" s="200"/>
      <c r="C7" s="140"/>
      <c r="D7" s="349"/>
      <c r="E7" s="350"/>
      <c r="F7" s="60"/>
      <c r="G7" s="207"/>
      <c r="H7" s="32"/>
      <c r="I7" s="33"/>
      <c r="J7" s="33"/>
      <c r="K7" s="33"/>
      <c r="L7" s="33"/>
      <c r="M7" s="33"/>
      <c r="N7" s="33"/>
      <c r="O7" s="33"/>
      <c r="P7" s="136"/>
      <c r="Q7" s="33"/>
      <c r="R7" s="33"/>
      <c r="S7" s="33"/>
      <c r="T7" s="33"/>
      <c r="U7" s="208"/>
      <c r="V7" s="130"/>
      <c r="W7" s="203"/>
      <c r="X7" s="37"/>
      <c r="Y7" s="130"/>
      <c r="Z7" s="203"/>
      <c r="AA7" s="37"/>
      <c r="AB7" s="130"/>
      <c r="AC7" s="203"/>
      <c r="AD7" s="40"/>
      <c r="AE7" s="37"/>
      <c r="AF7" s="203"/>
      <c r="AG7" s="247"/>
      <c r="AH7" s="43"/>
      <c r="AI7" s="42"/>
    </row>
    <row r="8">
      <c r="A8" s="58">
        <v>1.0</v>
      </c>
      <c r="B8" s="211" t="s">
        <v>103</v>
      </c>
      <c r="C8" s="140" t="s">
        <v>104</v>
      </c>
      <c r="D8" s="214">
        <f t="shared" ref="D8:D9" si="3">AVERAGE(V8,Y8)*20</f>
        <v>17.4</v>
      </c>
      <c r="E8" s="215">
        <f t="shared" ref="E8:E9" si="4">AVERAGE(AB8,AE8)*40</f>
        <v>24</v>
      </c>
      <c r="F8" s="30">
        <f t="shared" ref="F8:F9" si="5">AVERAGE(AH8,AH8)/100*20</f>
        <v>12</v>
      </c>
      <c r="G8" s="70">
        <v>12.0</v>
      </c>
      <c r="H8" s="32">
        <f t="shared" ref="H8:H9" si="6">SUM(D8:G8)</f>
        <v>65.4</v>
      </c>
      <c r="I8" s="33" t="s">
        <v>1169</v>
      </c>
      <c r="J8" s="33" t="s">
        <v>1206</v>
      </c>
      <c r="K8" s="33" t="s">
        <v>1206</v>
      </c>
      <c r="L8" s="33" t="s">
        <v>1205</v>
      </c>
      <c r="M8" s="33" t="s">
        <v>1224</v>
      </c>
      <c r="N8" s="33" t="s">
        <v>1205</v>
      </c>
      <c r="O8" s="33" t="s">
        <v>1205</v>
      </c>
      <c r="P8" s="136" t="s">
        <v>1205</v>
      </c>
      <c r="Q8" s="33" t="s">
        <v>1205</v>
      </c>
      <c r="R8" s="33" t="s">
        <v>1205</v>
      </c>
      <c r="S8" s="218"/>
      <c r="T8" s="218"/>
      <c r="U8" s="34">
        <v>311601.0</v>
      </c>
      <c r="V8" s="130">
        <v>0.87</v>
      </c>
      <c r="W8" s="203">
        <v>45575.0</v>
      </c>
      <c r="X8" s="37">
        <v>311633.0</v>
      </c>
      <c r="Y8" s="130">
        <v>0.87</v>
      </c>
      <c r="Z8" s="203">
        <v>45645.0</v>
      </c>
      <c r="AA8" s="37">
        <v>3.1000083E7</v>
      </c>
      <c r="AB8" s="130">
        <v>0.6</v>
      </c>
      <c r="AC8" s="203">
        <v>45696.0</v>
      </c>
      <c r="AD8" s="40"/>
      <c r="AE8" s="130">
        <f t="shared" ref="AE8:AF8" si="2">AB8</f>
        <v>0.6</v>
      </c>
      <c r="AF8" s="203">
        <f t="shared" si="2"/>
        <v>45696</v>
      </c>
      <c r="AG8" s="139">
        <v>30.0</v>
      </c>
      <c r="AH8" s="146">
        <v>60.0</v>
      </c>
      <c r="AI8" s="42">
        <f t="shared" ref="AI8:AI9" si="8">IF(H8&gt;=60,100,0)</f>
        <v>100</v>
      </c>
    </row>
    <row r="9">
      <c r="A9" s="58">
        <v>6.0</v>
      </c>
      <c r="B9" s="211" t="s">
        <v>425</v>
      </c>
      <c r="C9" s="140" t="s">
        <v>104</v>
      </c>
      <c r="D9" s="214">
        <f t="shared" si="3"/>
        <v>16.3</v>
      </c>
      <c r="E9" s="215">
        <f t="shared" si="4"/>
        <v>24</v>
      </c>
      <c r="F9" s="30">
        <f t="shared" si="5"/>
        <v>12</v>
      </c>
      <c r="G9" s="70">
        <v>12.0</v>
      </c>
      <c r="H9" s="32">
        <f t="shared" si="6"/>
        <v>64.3</v>
      </c>
      <c r="I9" s="33" t="s">
        <v>1169</v>
      </c>
      <c r="J9" s="33" t="s">
        <v>1205</v>
      </c>
      <c r="K9" s="33" t="s">
        <v>1224</v>
      </c>
      <c r="L9" s="33" t="s">
        <v>1205</v>
      </c>
      <c r="M9" s="33" t="s">
        <v>1206</v>
      </c>
      <c r="N9" s="33" t="s">
        <v>1224</v>
      </c>
      <c r="O9" s="33" t="s">
        <v>1205</v>
      </c>
      <c r="P9" s="136" t="s">
        <v>1205</v>
      </c>
      <c r="Q9" s="33" t="s">
        <v>1224</v>
      </c>
      <c r="R9" s="33" t="s">
        <v>1205</v>
      </c>
      <c r="S9" s="218"/>
      <c r="T9" s="218"/>
      <c r="U9" s="34">
        <v>311606.0</v>
      </c>
      <c r="V9" s="130">
        <v>0.83</v>
      </c>
      <c r="W9" s="203">
        <v>45603.0</v>
      </c>
      <c r="X9" s="37">
        <v>311668.0</v>
      </c>
      <c r="Y9" s="130">
        <v>0.8</v>
      </c>
      <c r="Z9" s="203">
        <v>45651.0</v>
      </c>
      <c r="AA9" s="37">
        <v>3216687.0</v>
      </c>
      <c r="AB9" s="130">
        <v>0.6</v>
      </c>
      <c r="AC9" s="203">
        <v>45696.0</v>
      </c>
      <c r="AD9" s="40"/>
      <c r="AE9" s="130">
        <f t="shared" ref="AE9:AF9" si="7">AB9</f>
        <v>0.6</v>
      </c>
      <c r="AF9" s="203">
        <f t="shared" si="7"/>
        <v>45696</v>
      </c>
      <c r="AG9" s="139">
        <v>36.67</v>
      </c>
      <c r="AH9" s="146">
        <v>60.0</v>
      </c>
      <c r="AI9" s="42">
        <f t="shared" si="8"/>
        <v>100</v>
      </c>
    </row>
    <row r="11">
      <c r="A11" s="58">
        <v>11.0</v>
      </c>
      <c r="B11" s="211" t="s">
        <v>741</v>
      </c>
      <c r="C11" s="140" t="s">
        <v>104</v>
      </c>
      <c r="D11" s="214">
        <f t="shared" ref="D11:D13" si="10">AVERAGE(V11,Y11)*20</f>
        <v>14</v>
      </c>
      <c r="E11" s="215">
        <f t="shared" ref="E11:E13" si="11">AVERAGE(AB11,AE11)*40</f>
        <v>24</v>
      </c>
      <c r="F11" s="30">
        <f t="shared" ref="F11:F13" si="12">AVERAGE(AH11,AH11)/100*20</f>
        <v>15.334</v>
      </c>
      <c r="G11" s="70">
        <v>12.0</v>
      </c>
      <c r="H11" s="32">
        <f t="shared" ref="H11:H13" si="13">SUM(D11:G11)</f>
        <v>65.334</v>
      </c>
      <c r="I11" s="33" t="s">
        <v>1169</v>
      </c>
      <c r="J11" s="33" t="s">
        <v>1205</v>
      </c>
      <c r="K11" s="33" t="s">
        <v>1206</v>
      </c>
      <c r="L11" s="33" t="s">
        <v>1205</v>
      </c>
      <c r="M11" s="33" t="s">
        <v>1169</v>
      </c>
      <c r="N11" s="33" t="s">
        <v>1224</v>
      </c>
      <c r="O11" s="33" t="s">
        <v>1205</v>
      </c>
      <c r="P11" s="136" t="s">
        <v>1205</v>
      </c>
      <c r="Q11" s="33" t="s">
        <v>1205</v>
      </c>
      <c r="R11" s="218"/>
      <c r="S11" s="218"/>
      <c r="T11" s="218"/>
      <c r="U11" s="34">
        <v>311611.0</v>
      </c>
      <c r="V11" s="130">
        <v>0.7</v>
      </c>
      <c r="W11" s="203">
        <v>45589.0</v>
      </c>
      <c r="X11" s="37">
        <v>311679.0</v>
      </c>
      <c r="Y11" s="130">
        <v>0.7</v>
      </c>
      <c r="Z11" s="203">
        <v>45651.0</v>
      </c>
      <c r="AA11" s="37" t="s">
        <v>1271</v>
      </c>
      <c r="AB11" s="212">
        <v>0.6</v>
      </c>
      <c r="AC11" s="219">
        <v>45693.0</v>
      </c>
      <c r="AD11" s="40"/>
      <c r="AE11" s="130">
        <f t="shared" ref="AE11:AF11" si="9">AB11</f>
        <v>0.6</v>
      </c>
      <c r="AF11" s="203">
        <f t="shared" si="9"/>
        <v>45693</v>
      </c>
      <c r="AG11" s="142">
        <v>76.67</v>
      </c>
      <c r="AH11" s="41">
        <f>IF(AG11&gt;=60,AG11,0)</f>
        <v>76.67</v>
      </c>
      <c r="AI11" s="42">
        <f t="shared" ref="AI11:AI13" si="15">IF(H11&gt;=60,100,0)</f>
        <v>100</v>
      </c>
    </row>
    <row r="12">
      <c r="A12" s="58">
        <v>12.0</v>
      </c>
      <c r="B12" s="211" t="s">
        <v>859</v>
      </c>
      <c r="C12" s="140" t="s">
        <v>104</v>
      </c>
      <c r="D12" s="214">
        <f t="shared" si="10"/>
        <v>12</v>
      </c>
      <c r="E12" s="215">
        <f t="shared" si="11"/>
        <v>24</v>
      </c>
      <c r="F12" s="30">
        <f t="shared" si="12"/>
        <v>12</v>
      </c>
      <c r="G12" s="70">
        <v>12.0</v>
      </c>
      <c r="H12" s="32">
        <f t="shared" si="13"/>
        <v>60</v>
      </c>
      <c r="I12" s="33" t="s">
        <v>1169</v>
      </c>
      <c r="J12" s="33" t="s">
        <v>1224</v>
      </c>
      <c r="K12" s="33" t="s">
        <v>1169</v>
      </c>
      <c r="L12" s="33" t="s">
        <v>1224</v>
      </c>
      <c r="M12" s="33" t="s">
        <v>1205</v>
      </c>
      <c r="N12" s="33" t="s">
        <v>1205</v>
      </c>
      <c r="O12" s="33" t="s">
        <v>1206</v>
      </c>
      <c r="P12" s="136" t="s">
        <v>1205</v>
      </c>
      <c r="Q12" s="33" t="s">
        <v>1205</v>
      </c>
      <c r="R12" s="33" t="s">
        <v>1205</v>
      </c>
      <c r="S12" s="33" t="s">
        <v>1205</v>
      </c>
      <c r="T12" s="33" t="s">
        <v>1205</v>
      </c>
      <c r="U12" s="34">
        <v>311612.0</v>
      </c>
      <c r="V12" s="130">
        <v>0.6</v>
      </c>
      <c r="W12" s="203">
        <v>45651.0</v>
      </c>
      <c r="X12" s="21">
        <v>311600.0</v>
      </c>
      <c r="Y12" s="130">
        <v>0.6</v>
      </c>
      <c r="Z12" s="203">
        <v>45701.0</v>
      </c>
      <c r="AA12" s="37">
        <v>313101.0</v>
      </c>
      <c r="AB12" s="130">
        <v>0.6</v>
      </c>
      <c r="AC12" s="203">
        <v>45710.0</v>
      </c>
      <c r="AD12" s="40"/>
      <c r="AE12" s="212">
        <f t="shared" ref="AE12:AF12" si="14">AB12</f>
        <v>0.6</v>
      </c>
      <c r="AF12" s="203">
        <f t="shared" si="14"/>
        <v>45710</v>
      </c>
      <c r="AG12" s="351">
        <v>46.67</v>
      </c>
      <c r="AH12" s="146">
        <v>60.0</v>
      </c>
      <c r="AI12" s="42">
        <f t="shared" si="15"/>
        <v>100</v>
      </c>
    </row>
    <row r="13" ht="16.5" customHeight="1">
      <c r="A13" s="58">
        <v>14.0</v>
      </c>
      <c r="B13" s="211" t="s">
        <v>935</v>
      </c>
      <c r="C13" s="140" t="s">
        <v>104</v>
      </c>
      <c r="D13" s="214">
        <f t="shared" si="10"/>
        <v>17.7</v>
      </c>
      <c r="E13" s="215">
        <f t="shared" si="11"/>
        <v>24</v>
      </c>
      <c r="F13" s="30">
        <f t="shared" si="12"/>
        <v>17.334</v>
      </c>
      <c r="G13" s="70">
        <v>12.0</v>
      </c>
      <c r="H13" s="32">
        <f t="shared" si="13"/>
        <v>71.034</v>
      </c>
      <c r="I13" s="33" t="s">
        <v>1169</v>
      </c>
      <c r="J13" s="33" t="s">
        <v>1205</v>
      </c>
      <c r="K13" s="33" t="s">
        <v>1205</v>
      </c>
      <c r="L13" s="33" t="s">
        <v>1224</v>
      </c>
      <c r="M13" s="33" t="s">
        <v>1224</v>
      </c>
      <c r="N13" s="33" t="s">
        <v>1205</v>
      </c>
      <c r="O13" s="33" t="s">
        <v>1206</v>
      </c>
      <c r="P13" s="136" t="s">
        <v>1206</v>
      </c>
      <c r="Q13" s="33" t="s">
        <v>1205</v>
      </c>
      <c r="R13" s="218"/>
      <c r="S13" s="218"/>
      <c r="T13" s="218"/>
      <c r="U13" s="34">
        <v>311614.0</v>
      </c>
      <c r="V13" s="130">
        <v>0.92</v>
      </c>
      <c r="W13" s="203">
        <v>45575.0</v>
      </c>
      <c r="X13" s="21">
        <v>311629.0</v>
      </c>
      <c r="Y13" s="130">
        <v>0.85</v>
      </c>
      <c r="Z13" s="203">
        <v>45631.0</v>
      </c>
      <c r="AA13" s="37" t="s">
        <v>1272</v>
      </c>
      <c r="AB13" s="130">
        <v>0.6</v>
      </c>
      <c r="AC13" s="203">
        <v>45693.0</v>
      </c>
      <c r="AD13" s="40"/>
      <c r="AE13" s="130">
        <f t="shared" ref="AE13:AF13" si="16">AB13</f>
        <v>0.6</v>
      </c>
      <c r="AF13" s="203">
        <f t="shared" si="16"/>
        <v>45693</v>
      </c>
      <c r="AG13" s="142">
        <v>86.67</v>
      </c>
      <c r="AH13" s="41">
        <f>IF(AG13&gt;=60,AG13,0)</f>
        <v>86.67</v>
      </c>
      <c r="AI13" s="42">
        <f t="shared" si="15"/>
        <v>100</v>
      </c>
    </row>
    <row r="15">
      <c r="A15" s="58">
        <v>8.0</v>
      </c>
      <c r="B15" s="200" t="s">
        <v>691</v>
      </c>
      <c r="C15" s="140" t="s">
        <v>104</v>
      </c>
      <c r="D15" s="214">
        <f t="shared" ref="D15:D24" si="18">AVERAGE(V15,Y15)*20</f>
        <v>14.7</v>
      </c>
      <c r="E15" s="215">
        <f t="shared" ref="E15:E24" si="19">AVERAGE(AB15,AE15)*40</f>
        <v>0</v>
      </c>
      <c r="F15" s="30">
        <f t="shared" ref="F15:F16" si="20">AVERAGE(AH15,AH15)/100*20</f>
        <v>12</v>
      </c>
      <c r="G15" s="31">
        <f t="shared" ref="G15:G24" si="21">AI15/100*20</f>
        <v>0</v>
      </c>
      <c r="H15" s="32">
        <f t="shared" ref="H15:H24" si="22">SUM(D15:G15)</f>
        <v>26.7</v>
      </c>
      <c r="I15" s="33" t="s">
        <v>1169</v>
      </c>
      <c r="J15" s="33" t="s">
        <v>1224</v>
      </c>
      <c r="K15" s="33" t="s">
        <v>1205</v>
      </c>
      <c r="L15" s="33" t="s">
        <v>1205</v>
      </c>
      <c r="M15" s="33" t="s">
        <v>1206</v>
      </c>
      <c r="N15" s="33" t="s">
        <v>1224</v>
      </c>
      <c r="O15" s="33" t="s">
        <v>1224</v>
      </c>
      <c r="P15" s="136" t="s">
        <v>1169</v>
      </c>
      <c r="Q15" s="33" t="s">
        <v>1224</v>
      </c>
      <c r="R15" s="33" t="s">
        <v>1224</v>
      </c>
      <c r="S15" s="33" t="s">
        <v>1224</v>
      </c>
      <c r="T15" s="33" t="s">
        <v>1224</v>
      </c>
      <c r="U15" s="34">
        <v>311608.0</v>
      </c>
      <c r="V15" s="130">
        <v>0.72</v>
      </c>
      <c r="W15" s="203">
        <v>45603.0</v>
      </c>
      <c r="X15" s="21">
        <v>311678.0</v>
      </c>
      <c r="Y15" s="130">
        <v>0.75</v>
      </c>
      <c r="Z15" s="203">
        <v>45651.0</v>
      </c>
      <c r="AA15" s="37" t="s">
        <v>1273</v>
      </c>
      <c r="AB15" s="35">
        <v>0.0</v>
      </c>
      <c r="AC15" s="203"/>
      <c r="AD15" s="40"/>
      <c r="AE15" s="205">
        <f t="shared" ref="AE15:AF15" si="17">AB15</f>
        <v>0</v>
      </c>
      <c r="AF15" s="203" t="str">
        <f t="shared" si="17"/>
        <v/>
      </c>
      <c r="AG15" s="139">
        <v>36.67</v>
      </c>
      <c r="AH15" s="146">
        <v>60.0</v>
      </c>
      <c r="AI15" s="42">
        <f t="shared" ref="AI15:AI16" si="24">IF(H15&gt;=60,100,0)</f>
        <v>0</v>
      </c>
    </row>
    <row r="16">
      <c r="A16" s="58">
        <v>9.0</v>
      </c>
      <c r="B16" s="352" t="s">
        <v>721</v>
      </c>
      <c r="C16" s="140" t="s">
        <v>104</v>
      </c>
      <c r="D16" s="214">
        <f t="shared" si="18"/>
        <v>0</v>
      </c>
      <c r="E16" s="215">
        <f t="shared" si="19"/>
        <v>0</v>
      </c>
      <c r="F16" s="30">
        <f t="shared" si="20"/>
        <v>0</v>
      </c>
      <c r="G16" s="31">
        <f t="shared" si="21"/>
        <v>0</v>
      </c>
      <c r="H16" s="32">
        <f t="shared" si="22"/>
        <v>0</v>
      </c>
      <c r="I16" s="33" t="s">
        <v>1169</v>
      </c>
      <c r="J16" s="33" t="s">
        <v>1224</v>
      </c>
      <c r="K16" s="33" t="s">
        <v>1224</v>
      </c>
      <c r="L16" s="33" t="s">
        <v>1224</v>
      </c>
      <c r="M16" s="33" t="s">
        <v>1224</v>
      </c>
      <c r="N16" s="33" t="s">
        <v>1224</v>
      </c>
      <c r="O16" s="33" t="s">
        <v>1224</v>
      </c>
      <c r="P16" s="136" t="s">
        <v>1224</v>
      </c>
      <c r="Q16" s="33" t="s">
        <v>1224</v>
      </c>
      <c r="R16" s="33" t="s">
        <v>1224</v>
      </c>
      <c r="S16" s="33" t="s">
        <v>1224</v>
      </c>
      <c r="T16" s="33" t="s">
        <v>1224</v>
      </c>
      <c r="U16" s="34">
        <v>311609.0</v>
      </c>
      <c r="V16" s="35">
        <v>0.0</v>
      </c>
      <c r="W16" s="203"/>
      <c r="X16" s="21"/>
      <c r="Y16" s="35">
        <v>0.0</v>
      </c>
      <c r="Z16" s="203"/>
      <c r="AA16" s="37"/>
      <c r="AB16" s="35">
        <v>0.0</v>
      </c>
      <c r="AC16" s="203"/>
      <c r="AD16" s="40"/>
      <c r="AE16" s="205">
        <f t="shared" ref="AE16:AF16" si="23">AB16</f>
        <v>0</v>
      </c>
      <c r="AF16" s="203" t="str">
        <f t="shared" si="23"/>
        <v/>
      </c>
      <c r="AG16" s="141"/>
      <c r="AH16" s="41">
        <f>IF(AG16&gt;=60,AG16,0)</f>
        <v>0</v>
      </c>
      <c r="AI16" s="42">
        <f t="shared" si="24"/>
        <v>0</v>
      </c>
    </row>
    <row r="17" hidden="1">
      <c r="A17" s="58">
        <v>18.0</v>
      </c>
      <c r="B17" s="59"/>
      <c r="C17" s="140"/>
      <c r="D17" s="29">
        <f t="shared" si="18"/>
        <v>0</v>
      </c>
      <c r="E17" s="30">
        <f t="shared" si="19"/>
        <v>0</v>
      </c>
      <c r="F17" s="30">
        <f t="shared" ref="F17:F24" si="26">AVERAGE(AG17,AH17)/100*20</f>
        <v>0</v>
      </c>
      <c r="G17" s="31">
        <f t="shared" si="21"/>
        <v>0</v>
      </c>
      <c r="H17" s="32">
        <f t="shared" si="22"/>
        <v>0</v>
      </c>
      <c r="I17" s="33"/>
      <c r="J17" s="33"/>
      <c r="K17" s="33"/>
      <c r="L17" s="33"/>
      <c r="M17" s="33"/>
      <c r="N17" s="33"/>
      <c r="O17" s="33"/>
      <c r="P17" s="136"/>
      <c r="Q17" s="33"/>
      <c r="R17" s="33"/>
      <c r="S17" s="33"/>
      <c r="T17" s="33"/>
      <c r="U17" s="34"/>
      <c r="V17" s="35">
        <v>0.0</v>
      </c>
      <c r="W17" s="36"/>
      <c r="X17" s="21"/>
      <c r="Y17" s="35">
        <v>0.0</v>
      </c>
      <c r="Z17" s="38"/>
      <c r="AA17" s="37"/>
      <c r="AB17" s="35">
        <v>0.0</v>
      </c>
      <c r="AC17" s="39"/>
      <c r="AD17" s="40"/>
      <c r="AE17" s="35">
        <f t="shared" ref="AE17:AF17" si="25">AB17</f>
        <v>0</v>
      </c>
      <c r="AF17" s="39" t="str">
        <f t="shared" si="25"/>
        <v/>
      </c>
      <c r="AG17" s="37">
        <v>0.0</v>
      </c>
      <c r="AH17" s="37">
        <v>0.0</v>
      </c>
      <c r="AI17" s="23">
        <v>0.0</v>
      </c>
    </row>
    <row r="18" hidden="1">
      <c r="A18" s="58">
        <v>19.0</v>
      </c>
      <c r="B18" s="59"/>
      <c r="C18" s="140"/>
      <c r="D18" s="29">
        <f t="shared" si="18"/>
        <v>0</v>
      </c>
      <c r="E18" s="30">
        <f t="shared" si="19"/>
        <v>0</v>
      </c>
      <c r="F18" s="30">
        <f t="shared" si="26"/>
        <v>0</v>
      </c>
      <c r="G18" s="31">
        <f t="shared" si="21"/>
        <v>0</v>
      </c>
      <c r="H18" s="32">
        <f t="shared" si="22"/>
        <v>0</v>
      </c>
      <c r="I18" s="33"/>
      <c r="J18" s="33"/>
      <c r="K18" s="33"/>
      <c r="L18" s="33"/>
      <c r="M18" s="33"/>
      <c r="N18" s="33"/>
      <c r="O18" s="33"/>
      <c r="P18" s="136"/>
      <c r="Q18" s="33"/>
      <c r="R18" s="33"/>
      <c r="S18" s="33"/>
      <c r="T18" s="33"/>
      <c r="U18" s="34"/>
      <c r="V18" s="35">
        <v>0.0</v>
      </c>
      <c r="W18" s="36"/>
      <c r="X18" s="21"/>
      <c r="Y18" s="35">
        <v>0.0</v>
      </c>
      <c r="Z18" s="38"/>
      <c r="AA18" s="37"/>
      <c r="AB18" s="35">
        <v>0.0</v>
      </c>
      <c r="AC18" s="39"/>
      <c r="AD18" s="40"/>
      <c r="AE18" s="35">
        <f t="shared" ref="AE18:AF18" si="27">AB18</f>
        <v>0</v>
      </c>
      <c r="AF18" s="39" t="str">
        <f t="shared" si="27"/>
        <v/>
      </c>
      <c r="AG18" s="37">
        <v>0.0</v>
      </c>
      <c r="AH18" s="37">
        <v>0.0</v>
      </c>
      <c r="AI18" s="23">
        <v>0.0</v>
      </c>
    </row>
    <row r="19" hidden="1">
      <c r="A19" s="58">
        <v>20.0</v>
      </c>
      <c r="B19" s="59"/>
      <c r="C19" s="140"/>
      <c r="D19" s="29">
        <f t="shared" si="18"/>
        <v>0</v>
      </c>
      <c r="E19" s="30">
        <f t="shared" si="19"/>
        <v>0</v>
      </c>
      <c r="F19" s="30">
        <f t="shared" si="26"/>
        <v>0</v>
      </c>
      <c r="G19" s="31">
        <f t="shared" si="21"/>
        <v>0</v>
      </c>
      <c r="H19" s="32">
        <f t="shared" si="22"/>
        <v>0</v>
      </c>
      <c r="I19" s="33"/>
      <c r="J19" s="33"/>
      <c r="K19" s="33"/>
      <c r="L19" s="33"/>
      <c r="M19" s="33"/>
      <c r="N19" s="33"/>
      <c r="O19" s="33"/>
      <c r="P19" s="136"/>
      <c r="Q19" s="33"/>
      <c r="R19" s="33"/>
      <c r="S19" s="33"/>
      <c r="T19" s="33"/>
      <c r="U19" s="34"/>
      <c r="V19" s="35">
        <v>0.0</v>
      </c>
      <c r="W19" s="36"/>
      <c r="X19" s="21"/>
      <c r="Y19" s="35">
        <v>0.0</v>
      </c>
      <c r="Z19" s="38"/>
      <c r="AA19" s="37"/>
      <c r="AB19" s="35">
        <v>0.0</v>
      </c>
      <c r="AC19" s="39"/>
      <c r="AD19" s="40"/>
      <c r="AE19" s="35">
        <f t="shared" ref="AE19:AF19" si="28">AB19</f>
        <v>0</v>
      </c>
      <c r="AF19" s="39" t="str">
        <f t="shared" si="28"/>
        <v/>
      </c>
      <c r="AG19" s="37">
        <v>0.0</v>
      </c>
      <c r="AH19" s="37">
        <v>0.0</v>
      </c>
      <c r="AI19" s="23">
        <v>0.0</v>
      </c>
    </row>
    <row r="20" hidden="1">
      <c r="A20" s="58">
        <v>21.0</v>
      </c>
      <c r="B20" s="59"/>
      <c r="C20" s="140"/>
      <c r="D20" s="29">
        <f t="shared" si="18"/>
        <v>0</v>
      </c>
      <c r="E20" s="30">
        <f t="shared" si="19"/>
        <v>0</v>
      </c>
      <c r="F20" s="30">
        <f t="shared" si="26"/>
        <v>0</v>
      </c>
      <c r="G20" s="31">
        <f t="shared" si="21"/>
        <v>0</v>
      </c>
      <c r="H20" s="32">
        <f t="shared" si="22"/>
        <v>0</v>
      </c>
      <c r="I20" s="33"/>
      <c r="J20" s="33"/>
      <c r="K20" s="33"/>
      <c r="L20" s="33"/>
      <c r="M20" s="33"/>
      <c r="N20" s="33"/>
      <c r="O20" s="33"/>
      <c r="P20" s="136"/>
      <c r="Q20" s="33"/>
      <c r="R20" s="33"/>
      <c r="S20" s="33"/>
      <c r="T20" s="33"/>
      <c r="U20" s="34"/>
      <c r="V20" s="35">
        <v>0.0</v>
      </c>
      <c r="W20" s="36"/>
      <c r="X20" s="21"/>
      <c r="Y20" s="35">
        <v>0.0</v>
      </c>
      <c r="Z20" s="38"/>
      <c r="AA20" s="37"/>
      <c r="AB20" s="35">
        <v>0.0</v>
      </c>
      <c r="AC20" s="39"/>
      <c r="AD20" s="40"/>
      <c r="AE20" s="35">
        <f t="shared" ref="AE20:AF20" si="29">AB20</f>
        <v>0</v>
      </c>
      <c r="AF20" s="39" t="str">
        <f t="shared" si="29"/>
        <v/>
      </c>
      <c r="AG20" s="37">
        <v>0.0</v>
      </c>
      <c r="AH20" s="37">
        <v>0.0</v>
      </c>
      <c r="AI20" s="23">
        <v>0.0</v>
      </c>
    </row>
    <row r="21" hidden="1">
      <c r="A21" s="58">
        <v>22.0</v>
      </c>
      <c r="B21" s="59"/>
      <c r="C21" s="140"/>
      <c r="D21" s="29">
        <f t="shared" si="18"/>
        <v>0</v>
      </c>
      <c r="E21" s="30">
        <f t="shared" si="19"/>
        <v>0</v>
      </c>
      <c r="F21" s="30">
        <f t="shared" si="26"/>
        <v>0</v>
      </c>
      <c r="G21" s="31">
        <f t="shared" si="21"/>
        <v>0</v>
      </c>
      <c r="H21" s="32">
        <f t="shared" si="22"/>
        <v>0</v>
      </c>
      <c r="I21" s="33"/>
      <c r="J21" s="33"/>
      <c r="K21" s="33"/>
      <c r="L21" s="33"/>
      <c r="M21" s="33"/>
      <c r="N21" s="33"/>
      <c r="O21" s="33"/>
      <c r="P21" s="136"/>
      <c r="Q21" s="33"/>
      <c r="R21" s="33"/>
      <c r="S21" s="33"/>
      <c r="T21" s="33"/>
      <c r="U21" s="34"/>
      <c r="V21" s="35">
        <v>0.0</v>
      </c>
      <c r="W21" s="36"/>
      <c r="X21" s="21"/>
      <c r="Y21" s="35">
        <v>0.0</v>
      </c>
      <c r="Z21" s="38"/>
      <c r="AA21" s="37"/>
      <c r="AB21" s="35">
        <v>0.0</v>
      </c>
      <c r="AC21" s="39"/>
      <c r="AD21" s="40"/>
      <c r="AE21" s="35">
        <f t="shared" ref="AE21:AF21" si="30">AB21</f>
        <v>0</v>
      </c>
      <c r="AF21" s="39" t="str">
        <f t="shared" si="30"/>
        <v/>
      </c>
      <c r="AG21" s="37">
        <v>0.0</v>
      </c>
      <c r="AH21" s="37">
        <v>0.0</v>
      </c>
      <c r="AI21" s="23">
        <v>0.0</v>
      </c>
    </row>
    <row r="22" hidden="1">
      <c r="A22" s="58">
        <v>23.0</v>
      </c>
      <c r="B22" s="59"/>
      <c r="C22" s="140"/>
      <c r="D22" s="29">
        <f t="shared" si="18"/>
        <v>0</v>
      </c>
      <c r="E22" s="30">
        <f t="shared" si="19"/>
        <v>0</v>
      </c>
      <c r="F22" s="30">
        <f t="shared" si="26"/>
        <v>0</v>
      </c>
      <c r="G22" s="31">
        <f t="shared" si="21"/>
        <v>0</v>
      </c>
      <c r="H22" s="32">
        <f t="shared" si="22"/>
        <v>0</v>
      </c>
      <c r="I22" s="33"/>
      <c r="J22" s="33"/>
      <c r="K22" s="33"/>
      <c r="L22" s="33"/>
      <c r="M22" s="33"/>
      <c r="N22" s="33"/>
      <c r="O22" s="33"/>
      <c r="P22" s="136"/>
      <c r="Q22" s="33"/>
      <c r="R22" s="33"/>
      <c r="S22" s="33"/>
      <c r="T22" s="33"/>
      <c r="U22" s="34"/>
      <c r="V22" s="35">
        <v>0.0</v>
      </c>
      <c r="W22" s="36"/>
      <c r="X22" s="21"/>
      <c r="Y22" s="35">
        <v>0.0</v>
      </c>
      <c r="Z22" s="38"/>
      <c r="AA22" s="37"/>
      <c r="AB22" s="35">
        <v>0.0</v>
      </c>
      <c r="AC22" s="39"/>
      <c r="AD22" s="40"/>
      <c r="AE22" s="35">
        <f t="shared" ref="AE22:AF22" si="31">AB22</f>
        <v>0</v>
      </c>
      <c r="AF22" s="39" t="str">
        <f t="shared" si="31"/>
        <v/>
      </c>
      <c r="AG22" s="37">
        <v>0.0</v>
      </c>
      <c r="AH22" s="37">
        <v>0.0</v>
      </c>
      <c r="AI22" s="23">
        <v>0.0</v>
      </c>
    </row>
    <row r="23" hidden="1">
      <c r="A23" s="58">
        <v>24.0</v>
      </c>
      <c r="B23" s="59"/>
      <c r="C23" s="140"/>
      <c r="D23" s="29">
        <f t="shared" si="18"/>
        <v>0</v>
      </c>
      <c r="E23" s="30">
        <f t="shared" si="19"/>
        <v>0</v>
      </c>
      <c r="F23" s="30">
        <f t="shared" si="26"/>
        <v>0</v>
      </c>
      <c r="G23" s="31">
        <f t="shared" si="21"/>
        <v>0</v>
      </c>
      <c r="H23" s="32">
        <f t="shared" si="22"/>
        <v>0</v>
      </c>
      <c r="I23" s="33"/>
      <c r="J23" s="33"/>
      <c r="K23" s="33"/>
      <c r="L23" s="33"/>
      <c r="M23" s="33"/>
      <c r="N23" s="33"/>
      <c r="O23" s="33"/>
      <c r="P23" s="136"/>
      <c r="Q23" s="33"/>
      <c r="R23" s="33"/>
      <c r="S23" s="33"/>
      <c r="T23" s="33"/>
      <c r="U23" s="34"/>
      <c r="V23" s="35">
        <v>0.0</v>
      </c>
      <c r="W23" s="36"/>
      <c r="X23" s="21"/>
      <c r="Y23" s="35">
        <v>0.0</v>
      </c>
      <c r="Z23" s="38"/>
      <c r="AA23" s="37"/>
      <c r="AB23" s="35">
        <v>0.0</v>
      </c>
      <c r="AC23" s="39"/>
      <c r="AD23" s="40"/>
      <c r="AE23" s="35">
        <f t="shared" ref="AE23:AF23" si="32">AB23</f>
        <v>0</v>
      </c>
      <c r="AF23" s="39" t="str">
        <f t="shared" si="32"/>
        <v/>
      </c>
      <c r="AG23" s="37">
        <v>0.0</v>
      </c>
      <c r="AH23" s="37">
        <v>0.0</v>
      </c>
      <c r="AI23" s="23">
        <v>0.0</v>
      </c>
    </row>
    <row r="24" hidden="1">
      <c r="A24" s="58">
        <v>25.0</v>
      </c>
      <c r="B24" s="59"/>
      <c r="C24" s="140"/>
      <c r="D24" s="29">
        <f t="shared" si="18"/>
        <v>0</v>
      </c>
      <c r="E24" s="30">
        <f t="shared" si="19"/>
        <v>0</v>
      </c>
      <c r="F24" s="30">
        <f t="shared" si="26"/>
        <v>0</v>
      </c>
      <c r="G24" s="31">
        <f t="shared" si="21"/>
        <v>0</v>
      </c>
      <c r="H24" s="32">
        <f t="shared" si="22"/>
        <v>0</v>
      </c>
      <c r="I24" s="33"/>
      <c r="J24" s="33"/>
      <c r="K24" s="33"/>
      <c r="L24" s="33"/>
      <c r="M24" s="33"/>
      <c r="N24" s="33"/>
      <c r="O24" s="33"/>
      <c r="P24" s="136"/>
      <c r="Q24" s="33"/>
      <c r="R24" s="33"/>
      <c r="S24" s="33"/>
      <c r="T24" s="33"/>
      <c r="U24" s="34"/>
      <c r="V24" s="35">
        <v>0.0</v>
      </c>
      <c r="W24" s="36"/>
      <c r="X24" s="21"/>
      <c r="Y24" s="35">
        <v>0.0</v>
      </c>
      <c r="Z24" s="38"/>
      <c r="AA24" s="37"/>
      <c r="AB24" s="35">
        <v>0.0</v>
      </c>
      <c r="AC24" s="39"/>
      <c r="AD24" s="40"/>
      <c r="AE24" s="35">
        <f t="shared" ref="AE24:AF24" si="33">AB24</f>
        <v>0</v>
      </c>
      <c r="AF24" s="39" t="str">
        <f t="shared" si="33"/>
        <v/>
      </c>
      <c r="AG24" s="37">
        <v>0.0</v>
      </c>
      <c r="AH24" s="37">
        <v>0.0</v>
      </c>
      <c r="AI24" s="23">
        <v>0.0</v>
      </c>
    </row>
    <row r="25" hidden="1">
      <c r="A25" s="58">
        <v>26.0</v>
      </c>
      <c r="B25" s="59"/>
      <c r="C25" s="143"/>
      <c r="D25" s="30"/>
      <c r="E25" s="30"/>
      <c r="F25" s="30"/>
      <c r="G25" s="30"/>
      <c r="H25" s="61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62"/>
      <c r="V25" s="35"/>
      <c r="W25" s="63"/>
      <c r="X25" s="37"/>
      <c r="Y25" s="35"/>
      <c r="Z25" s="64"/>
      <c r="AA25" s="37"/>
      <c r="AB25" s="35"/>
      <c r="AC25" s="65"/>
      <c r="AD25" s="40"/>
      <c r="AE25" s="37"/>
      <c r="AF25" s="65"/>
      <c r="AG25" s="37"/>
      <c r="AH25" s="37"/>
      <c r="AI25" s="37"/>
    </row>
    <row r="26" hidden="1">
      <c r="A26" s="58"/>
      <c r="B26" s="59"/>
      <c r="C26" s="143"/>
      <c r="D26" s="30"/>
      <c r="E26" s="30"/>
      <c r="F26" s="30"/>
      <c r="G26" s="30"/>
      <c r="H26" s="61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62"/>
      <c r="V26" s="35"/>
      <c r="W26" s="63"/>
      <c r="X26" s="37"/>
      <c r="Y26" s="35"/>
      <c r="Z26" s="64"/>
      <c r="AA26" s="37"/>
      <c r="AB26" s="35"/>
      <c r="AC26" s="65"/>
      <c r="AD26" s="40"/>
      <c r="AE26" s="37"/>
      <c r="AF26" s="65"/>
      <c r="AG26" s="37"/>
      <c r="AH26" s="37"/>
      <c r="AI26" s="37"/>
    </row>
    <row r="27" hidden="1">
      <c r="A27" s="58"/>
      <c r="B27" s="59"/>
      <c r="C27" s="143"/>
      <c r="D27" s="30"/>
      <c r="E27" s="30"/>
      <c r="F27" s="30"/>
      <c r="G27" s="30"/>
      <c r="H27" s="61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62"/>
      <c r="V27" s="35"/>
      <c r="W27" s="63"/>
      <c r="X27" s="37"/>
      <c r="Y27" s="35"/>
      <c r="Z27" s="64"/>
      <c r="AA27" s="37"/>
      <c r="AB27" s="35"/>
      <c r="AC27" s="65"/>
      <c r="AD27" s="40"/>
      <c r="AE27" s="37"/>
      <c r="AF27" s="65"/>
      <c r="AG27" s="37"/>
      <c r="AH27" s="37"/>
      <c r="AI27" s="37"/>
    </row>
    <row r="28">
      <c r="A28" s="58"/>
      <c r="B28" s="59"/>
      <c r="C28" s="143"/>
      <c r="D28" s="30"/>
      <c r="E28" s="30"/>
      <c r="F28" s="30"/>
      <c r="G28" s="30"/>
      <c r="H28" s="61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62"/>
      <c r="V28" s="35"/>
      <c r="W28" s="63"/>
      <c r="X28" s="37"/>
      <c r="Y28" s="35"/>
      <c r="Z28" s="64"/>
      <c r="AA28" s="37"/>
      <c r="AB28" s="35"/>
      <c r="AC28" s="65"/>
      <c r="AD28" s="40"/>
      <c r="AE28" s="37"/>
      <c r="AF28" s="65"/>
      <c r="AG28" s="37"/>
      <c r="AH28" s="37"/>
      <c r="AI28" s="37"/>
    </row>
    <row r="29">
      <c r="A29" s="58"/>
      <c r="B29" s="59"/>
      <c r="C29" s="143"/>
      <c r="D29" s="30"/>
      <c r="E29" s="30"/>
      <c r="F29" s="30"/>
      <c r="G29" s="30"/>
      <c r="H29" s="61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62"/>
      <c r="V29" s="35"/>
      <c r="W29" s="63"/>
      <c r="X29" s="37"/>
      <c r="Y29" s="35"/>
      <c r="Z29" s="64"/>
      <c r="AA29" s="37"/>
      <c r="AB29" s="35"/>
      <c r="AC29" s="65"/>
      <c r="AD29" s="40"/>
      <c r="AE29" s="37"/>
      <c r="AF29" s="65"/>
      <c r="AG29" s="37"/>
      <c r="AH29" s="37"/>
      <c r="AI29" s="37"/>
    </row>
    <row r="30">
      <c r="A30" s="58">
        <v>2.0</v>
      </c>
      <c r="B30" s="211" t="s">
        <v>116</v>
      </c>
      <c r="C30" s="140" t="s">
        <v>104</v>
      </c>
      <c r="D30" s="214">
        <f t="shared" ref="D30:D39" si="35">AVERAGE(V30,Y30)*20</f>
        <v>18.5</v>
      </c>
      <c r="E30" s="215">
        <f t="shared" ref="E30:E39" si="36">AVERAGE(AB30,AE30)*40</f>
        <v>38</v>
      </c>
      <c r="F30" s="30">
        <f t="shared" ref="F30:F39" si="37">AVERAGE(AH30,AH30)/100*20</f>
        <v>16</v>
      </c>
      <c r="G30" s="31">
        <f t="shared" ref="G30:G39" si="38">AI30/100*20</f>
        <v>20</v>
      </c>
      <c r="H30" s="32">
        <f t="shared" ref="H30:H39" si="39">SUM(D30:G30)</f>
        <v>92.5</v>
      </c>
      <c r="I30" s="33" t="s">
        <v>1169</v>
      </c>
      <c r="J30" s="33" t="s">
        <v>1205</v>
      </c>
      <c r="K30" s="33" t="s">
        <v>1206</v>
      </c>
      <c r="L30" s="33" t="s">
        <v>1205</v>
      </c>
      <c r="M30" s="33" t="s">
        <v>1224</v>
      </c>
      <c r="N30" s="33" t="s">
        <v>1206</v>
      </c>
      <c r="O30" s="33" t="s">
        <v>1206</v>
      </c>
      <c r="P30" s="136" t="s">
        <v>1224</v>
      </c>
      <c r="Q30" s="145"/>
      <c r="R30" s="145"/>
      <c r="S30" s="145"/>
      <c r="T30" s="145"/>
      <c r="U30" s="34">
        <v>311602.0</v>
      </c>
      <c r="V30" s="130">
        <v>0.9</v>
      </c>
      <c r="W30" s="203">
        <v>45575.0</v>
      </c>
      <c r="X30" s="37">
        <v>311631.0</v>
      </c>
      <c r="Y30" s="130">
        <v>0.95</v>
      </c>
      <c r="Z30" s="203">
        <v>45589.0</v>
      </c>
      <c r="AA30" s="37">
        <v>311676.0</v>
      </c>
      <c r="AB30" s="130">
        <v>0.95</v>
      </c>
      <c r="AC30" s="203">
        <v>45631.0</v>
      </c>
      <c r="AD30" s="40"/>
      <c r="AE30" s="130">
        <f t="shared" ref="AE30:AF30" si="34">AB30</f>
        <v>0.95</v>
      </c>
      <c r="AF30" s="39">
        <f t="shared" si="34"/>
        <v>45631</v>
      </c>
      <c r="AG30" s="142">
        <v>80.0</v>
      </c>
      <c r="AH30" s="41">
        <f t="shared" ref="AH30:AH39" si="41">IF(AG30&gt;=60,AG30,0)</f>
        <v>80</v>
      </c>
      <c r="AI30" s="42">
        <f t="shared" ref="AI30:AI39" si="42">IF(H30&gt;=60,100,0)</f>
        <v>100</v>
      </c>
    </row>
    <row r="31">
      <c r="A31" s="58">
        <v>3.0</v>
      </c>
      <c r="B31" s="211" t="s">
        <v>129</v>
      </c>
      <c r="C31" s="140" t="s">
        <v>104</v>
      </c>
      <c r="D31" s="214">
        <f t="shared" si="35"/>
        <v>19.5</v>
      </c>
      <c r="E31" s="215">
        <f t="shared" si="36"/>
        <v>37.2</v>
      </c>
      <c r="F31" s="30">
        <f t="shared" si="37"/>
        <v>15.334</v>
      </c>
      <c r="G31" s="31">
        <f t="shared" si="38"/>
        <v>20</v>
      </c>
      <c r="H31" s="32">
        <f t="shared" si="39"/>
        <v>92.034</v>
      </c>
      <c r="I31" s="33" t="s">
        <v>1169</v>
      </c>
      <c r="J31" s="33" t="s">
        <v>1206</v>
      </c>
      <c r="K31" s="33" t="s">
        <v>1169</v>
      </c>
      <c r="L31" s="33" t="s">
        <v>1205</v>
      </c>
      <c r="M31" s="33" t="s">
        <v>1205</v>
      </c>
      <c r="N31" s="33" t="s">
        <v>1224</v>
      </c>
      <c r="O31" s="33" t="s">
        <v>1205</v>
      </c>
      <c r="P31" s="136" t="s">
        <v>1205</v>
      </c>
      <c r="Q31" s="145"/>
      <c r="R31" s="145"/>
      <c r="S31" s="145"/>
      <c r="T31" s="145"/>
      <c r="U31" s="34">
        <v>311603.0</v>
      </c>
      <c r="V31" s="130">
        <v>0.95</v>
      </c>
      <c r="W31" s="203">
        <v>45561.0</v>
      </c>
      <c r="X31" s="37">
        <v>311627.0</v>
      </c>
      <c r="Y31" s="130">
        <v>1.0</v>
      </c>
      <c r="Z31" s="203">
        <v>45603.0</v>
      </c>
      <c r="AA31" s="37">
        <v>311641.0</v>
      </c>
      <c r="AB31" s="130">
        <v>0.93</v>
      </c>
      <c r="AC31" s="39">
        <v>45645.0</v>
      </c>
      <c r="AD31" s="40"/>
      <c r="AE31" s="130">
        <f t="shared" ref="AE31:AF31" si="40">AB31</f>
        <v>0.93</v>
      </c>
      <c r="AF31" s="39">
        <f t="shared" si="40"/>
        <v>45645</v>
      </c>
      <c r="AG31" s="142">
        <v>76.67</v>
      </c>
      <c r="AH31" s="41">
        <f t="shared" si="41"/>
        <v>76.67</v>
      </c>
      <c r="AI31" s="42">
        <f t="shared" si="42"/>
        <v>100</v>
      </c>
    </row>
    <row r="32">
      <c r="A32" s="58">
        <v>4.0</v>
      </c>
      <c r="B32" s="211" t="s">
        <v>185</v>
      </c>
      <c r="C32" s="140" t="s">
        <v>104</v>
      </c>
      <c r="D32" s="214">
        <f t="shared" si="35"/>
        <v>18.2</v>
      </c>
      <c r="E32" s="215">
        <f t="shared" si="36"/>
        <v>38</v>
      </c>
      <c r="F32" s="30">
        <f t="shared" si="37"/>
        <v>16.666</v>
      </c>
      <c r="G32" s="31">
        <f t="shared" si="38"/>
        <v>20</v>
      </c>
      <c r="H32" s="32">
        <f t="shared" si="39"/>
        <v>92.866</v>
      </c>
      <c r="I32" s="33" t="s">
        <v>1169</v>
      </c>
      <c r="J32" s="33" t="s">
        <v>1206</v>
      </c>
      <c r="K32" s="33" t="s">
        <v>1206</v>
      </c>
      <c r="L32" s="33" t="s">
        <v>1205</v>
      </c>
      <c r="M32" s="33" t="s">
        <v>1224</v>
      </c>
      <c r="N32" s="33" t="s">
        <v>1205</v>
      </c>
      <c r="O32" s="33" t="s">
        <v>1206</v>
      </c>
      <c r="P32" s="136" t="s">
        <v>1205</v>
      </c>
      <c r="Q32" s="33"/>
      <c r="R32" s="33"/>
      <c r="S32" s="33"/>
      <c r="T32" s="33"/>
      <c r="U32" s="34">
        <v>311604.0</v>
      </c>
      <c r="V32" s="130">
        <v>0.92</v>
      </c>
      <c r="W32" s="203">
        <v>45561.0</v>
      </c>
      <c r="X32" s="37">
        <v>311603.0</v>
      </c>
      <c r="Y32" s="130">
        <v>0.9</v>
      </c>
      <c r="Z32" s="203">
        <v>45589.0</v>
      </c>
      <c r="AA32" s="37">
        <v>311657.0</v>
      </c>
      <c r="AB32" s="130">
        <v>0.95</v>
      </c>
      <c r="AC32" s="39">
        <v>45645.0</v>
      </c>
      <c r="AD32" s="40"/>
      <c r="AE32" s="130">
        <f t="shared" ref="AE32:AF32" si="43">AB32</f>
        <v>0.95</v>
      </c>
      <c r="AF32" s="39">
        <f t="shared" si="43"/>
        <v>45645</v>
      </c>
      <c r="AG32" s="142">
        <v>83.33</v>
      </c>
      <c r="AH32" s="41">
        <f t="shared" si="41"/>
        <v>83.33</v>
      </c>
      <c r="AI32" s="42">
        <f t="shared" si="42"/>
        <v>100</v>
      </c>
    </row>
    <row r="33">
      <c r="A33" s="58">
        <v>5.0</v>
      </c>
      <c r="B33" s="211" t="s">
        <v>230</v>
      </c>
      <c r="C33" s="140" t="s">
        <v>104</v>
      </c>
      <c r="D33" s="214">
        <f t="shared" si="35"/>
        <v>17.9</v>
      </c>
      <c r="E33" s="215">
        <f t="shared" si="36"/>
        <v>36</v>
      </c>
      <c r="F33" s="30">
        <f t="shared" si="37"/>
        <v>16</v>
      </c>
      <c r="G33" s="31">
        <f t="shared" si="38"/>
        <v>20</v>
      </c>
      <c r="H33" s="32">
        <f t="shared" si="39"/>
        <v>89.9</v>
      </c>
      <c r="I33" s="33" t="s">
        <v>1169</v>
      </c>
      <c r="J33" s="33" t="s">
        <v>1206</v>
      </c>
      <c r="K33" s="33" t="s">
        <v>1205</v>
      </c>
      <c r="L33" s="33" t="s">
        <v>1205</v>
      </c>
      <c r="M33" s="33" t="s">
        <v>1224</v>
      </c>
      <c r="N33" s="33" t="s">
        <v>1206</v>
      </c>
      <c r="O33" s="33" t="s">
        <v>1205</v>
      </c>
      <c r="P33" s="136" t="s">
        <v>1205</v>
      </c>
      <c r="Q33" s="33"/>
      <c r="R33" s="33"/>
      <c r="S33" s="33"/>
      <c r="T33" s="33"/>
      <c r="U33" s="34">
        <v>311605.0</v>
      </c>
      <c r="V33" s="130">
        <v>0.92</v>
      </c>
      <c r="W33" s="203">
        <v>45561.0</v>
      </c>
      <c r="X33" s="37">
        <v>311601.0</v>
      </c>
      <c r="Y33" s="130">
        <v>0.87</v>
      </c>
      <c r="Z33" s="203">
        <v>45617.0</v>
      </c>
      <c r="AA33" s="37">
        <v>123116.0</v>
      </c>
      <c r="AB33" s="130">
        <v>0.9</v>
      </c>
      <c r="AC33" s="39">
        <v>45647.0</v>
      </c>
      <c r="AD33" s="40"/>
      <c r="AE33" s="130">
        <f t="shared" ref="AE33:AF33" si="44">AB33</f>
        <v>0.9</v>
      </c>
      <c r="AF33" s="39">
        <f t="shared" si="44"/>
        <v>45647</v>
      </c>
      <c r="AG33" s="142">
        <v>80.0</v>
      </c>
      <c r="AH33" s="41">
        <f t="shared" si="41"/>
        <v>80</v>
      </c>
      <c r="AI33" s="42">
        <f t="shared" si="42"/>
        <v>100</v>
      </c>
    </row>
    <row r="34">
      <c r="A34" s="58">
        <v>7.0</v>
      </c>
      <c r="B34" s="211" t="s">
        <v>565</v>
      </c>
      <c r="C34" s="140" t="s">
        <v>104</v>
      </c>
      <c r="D34" s="214">
        <f t="shared" si="35"/>
        <v>17.7</v>
      </c>
      <c r="E34" s="215">
        <f t="shared" si="36"/>
        <v>33.2</v>
      </c>
      <c r="F34" s="30">
        <f t="shared" si="37"/>
        <v>18</v>
      </c>
      <c r="G34" s="31">
        <f t="shared" si="38"/>
        <v>20</v>
      </c>
      <c r="H34" s="32">
        <f t="shared" si="39"/>
        <v>88.9</v>
      </c>
      <c r="I34" s="33" t="s">
        <v>1169</v>
      </c>
      <c r="J34" s="33" t="s">
        <v>1205</v>
      </c>
      <c r="K34" s="33" t="s">
        <v>1205</v>
      </c>
      <c r="L34" s="33" t="s">
        <v>1224</v>
      </c>
      <c r="M34" s="33" t="s">
        <v>1224</v>
      </c>
      <c r="N34" s="33" t="s">
        <v>1206</v>
      </c>
      <c r="O34" s="33" t="s">
        <v>1224</v>
      </c>
      <c r="P34" s="136" t="s">
        <v>1224</v>
      </c>
      <c r="Q34" s="33"/>
      <c r="R34" s="33"/>
      <c r="S34" s="33"/>
      <c r="T34" s="33"/>
      <c r="U34" s="34">
        <v>311607.0</v>
      </c>
      <c r="V34" s="130">
        <v>0.92</v>
      </c>
      <c r="W34" s="203">
        <v>45575.0</v>
      </c>
      <c r="X34" s="21">
        <v>311667.0</v>
      </c>
      <c r="Y34" s="130">
        <v>0.85</v>
      </c>
      <c r="Z34" s="203">
        <v>45631.0</v>
      </c>
      <c r="AA34" s="37">
        <v>11600.0</v>
      </c>
      <c r="AB34" s="130">
        <v>0.83</v>
      </c>
      <c r="AC34" s="203">
        <v>45651.0</v>
      </c>
      <c r="AD34" s="40"/>
      <c r="AE34" s="130">
        <f t="shared" ref="AE34:AF34" si="45">AB34</f>
        <v>0.83</v>
      </c>
      <c r="AF34" s="39">
        <f t="shared" si="45"/>
        <v>45651</v>
      </c>
      <c r="AG34" s="142">
        <v>90.0</v>
      </c>
      <c r="AH34" s="41">
        <f t="shared" si="41"/>
        <v>90</v>
      </c>
      <c r="AI34" s="42">
        <f t="shared" si="42"/>
        <v>100</v>
      </c>
    </row>
    <row r="35">
      <c r="A35" s="58">
        <v>10.0</v>
      </c>
      <c r="B35" s="211" t="s">
        <v>733</v>
      </c>
      <c r="C35" s="140" t="s">
        <v>104</v>
      </c>
      <c r="D35" s="214">
        <f t="shared" si="35"/>
        <v>18.5</v>
      </c>
      <c r="E35" s="215">
        <f t="shared" si="36"/>
        <v>36</v>
      </c>
      <c r="F35" s="30">
        <f t="shared" si="37"/>
        <v>16</v>
      </c>
      <c r="G35" s="31">
        <f t="shared" si="38"/>
        <v>20</v>
      </c>
      <c r="H35" s="32">
        <f t="shared" si="39"/>
        <v>90.5</v>
      </c>
      <c r="I35" s="33" t="s">
        <v>1169</v>
      </c>
      <c r="J35" s="33" t="s">
        <v>1206</v>
      </c>
      <c r="K35" s="33" t="s">
        <v>1205</v>
      </c>
      <c r="L35" s="33" t="s">
        <v>1205</v>
      </c>
      <c r="M35" s="33" t="s">
        <v>1205</v>
      </c>
      <c r="N35" s="33" t="s">
        <v>1224</v>
      </c>
      <c r="O35" s="33" t="s">
        <v>1224</v>
      </c>
      <c r="P35" s="136" t="s">
        <v>1205</v>
      </c>
      <c r="Q35" s="33"/>
      <c r="R35" s="33"/>
      <c r="S35" s="33"/>
      <c r="T35" s="33"/>
      <c r="U35" s="34">
        <v>311610.0</v>
      </c>
      <c r="V35" s="130">
        <v>0.9</v>
      </c>
      <c r="W35" s="203">
        <v>45561.0</v>
      </c>
      <c r="X35" s="37">
        <v>311609.0</v>
      </c>
      <c r="Y35" s="130">
        <v>0.95</v>
      </c>
      <c r="Z35" s="203">
        <v>45603.0</v>
      </c>
      <c r="AA35" s="37">
        <v>311601.0</v>
      </c>
      <c r="AB35" s="130">
        <v>0.9</v>
      </c>
      <c r="AC35" s="39">
        <v>45645.0</v>
      </c>
      <c r="AD35" s="40"/>
      <c r="AE35" s="212">
        <f t="shared" ref="AE35:AF35" si="46">AB35</f>
        <v>0.9</v>
      </c>
      <c r="AF35" s="39">
        <f t="shared" si="46"/>
        <v>45645</v>
      </c>
      <c r="AG35" s="142">
        <v>80.0</v>
      </c>
      <c r="AH35" s="41">
        <f t="shared" si="41"/>
        <v>80</v>
      </c>
      <c r="AI35" s="42">
        <f t="shared" si="42"/>
        <v>100</v>
      </c>
    </row>
    <row r="36" ht="15.0" customHeight="1">
      <c r="A36" s="58">
        <v>13.0</v>
      </c>
      <c r="B36" s="211" t="s">
        <v>867</v>
      </c>
      <c r="C36" s="140" t="s">
        <v>104</v>
      </c>
      <c r="D36" s="214">
        <f t="shared" si="35"/>
        <v>18</v>
      </c>
      <c r="E36" s="215">
        <f t="shared" si="36"/>
        <v>32</v>
      </c>
      <c r="F36" s="30">
        <f t="shared" si="37"/>
        <v>15.334</v>
      </c>
      <c r="G36" s="31">
        <f t="shared" si="38"/>
        <v>20</v>
      </c>
      <c r="H36" s="32">
        <f t="shared" si="39"/>
        <v>85.334</v>
      </c>
      <c r="I36" s="33" t="s">
        <v>1169</v>
      </c>
      <c r="J36" s="33" t="s">
        <v>1206</v>
      </c>
      <c r="K36" s="33" t="s">
        <v>1205</v>
      </c>
      <c r="L36" s="33" t="s">
        <v>1205</v>
      </c>
      <c r="M36" s="33" t="s">
        <v>1206</v>
      </c>
      <c r="N36" s="33" t="s">
        <v>1205</v>
      </c>
      <c r="O36" s="33" t="s">
        <v>1205</v>
      </c>
      <c r="P36" s="136" t="s">
        <v>1224</v>
      </c>
      <c r="Q36" s="33"/>
      <c r="R36" s="33"/>
      <c r="S36" s="33"/>
      <c r="T36" s="33"/>
      <c r="U36" s="34">
        <v>311613.0</v>
      </c>
      <c r="V36" s="130">
        <v>0.9</v>
      </c>
      <c r="W36" s="203">
        <v>45561.0</v>
      </c>
      <c r="X36" s="34">
        <v>311606.0</v>
      </c>
      <c r="Y36" s="130">
        <v>0.9</v>
      </c>
      <c r="Z36" s="203">
        <v>45603.0</v>
      </c>
      <c r="AA36" s="37">
        <v>311609.0</v>
      </c>
      <c r="AB36" s="130">
        <v>0.8</v>
      </c>
      <c r="AC36" s="39">
        <v>45647.0</v>
      </c>
      <c r="AD36" s="40"/>
      <c r="AE36" s="130">
        <f t="shared" ref="AE36:AF36" si="47">AB36</f>
        <v>0.8</v>
      </c>
      <c r="AF36" s="39">
        <f t="shared" si="47"/>
        <v>45647</v>
      </c>
      <c r="AG36" s="142">
        <v>76.67</v>
      </c>
      <c r="AH36" s="41">
        <f t="shared" si="41"/>
        <v>76.67</v>
      </c>
      <c r="AI36" s="42">
        <f t="shared" si="42"/>
        <v>100</v>
      </c>
    </row>
    <row r="37">
      <c r="A37" s="58">
        <v>15.0</v>
      </c>
      <c r="B37" s="211" t="s">
        <v>1071</v>
      </c>
      <c r="C37" s="140" t="s">
        <v>104</v>
      </c>
      <c r="D37" s="214">
        <f t="shared" si="35"/>
        <v>18</v>
      </c>
      <c r="E37" s="215">
        <f t="shared" si="36"/>
        <v>30</v>
      </c>
      <c r="F37" s="30">
        <f t="shared" si="37"/>
        <v>15.334</v>
      </c>
      <c r="G37" s="31">
        <f t="shared" si="38"/>
        <v>20</v>
      </c>
      <c r="H37" s="32">
        <f t="shared" si="39"/>
        <v>83.334</v>
      </c>
      <c r="I37" s="33" t="s">
        <v>1169</v>
      </c>
      <c r="J37" s="33" t="s">
        <v>1205</v>
      </c>
      <c r="K37" s="33" t="s">
        <v>1205</v>
      </c>
      <c r="L37" s="33" t="s">
        <v>1205</v>
      </c>
      <c r="M37" s="33" t="s">
        <v>1205</v>
      </c>
      <c r="N37" s="33" t="s">
        <v>1205</v>
      </c>
      <c r="O37" s="33" t="s">
        <v>1224</v>
      </c>
      <c r="P37" s="136" t="s">
        <v>1205</v>
      </c>
      <c r="Q37" s="33"/>
      <c r="R37" s="33"/>
      <c r="S37" s="33"/>
      <c r="T37" s="33"/>
      <c r="U37" s="34">
        <v>311615.0</v>
      </c>
      <c r="V37" s="130">
        <v>0.9</v>
      </c>
      <c r="W37" s="203">
        <v>45589.0</v>
      </c>
      <c r="X37" s="21">
        <v>311640.0</v>
      </c>
      <c r="Y37" s="130">
        <v>0.9</v>
      </c>
      <c r="Z37" s="203">
        <v>45637.0</v>
      </c>
      <c r="AA37" s="37" t="s">
        <v>1274</v>
      </c>
      <c r="AB37" s="130">
        <v>0.75</v>
      </c>
      <c r="AC37" s="39">
        <v>45651.0</v>
      </c>
      <c r="AD37" s="40"/>
      <c r="AE37" s="130">
        <f t="shared" ref="AE37:AF37" si="48">AB37</f>
        <v>0.75</v>
      </c>
      <c r="AF37" s="39">
        <f t="shared" si="48"/>
        <v>45651</v>
      </c>
      <c r="AG37" s="142">
        <v>76.67</v>
      </c>
      <c r="AH37" s="41">
        <f t="shared" si="41"/>
        <v>76.67</v>
      </c>
      <c r="AI37" s="42">
        <f t="shared" si="42"/>
        <v>100</v>
      </c>
    </row>
    <row r="38">
      <c r="A38" s="58">
        <v>16.0</v>
      </c>
      <c r="B38" s="211" t="s">
        <v>1095</v>
      </c>
      <c r="C38" s="140" t="s">
        <v>104</v>
      </c>
      <c r="D38" s="214">
        <f t="shared" si="35"/>
        <v>18</v>
      </c>
      <c r="E38" s="215">
        <f t="shared" si="36"/>
        <v>30</v>
      </c>
      <c r="F38" s="30">
        <f t="shared" si="37"/>
        <v>12.666</v>
      </c>
      <c r="G38" s="31">
        <f t="shared" si="38"/>
        <v>20</v>
      </c>
      <c r="H38" s="32">
        <f t="shared" si="39"/>
        <v>80.666</v>
      </c>
      <c r="I38" s="33" t="s">
        <v>1224</v>
      </c>
      <c r="J38" s="33" t="s">
        <v>1224</v>
      </c>
      <c r="K38" s="33" t="s">
        <v>1205</v>
      </c>
      <c r="L38" s="33" t="s">
        <v>1205</v>
      </c>
      <c r="M38" s="33" t="s">
        <v>1205</v>
      </c>
      <c r="N38" s="33" t="s">
        <v>1205</v>
      </c>
      <c r="O38" s="33" t="s">
        <v>1224</v>
      </c>
      <c r="P38" s="136" t="s">
        <v>1205</v>
      </c>
      <c r="Q38" s="33"/>
      <c r="R38" s="33"/>
      <c r="S38" s="33"/>
      <c r="T38" s="33"/>
      <c r="U38" s="34">
        <v>311616.0</v>
      </c>
      <c r="V38" s="130">
        <v>0.85</v>
      </c>
      <c r="W38" s="203">
        <v>45575.0</v>
      </c>
      <c r="X38" s="21">
        <v>311698.0</v>
      </c>
      <c r="Y38" s="130">
        <v>0.95</v>
      </c>
      <c r="Z38" s="203">
        <v>45617.0</v>
      </c>
      <c r="AA38" s="37">
        <v>311660.0</v>
      </c>
      <c r="AB38" s="130">
        <v>0.75</v>
      </c>
      <c r="AC38" s="217">
        <v>45654.0</v>
      </c>
      <c r="AD38" s="40"/>
      <c r="AE38" s="212">
        <f t="shared" ref="AE38:AF38" si="49">AB38</f>
        <v>0.75</v>
      </c>
      <c r="AF38" s="217">
        <f t="shared" si="49"/>
        <v>45654</v>
      </c>
      <c r="AG38" s="142">
        <v>63.33</v>
      </c>
      <c r="AH38" s="41">
        <f t="shared" si="41"/>
        <v>63.33</v>
      </c>
      <c r="AI38" s="42">
        <f t="shared" si="42"/>
        <v>100</v>
      </c>
    </row>
    <row r="39">
      <c r="A39" s="58">
        <v>17.0</v>
      </c>
      <c r="B39" s="211" t="s">
        <v>1097</v>
      </c>
      <c r="C39" s="140" t="s">
        <v>104</v>
      </c>
      <c r="D39" s="214">
        <f t="shared" si="35"/>
        <v>18.6</v>
      </c>
      <c r="E39" s="215">
        <f t="shared" si="36"/>
        <v>34</v>
      </c>
      <c r="F39" s="30">
        <f t="shared" si="37"/>
        <v>13.334</v>
      </c>
      <c r="G39" s="31">
        <f t="shared" si="38"/>
        <v>20</v>
      </c>
      <c r="H39" s="32">
        <f t="shared" si="39"/>
        <v>85.934</v>
      </c>
      <c r="I39" s="33" t="s">
        <v>1169</v>
      </c>
      <c r="J39" s="33" t="s">
        <v>1205</v>
      </c>
      <c r="K39" s="33" t="s">
        <v>1206</v>
      </c>
      <c r="L39" s="33" t="s">
        <v>1205</v>
      </c>
      <c r="M39" s="33" t="s">
        <v>1206</v>
      </c>
      <c r="N39" s="33" t="s">
        <v>1206</v>
      </c>
      <c r="O39" s="33" t="s">
        <v>1224</v>
      </c>
      <c r="P39" s="136" t="s">
        <v>1205</v>
      </c>
      <c r="Q39" s="33"/>
      <c r="R39" s="33"/>
      <c r="S39" s="33"/>
      <c r="T39" s="33"/>
      <c r="U39" s="34">
        <v>311617.0</v>
      </c>
      <c r="V39" s="130">
        <v>0.91</v>
      </c>
      <c r="W39" s="203">
        <v>45575.0</v>
      </c>
      <c r="X39" s="21">
        <v>311699.0</v>
      </c>
      <c r="Y39" s="130">
        <v>0.95</v>
      </c>
      <c r="Z39" s="203">
        <v>45617.0</v>
      </c>
      <c r="AA39" s="37">
        <v>83116.0</v>
      </c>
      <c r="AB39" s="130">
        <v>0.85</v>
      </c>
      <c r="AC39" s="39">
        <v>45651.0</v>
      </c>
      <c r="AD39" s="40"/>
      <c r="AE39" s="130">
        <f t="shared" ref="AE39:AF39" si="50">AB39</f>
        <v>0.85</v>
      </c>
      <c r="AF39" s="39">
        <f t="shared" si="50"/>
        <v>45651</v>
      </c>
      <c r="AG39" s="142">
        <v>66.67</v>
      </c>
      <c r="AH39" s="41">
        <f t="shared" si="41"/>
        <v>66.67</v>
      </c>
      <c r="AI39" s="42">
        <f t="shared" si="42"/>
        <v>100</v>
      </c>
    </row>
    <row r="40">
      <c r="A40" s="58"/>
      <c r="B40" s="59"/>
      <c r="C40" s="143"/>
      <c r="D40" s="30"/>
      <c r="E40" s="30"/>
      <c r="F40" s="30"/>
      <c r="G40" s="30"/>
      <c r="H40" s="61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62"/>
      <c r="V40" s="35"/>
      <c r="W40" s="63"/>
      <c r="X40" s="37"/>
      <c r="Y40" s="35"/>
      <c r="Z40" s="64"/>
      <c r="AA40" s="37"/>
      <c r="AB40" s="35"/>
      <c r="AC40" s="65"/>
      <c r="AD40" s="40"/>
      <c r="AE40" s="37"/>
      <c r="AF40" s="65"/>
      <c r="AG40" s="37"/>
      <c r="AH40" s="37"/>
      <c r="AI40" s="37"/>
    </row>
    <row r="41">
      <c r="A41" s="58"/>
      <c r="B41" s="59"/>
      <c r="C41" s="143"/>
      <c r="D41" s="30"/>
      <c r="E41" s="30"/>
      <c r="F41" s="30"/>
      <c r="G41" s="30"/>
      <c r="H41" s="61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62"/>
      <c r="V41" s="35"/>
      <c r="W41" s="63"/>
      <c r="X41" s="37"/>
      <c r="Y41" s="35"/>
      <c r="Z41" s="64"/>
      <c r="AA41" s="37"/>
      <c r="AB41" s="35"/>
      <c r="AC41" s="65"/>
      <c r="AD41" s="40"/>
      <c r="AE41" s="37"/>
      <c r="AF41" s="65"/>
      <c r="AG41" s="37"/>
      <c r="AH41" s="37"/>
      <c r="AI41" s="37"/>
    </row>
    <row r="42">
      <c r="A42" s="58"/>
      <c r="B42" s="59"/>
      <c r="C42" s="143"/>
      <c r="D42" s="30"/>
      <c r="E42" s="30"/>
      <c r="F42" s="30"/>
      <c r="G42" s="30"/>
      <c r="H42" s="61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62"/>
      <c r="V42" s="35"/>
      <c r="W42" s="63"/>
      <c r="X42" s="37"/>
      <c r="Y42" s="35"/>
      <c r="Z42" s="64"/>
      <c r="AA42" s="37"/>
      <c r="AB42" s="35"/>
      <c r="AC42" s="65"/>
      <c r="AD42" s="40"/>
      <c r="AE42" s="37"/>
      <c r="AF42" s="65"/>
      <c r="AG42" s="37"/>
      <c r="AH42" s="37"/>
      <c r="AI42" s="37"/>
    </row>
    <row r="43">
      <c r="A43" s="58"/>
      <c r="B43" s="59"/>
      <c r="C43" s="143"/>
      <c r="D43" s="30"/>
      <c r="E43" s="30"/>
      <c r="F43" s="30"/>
      <c r="G43" s="30"/>
      <c r="H43" s="61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62"/>
      <c r="V43" s="35"/>
      <c r="W43" s="63"/>
      <c r="X43" s="37"/>
      <c r="Y43" s="35"/>
      <c r="Z43" s="64"/>
      <c r="AA43" s="37"/>
      <c r="AB43" s="35"/>
      <c r="AC43" s="65"/>
      <c r="AD43" s="40"/>
      <c r="AE43" s="37"/>
      <c r="AF43" s="65"/>
      <c r="AG43" s="37"/>
      <c r="AH43" s="37"/>
      <c r="AI43" s="37"/>
    </row>
    <row r="44">
      <c r="A44" s="58"/>
      <c r="B44" s="59"/>
      <c r="C44" s="143"/>
      <c r="D44" s="30"/>
      <c r="E44" s="30"/>
      <c r="F44" s="30"/>
      <c r="G44" s="30"/>
      <c r="H44" s="61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62"/>
      <c r="V44" s="35"/>
      <c r="W44" s="63"/>
      <c r="X44" s="37"/>
      <c r="Y44" s="35"/>
      <c r="Z44" s="64"/>
      <c r="AA44" s="37"/>
      <c r="AB44" s="35"/>
      <c r="AC44" s="65"/>
      <c r="AD44" s="40"/>
      <c r="AE44" s="37"/>
      <c r="AF44" s="65"/>
      <c r="AG44" s="37"/>
      <c r="AH44" s="37"/>
      <c r="AI44" s="37"/>
    </row>
    <row r="45">
      <c r="A45" s="58"/>
      <c r="B45" s="59"/>
      <c r="C45" s="143"/>
      <c r="D45" s="30"/>
      <c r="E45" s="30"/>
      <c r="F45" s="30"/>
      <c r="G45" s="30"/>
      <c r="H45" s="61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62"/>
      <c r="V45" s="35"/>
      <c r="W45" s="63"/>
      <c r="X45" s="37"/>
      <c r="Y45" s="35"/>
      <c r="Z45" s="64"/>
      <c r="AA45" s="37"/>
      <c r="AB45" s="35"/>
      <c r="AC45" s="65"/>
      <c r="AD45" s="40"/>
      <c r="AE45" s="37"/>
      <c r="AF45" s="65"/>
      <c r="AG45" s="37"/>
      <c r="AH45" s="37"/>
      <c r="AI45" s="37"/>
    </row>
    <row r="46">
      <c r="A46" s="58"/>
      <c r="B46" s="59"/>
      <c r="C46" s="143"/>
      <c r="D46" s="30"/>
      <c r="E46" s="30"/>
      <c r="F46" s="30"/>
      <c r="G46" s="30"/>
      <c r="H46" s="61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62"/>
      <c r="V46" s="35"/>
      <c r="W46" s="63"/>
      <c r="X46" s="37"/>
      <c r="Y46" s="35"/>
      <c r="Z46" s="64"/>
      <c r="AA46" s="37"/>
      <c r="AB46" s="35"/>
      <c r="AC46" s="65"/>
      <c r="AD46" s="40"/>
      <c r="AE46" s="37"/>
      <c r="AF46" s="65"/>
      <c r="AG46" s="37"/>
      <c r="AH46" s="37"/>
      <c r="AI46" s="37"/>
    </row>
    <row r="47">
      <c r="A47" s="58"/>
      <c r="B47" s="59"/>
      <c r="C47" s="143"/>
      <c r="D47" s="30"/>
      <c r="E47" s="30"/>
      <c r="F47" s="30"/>
      <c r="G47" s="30"/>
      <c r="H47" s="61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62"/>
      <c r="V47" s="35"/>
      <c r="W47" s="63"/>
      <c r="X47" s="37"/>
      <c r="Y47" s="35"/>
      <c r="Z47" s="64"/>
      <c r="AA47" s="37"/>
      <c r="AB47" s="35"/>
      <c r="AC47" s="65"/>
      <c r="AD47" s="40"/>
      <c r="AE47" s="37"/>
      <c r="AF47" s="65"/>
      <c r="AG47" s="37"/>
      <c r="AH47" s="37"/>
      <c r="AI47" s="37"/>
    </row>
  </sheetData>
  <mergeCells count="31">
    <mergeCell ref="U2:U3"/>
    <mergeCell ref="W2:W3"/>
    <mergeCell ref="X2:X3"/>
    <mergeCell ref="Z2:Z3"/>
    <mergeCell ref="AA2:AA3"/>
    <mergeCell ref="AC2:AC3"/>
    <mergeCell ref="AD2:AD3"/>
    <mergeCell ref="AF2:AF3"/>
    <mergeCell ref="AI2:AI3"/>
    <mergeCell ref="D1:G2"/>
    <mergeCell ref="H1:H3"/>
    <mergeCell ref="I1:T1"/>
    <mergeCell ref="U1:W1"/>
    <mergeCell ref="X1:Z1"/>
    <mergeCell ref="AA1:AC1"/>
    <mergeCell ref="AD1:AF1"/>
    <mergeCell ref="C1:C2"/>
    <mergeCell ref="A2:A3"/>
    <mergeCell ref="B2:B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</mergeCells>
  <conditionalFormatting sqref="D4:G47">
    <cfRule type="cellIs" dxfId="0" priority="1" operator="greaterThanOrEqual">
      <formula>0.1</formula>
    </cfRule>
  </conditionalFormatting>
  <conditionalFormatting sqref="D4:G47">
    <cfRule type="cellIs" dxfId="1" priority="2" operator="lessThan">
      <formula>0.1</formula>
    </cfRule>
  </conditionalFormatting>
  <conditionalFormatting sqref="H1:H47">
    <cfRule type="cellIs" dxfId="2" priority="3" operator="between">
      <formula>60</formula>
      <formula>68</formula>
    </cfRule>
  </conditionalFormatting>
  <conditionalFormatting sqref="I1:T47">
    <cfRule type="containsText" dxfId="3" priority="4" operator="containsText" text="n">
      <formula>NOT(ISERROR(SEARCH(("n"),(I1))))</formula>
    </cfRule>
  </conditionalFormatting>
  <conditionalFormatting sqref="H1:H47">
    <cfRule type="cellIs" dxfId="4" priority="5" operator="between">
      <formula>68</formula>
      <formula>74</formula>
    </cfRule>
  </conditionalFormatting>
  <conditionalFormatting sqref="H1:H47">
    <cfRule type="cellIs" dxfId="5" priority="6" operator="between">
      <formula>74</formula>
      <formula>81</formula>
    </cfRule>
  </conditionalFormatting>
  <conditionalFormatting sqref="H1:H47">
    <cfRule type="cellIs" dxfId="6" priority="7" operator="between">
      <formula>81</formula>
      <formula>90</formula>
    </cfRule>
  </conditionalFormatting>
  <conditionalFormatting sqref="H1:H47">
    <cfRule type="cellIs" dxfId="7" priority="8" operator="greaterThan">
      <formula>90</formula>
    </cfRule>
  </conditionalFormatting>
  <conditionalFormatting sqref="AG4:AH47">
    <cfRule type="cellIs" dxfId="1" priority="9" operator="lessThan">
      <formula>60</formula>
    </cfRule>
  </conditionalFormatting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5.13" defaultRowHeight="15.75"/>
  <cols>
    <col customWidth="1" min="1" max="1" width="7.5"/>
    <col customWidth="1" min="2" max="2" width="36.0"/>
    <col customWidth="1" min="3" max="3" width="7.38"/>
    <col customWidth="1" min="4" max="8" width="4.38"/>
    <col customWidth="1" min="9" max="18" width="2.88"/>
    <col customWidth="1" min="19" max="19" width="9.0"/>
    <col customWidth="1" min="20" max="20" width="7.25"/>
    <col customWidth="1" min="21" max="21" width="6.5"/>
    <col customWidth="1" min="22" max="22" width="9.0"/>
    <col customWidth="1" min="23" max="23" width="7.75"/>
    <col customWidth="1" min="24" max="24" width="6.63"/>
    <col customWidth="1" min="25" max="25" width="10.0"/>
    <col customWidth="1" min="26" max="26" width="7.88"/>
    <col customWidth="1" min="27" max="27" width="6.63"/>
    <col customWidth="1" min="28" max="28" width="12.75"/>
    <col customWidth="1" min="29" max="29" width="9.5"/>
    <col customWidth="1" min="30" max="30" width="5.0"/>
    <col customWidth="1" min="31" max="32" width="6.25"/>
    <col customWidth="1" min="33" max="33" width="6.13"/>
  </cols>
  <sheetData>
    <row r="1">
      <c r="A1" s="5"/>
      <c r="B1" s="5" t="s">
        <v>1275</v>
      </c>
      <c r="C1" s="5" t="s">
        <v>3</v>
      </c>
      <c r="D1" s="6" t="s">
        <v>1151</v>
      </c>
      <c r="H1" s="7" t="s">
        <v>1152</v>
      </c>
      <c r="I1" s="8" t="s">
        <v>1175</v>
      </c>
      <c r="S1" s="9" t="s">
        <v>1153</v>
      </c>
      <c r="U1" s="10"/>
      <c r="V1" s="9" t="s">
        <v>1154</v>
      </c>
      <c r="X1" s="10"/>
      <c r="Y1" s="9" t="s">
        <v>1155</v>
      </c>
      <c r="AA1" s="10"/>
      <c r="AB1" s="8" t="s">
        <v>1156</v>
      </c>
      <c r="AD1" s="10"/>
      <c r="AE1" s="11" t="s">
        <v>1157</v>
      </c>
      <c r="AF1" s="12" t="s">
        <v>1158</v>
      </c>
      <c r="AG1" s="13" t="s">
        <v>1159</v>
      </c>
    </row>
    <row r="2">
      <c r="A2" s="5" t="s">
        <v>0</v>
      </c>
      <c r="B2" s="5" t="s">
        <v>1</v>
      </c>
      <c r="D2" s="14"/>
      <c r="H2" s="15"/>
      <c r="I2" s="16">
        <v>45541.0</v>
      </c>
      <c r="J2" s="16">
        <f t="shared" ref="J2:K2" si="1">I2+7</f>
        <v>45548</v>
      </c>
      <c r="K2" s="16">
        <f t="shared" si="1"/>
        <v>45555</v>
      </c>
      <c r="L2" s="16">
        <f t="shared" ref="L2:P2" si="2">K2+14</f>
        <v>45569</v>
      </c>
      <c r="M2" s="16">
        <f t="shared" si="2"/>
        <v>45583</v>
      </c>
      <c r="N2" s="16">
        <f t="shared" si="2"/>
        <v>45597</v>
      </c>
      <c r="O2" s="16">
        <f t="shared" si="2"/>
        <v>45611</v>
      </c>
      <c r="P2" s="131">
        <f t="shared" si="2"/>
        <v>45625</v>
      </c>
      <c r="Q2" s="132">
        <v>45289.0</v>
      </c>
      <c r="R2" s="132">
        <v>44935.0</v>
      </c>
      <c r="S2" s="18" t="s">
        <v>1160</v>
      </c>
      <c r="T2" s="19" t="s">
        <v>1161</v>
      </c>
      <c r="U2" s="20" t="s">
        <v>1162</v>
      </c>
      <c r="V2" s="18" t="s">
        <v>1160</v>
      </c>
      <c r="W2" s="19" t="s">
        <v>1161</v>
      </c>
      <c r="X2" s="20" t="s">
        <v>1162</v>
      </c>
      <c r="Y2" s="18" t="s">
        <v>1160</v>
      </c>
      <c r="Z2" s="19" t="s">
        <v>1161</v>
      </c>
      <c r="AA2" s="20" t="s">
        <v>1162</v>
      </c>
      <c r="AB2" s="21" t="s">
        <v>1160</v>
      </c>
      <c r="AC2" s="19" t="s">
        <v>1161</v>
      </c>
      <c r="AD2" s="20" t="s">
        <v>1162</v>
      </c>
      <c r="AE2" s="22" t="s">
        <v>1163</v>
      </c>
      <c r="AF2" s="22" t="s">
        <v>1163</v>
      </c>
      <c r="AG2" s="23" t="s">
        <v>1164</v>
      </c>
    </row>
    <row r="3" ht="18.0" customHeight="1">
      <c r="C3" s="62"/>
      <c r="D3" s="24" t="s">
        <v>1165</v>
      </c>
      <c r="E3" s="19" t="s">
        <v>1166</v>
      </c>
      <c r="F3" s="19" t="s">
        <v>1167</v>
      </c>
      <c r="G3" s="25" t="s">
        <v>1168</v>
      </c>
      <c r="H3" s="15"/>
      <c r="P3" s="10"/>
      <c r="S3" s="14"/>
      <c r="T3" s="19" t="s">
        <v>1164</v>
      </c>
      <c r="U3" s="10"/>
      <c r="V3" s="14"/>
      <c r="W3" s="19" t="s">
        <v>1164</v>
      </c>
      <c r="X3" s="10"/>
      <c r="Y3" s="14"/>
      <c r="Z3" s="19" t="s">
        <v>1164</v>
      </c>
      <c r="AA3" s="10"/>
      <c r="AB3" s="14"/>
      <c r="AC3" s="19" t="s">
        <v>1164</v>
      </c>
      <c r="AD3" s="10"/>
      <c r="AE3" s="26" t="s">
        <v>1164</v>
      </c>
      <c r="AF3" s="26" t="s">
        <v>1164</v>
      </c>
      <c r="AG3" s="15"/>
    </row>
    <row r="4">
      <c r="A4" s="353">
        <v>465486.0</v>
      </c>
      <c r="B4" s="354" t="s">
        <v>183</v>
      </c>
      <c r="C4" s="140" t="s">
        <v>136</v>
      </c>
      <c r="D4" s="29">
        <f>AVERAGE(T4,W4)*20</f>
        <v>0.001</v>
      </c>
      <c r="E4" s="30">
        <f>AVERAGE(Z4,AC4)*40</f>
        <v>0</v>
      </c>
      <c r="F4" s="30">
        <f>AVERAGE(AF4,AF4)/100*20</f>
        <v>0</v>
      </c>
      <c r="G4" s="31">
        <f>AG4/100*20</f>
        <v>0</v>
      </c>
      <c r="H4" s="32">
        <f>SUM(D4:G4)</f>
        <v>0.001</v>
      </c>
      <c r="I4" s="33"/>
      <c r="J4" s="33"/>
      <c r="K4" s="33" t="s">
        <v>1205</v>
      </c>
      <c r="L4" s="33"/>
      <c r="M4" s="33" t="s">
        <v>1170</v>
      </c>
      <c r="N4" s="33" t="s">
        <v>1170</v>
      </c>
      <c r="O4" s="33"/>
      <c r="P4" s="145"/>
      <c r="Q4" s="355"/>
      <c r="R4" s="145"/>
      <c r="S4" s="34">
        <f>abs(A4-460000)+24000</f>
        <v>29486</v>
      </c>
      <c r="T4" s="35">
        <v>1.0E-4</v>
      </c>
      <c r="U4" s="64"/>
      <c r="V4" s="21"/>
      <c r="W4" s="35">
        <v>0.0</v>
      </c>
      <c r="X4" s="38"/>
      <c r="Y4" s="37"/>
      <c r="Z4" s="35">
        <v>0.0</v>
      </c>
      <c r="AA4" s="39"/>
      <c r="AB4" s="40"/>
      <c r="AC4" s="35">
        <f t="shared" ref="AC4:AD4" si="3">Z4</f>
        <v>0</v>
      </c>
      <c r="AD4" s="39" t="str">
        <f t="shared" si="3"/>
        <v/>
      </c>
      <c r="AE4" s="141"/>
      <c r="AF4" s="41">
        <f>IF(AE4&gt;=60,AE4,0)</f>
        <v>0</v>
      </c>
      <c r="AG4" s="42">
        <f>IF(H4&gt;=60,100,0)</f>
        <v>0</v>
      </c>
    </row>
    <row r="5">
      <c r="A5" s="356"/>
      <c r="B5" s="357"/>
      <c r="C5" s="3"/>
      <c r="D5" s="29"/>
      <c r="E5" s="30"/>
      <c r="F5" s="30"/>
      <c r="G5" s="31"/>
      <c r="H5" s="32"/>
      <c r="I5" s="33"/>
      <c r="J5" s="33"/>
      <c r="K5" s="33"/>
      <c r="L5" s="33"/>
      <c r="M5" s="33"/>
      <c r="N5" s="33"/>
      <c r="O5" s="33"/>
      <c r="P5" s="145"/>
      <c r="Q5" s="355"/>
      <c r="R5" s="145"/>
      <c r="S5" s="34"/>
      <c r="T5" s="35"/>
      <c r="U5" s="64"/>
      <c r="V5" s="21"/>
      <c r="W5" s="35"/>
      <c r="X5" s="38"/>
      <c r="Y5" s="37"/>
      <c r="Z5" s="35"/>
      <c r="AA5" s="39"/>
      <c r="AB5" s="40"/>
      <c r="AC5" s="37"/>
      <c r="AD5" s="39"/>
      <c r="AE5" s="142"/>
      <c r="AF5" s="41"/>
      <c r="AG5" s="68"/>
    </row>
    <row r="6">
      <c r="A6" s="356"/>
      <c r="B6" s="357"/>
      <c r="C6" s="3"/>
      <c r="D6" s="29"/>
      <c r="E6" s="30"/>
      <c r="F6" s="30"/>
      <c r="G6" s="31"/>
      <c r="H6" s="32"/>
      <c r="I6" s="33"/>
      <c r="J6" s="33"/>
      <c r="K6" s="33"/>
      <c r="L6" s="33"/>
      <c r="M6" s="33"/>
      <c r="N6" s="33"/>
      <c r="O6" s="33"/>
      <c r="P6" s="145"/>
      <c r="Q6" s="355"/>
      <c r="R6" s="145"/>
      <c r="S6" s="34"/>
      <c r="T6" s="35"/>
      <c r="U6" s="64"/>
      <c r="V6" s="21"/>
      <c r="W6" s="35"/>
      <c r="X6" s="38"/>
      <c r="Y6" s="37"/>
      <c r="Z6" s="35"/>
      <c r="AA6" s="39"/>
      <c r="AB6" s="40"/>
      <c r="AC6" s="37"/>
      <c r="AD6" s="39"/>
      <c r="AE6" s="142"/>
      <c r="AF6" s="41"/>
      <c r="AG6" s="68"/>
    </row>
    <row r="7">
      <c r="A7" s="356"/>
      <c r="B7" s="357"/>
      <c r="C7" s="3"/>
      <c r="D7" s="29"/>
      <c r="E7" s="30"/>
      <c r="F7" s="30"/>
      <c r="G7" s="31"/>
      <c r="H7" s="32"/>
      <c r="I7" s="33"/>
      <c r="J7" s="33"/>
      <c r="K7" s="33"/>
      <c r="L7" s="33"/>
      <c r="M7" s="33"/>
      <c r="N7" s="33"/>
      <c r="O7" s="33"/>
      <c r="P7" s="145"/>
      <c r="Q7" s="355"/>
      <c r="R7" s="145"/>
      <c r="S7" s="34"/>
      <c r="T7" s="35"/>
      <c r="U7" s="64"/>
      <c r="V7" s="21"/>
      <c r="W7" s="35"/>
      <c r="X7" s="38"/>
      <c r="Y7" s="37"/>
      <c r="Z7" s="35"/>
      <c r="AA7" s="39"/>
      <c r="AB7" s="40"/>
      <c r="AC7" s="37"/>
      <c r="AD7" s="39"/>
      <c r="AE7" s="142"/>
      <c r="AF7" s="41"/>
      <c r="AG7" s="68"/>
    </row>
    <row r="8">
      <c r="A8" s="356"/>
      <c r="B8" s="357"/>
      <c r="C8" s="3"/>
      <c r="D8" s="29"/>
      <c r="E8" s="30"/>
      <c r="F8" s="30"/>
      <c r="G8" s="31"/>
      <c r="H8" s="32"/>
      <c r="I8" s="33"/>
      <c r="J8" s="33"/>
      <c r="K8" s="33"/>
      <c r="L8" s="33"/>
      <c r="M8" s="33"/>
      <c r="N8" s="33"/>
      <c r="O8" s="33"/>
      <c r="P8" s="145"/>
      <c r="Q8" s="355"/>
      <c r="R8" s="145"/>
      <c r="S8" s="34"/>
      <c r="T8" s="35"/>
      <c r="U8" s="64"/>
      <c r="V8" s="21"/>
      <c r="W8" s="35"/>
      <c r="X8" s="38"/>
      <c r="Y8" s="37"/>
      <c r="Z8" s="35"/>
      <c r="AA8" s="39"/>
      <c r="AB8" s="40"/>
      <c r="AC8" s="37"/>
      <c r="AD8" s="39"/>
      <c r="AE8" s="142"/>
      <c r="AF8" s="41"/>
      <c r="AG8" s="68"/>
    </row>
    <row r="9">
      <c r="A9" s="356">
        <v>471872.0</v>
      </c>
      <c r="B9" s="358" t="s">
        <v>244</v>
      </c>
      <c r="C9" s="3" t="s">
        <v>136</v>
      </c>
      <c r="D9" s="29">
        <f t="shared" ref="D9:D23" si="5">AVERAGE(T9,W9)*20</f>
        <v>13.5</v>
      </c>
      <c r="E9" s="30">
        <f t="shared" ref="E9:E23" si="6">AVERAGE(Z9,AC9)*40</f>
        <v>24</v>
      </c>
      <c r="F9" s="30">
        <f t="shared" ref="F9:F23" si="7">AVERAGE(AF9,AF9)/100*20</f>
        <v>15.334</v>
      </c>
      <c r="G9" s="31">
        <f t="shared" ref="G9:G23" si="8">AG9/100*20</f>
        <v>12</v>
      </c>
      <c r="H9" s="32">
        <f t="shared" ref="H9:H23" si="9">SUM(D9:G9)</f>
        <v>64.834</v>
      </c>
      <c r="I9" s="33"/>
      <c r="J9" s="33"/>
      <c r="K9" s="33"/>
      <c r="L9" s="33"/>
      <c r="M9" s="33" t="s">
        <v>1205</v>
      </c>
      <c r="N9" s="33" t="s">
        <v>1205</v>
      </c>
      <c r="O9" s="33"/>
      <c r="P9" s="145"/>
      <c r="Q9" s="355"/>
      <c r="R9" s="145"/>
      <c r="S9" s="34">
        <f t="shared" ref="S9:S23" si="10">abs(A9-460000)+24000</f>
        <v>35872</v>
      </c>
      <c r="T9" s="35">
        <v>0.75</v>
      </c>
      <c r="U9" s="64">
        <v>45631.0</v>
      </c>
      <c r="V9" s="21">
        <v>371723.0</v>
      </c>
      <c r="W9" s="35">
        <v>0.6</v>
      </c>
      <c r="X9" s="38">
        <v>45701.0</v>
      </c>
      <c r="Y9" s="37">
        <v>2.3214123E7</v>
      </c>
      <c r="Z9" s="35">
        <v>0.6</v>
      </c>
      <c r="AA9" s="39"/>
      <c r="AB9" s="40"/>
      <c r="AC9" s="35">
        <f t="shared" ref="AC9:AD9" si="4">Z9</f>
        <v>0.6</v>
      </c>
      <c r="AD9" s="39" t="str">
        <f t="shared" si="4"/>
        <v/>
      </c>
      <c r="AE9" s="142">
        <v>76.67</v>
      </c>
      <c r="AF9" s="41">
        <f>IF(AE9&gt;=60,AE9,0)</f>
        <v>76.67</v>
      </c>
      <c r="AG9" s="68">
        <v>60.0</v>
      </c>
    </row>
    <row r="10">
      <c r="A10" s="356">
        <v>466593.0</v>
      </c>
      <c r="B10" s="358" t="s">
        <v>583</v>
      </c>
      <c r="C10" s="3" t="s">
        <v>136</v>
      </c>
      <c r="D10" s="29">
        <f t="shared" si="5"/>
        <v>14</v>
      </c>
      <c r="E10" s="30">
        <f t="shared" si="6"/>
        <v>24</v>
      </c>
      <c r="F10" s="30">
        <f t="shared" si="7"/>
        <v>12</v>
      </c>
      <c r="G10" s="31">
        <f t="shared" si="8"/>
        <v>12</v>
      </c>
      <c r="H10" s="32">
        <f t="shared" si="9"/>
        <v>62</v>
      </c>
      <c r="I10" s="33"/>
      <c r="J10" s="33" t="s">
        <v>1170</v>
      </c>
      <c r="K10" s="33" t="s">
        <v>1205</v>
      </c>
      <c r="L10" s="33" t="s">
        <v>1205</v>
      </c>
      <c r="M10" s="33" t="s">
        <v>1170</v>
      </c>
      <c r="N10" s="33" t="s">
        <v>1170</v>
      </c>
      <c r="O10" s="33" t="s">
        <v>1205</v>
      </c>
      <c r="P10" s="136"/>
      <c r="Q10" s="33"/>
      <c r="R10" s="33"/>
      <c r="S10" s="34">
        <f t="shared" si="10"/>
        <v>30593</v>
      </c>
      <c r="T10" s="35">
        <v>0.75</v>
      </c>
      <c r="U10" s="36">
        <v>45631.0</v>
      </c>
      <c r="V10" s="21">
        <v>3124123.0</v>
      </c>
      <c r="W10" s="35">
        <v>0.65</v>
      </c>
      <c r="X10" s="38">
        <v>45696.0</v>
      </c>
      <c r="Y10" s="37">
        <v>3142312.0</v>
      </c>
      <c r="Z10" s="35">
        <v>0.6</v>
      </c>
      <c r="AA10" s="39"/>
      <c r="AB10" s="40"/>
      <c r="AC10" s="35">
        <f t="shared" ref="AC10:AD10" si="11">Z10</f>
        <v>0.6</v>
      </c>
      <c r="AD10" s="39" t="str">
        <f t="shared" si="11"/>
        <v/>
      </c>
      <c r="AE10" s="139">
        <v>50.0</v>
      </c>
      <c r="AF10" s="146">
        <v>60.0</v>
      </c>
      <c r="AG10" s="68">
        <v>60.0</v>
      </c>
    </row>
    <row r="11">
      <c r="A11" s="356">
        <v>409086.0</v>
      </c>
      <c r="B11" s="358" t="s">
        <v>595</v>
      </c>
      <c r="C11" s="140" t="s">
        <v>136</v>
      </c>
      <c r="D11" s="29">
        <f t="shared" si="5"/>
        <v>13.25</v>
      </c>
      <c r="E11" s="30">
        <f t="shared" si="6"/>
        <v>26</v>
      </c>
      <c r="F11" s="30">
        <f t="shared" si="7"/>
        <v>15.334</v>
      </c>
      <c r="G11" s="31">
        <f t="shared" si="8"/>
        <v>12</v>
      </c>
      <c r="H11" s="32">
        <f t="shared" si="9"/>
        <v>66.584</v>
      </c>
      <c r="I11" s="33" t="s">
        <v>1170</v>
      </c>
      <c r="J11" s="33"/>
      <c r="K11" s="33"/>
      <c r="L11" s="33"/>
      <c r="M11" s="33"/>
      <c r="N11" s="33" t="s">
        <v>1170</v>
      </c>
      <c r="O11" s="33" t="s">
        <v>1205</v>
      </c>
      <c r="P11" s="136"/>
      <c r="Q11" s="33"/>
      <c r="R11" s="33"/>
      <c r="S11" s="34">
        <f t="shared" si="10"/>
        <v>74914</v>
      </c>
      <c r="T11" s="35">
        <v>0.625</v>
      </c>
      <c r="U11" s="36"/>
      <c r="V11" s="21">
        <v>2312341.0</v>
      </c>
      <c r="W11" s="35">
        <v>0.7</v>
      </c>
      <c r="X11" s="38">
        <v>45675.0</v>
      </c>
      <c r="Y11" s="37">
        <v>4.2312332E7</v>
      </c>
      <c r="Z11" s="35">
        <v>0.65</v>
      </c>
      <c r="AA11" s="39"/>
      <c r="AB11" s="40"/>
      <c r="AC11" s="35">
        <f t="shared" ref="AC11:AD11" si="12">Z11</f>
        <v>0.65</v>
      </c>
      <c r="AD11" s="39" t="str">
        <f t="shared" si="12"/>
        <v/>
      </c>
      <c r="AE11" s="142">
        <v>76.67</v>
      </c>
      <c r="AF11" s="41">
        <f>IF(AE11&gt;=60,AE11,0)</f>
        <v>76.67</v>
      </c>
      <c r="AG11" s="68">
        <v>60.0</v>
      </c>
    </row>
    <row r="12" ht="16.5" customHeight="1">
      <c r="A12" s="356">
        <v>467647.0</v>
      </c>
      <c r="B12" s="358" t="s">
        <v>949</v>
      </c>
      <c r="C12" s="140" t="s">
        <v>136</v>
      </c>
      <c r="D12" s="29">
        <f t="shared" si="5"/>
        <v>18.4</v>
      </c>
      <c r="E12" s="30">
        <f t="shared" si="6"/>
        <v>24</v>
      </c>
      <c r="F12" s="30">
        <f t="shared" si="7"/>
        <v>12</v>
      </c>
      <c r="G12" s="31">
        <f t="shared" si="8"/>
        <v>12</v>
      </c>
      <c r="H12" s="32">
        <f t="shared" si="9"/>
        <v>66.4</v>
      </c>
      <c r="I12" s="33"/>
      <c r="J12" s="33"/>
      <c r="K12" s="33" t="s">
        <v>1205</v>
      </c>
      <c r="L12" s="33"/>
      <c r="M12" s="33" t="s">
        <v>1170</v>
      </c>
      <c r="N12" s="33" t="s">
        <v>1170</v>
      </c>
      <c r="O12" s="33" t="s">
        <v>1222</v>
      </c>
      <c r="P12" s="136"/>
      <c r="Q12" s="33"/>
      <c r="R12" s="33"/>
      <c r="S12" s="34">
        <f t="shared" si="10"/>
        <v>31647</v>
      </c>
      <c r="T12" s="130">
        <v>0.89</v>
      </c>
      <c r="U12" s="36">
        <v>45575.0</v>
      </c>
      <c r="V12" s="21">
        <v>2312312.0</v>
      </c>
      <c r="W12" s="35">
        <v>0.95</v>
      </c>
      <c r="X12" s="38">
        <v>45647.0</v>
      </c>
      <c r="Y12" s="37">
        <v>2314213.0</v>
      </c>
      <c r="Z12" s="35">
        <v>0.6</v>
      </c>
      <c r="AA12" s="39"/>
      <c r="AB12" s="40"/>
      <c r="AC12" s="35">
        <f t="shared" ref="AC12:AD12" si="13">Z12</f>
        <v>0.6</v>
      </c>
      <c r="AD12" s="39" t="str">
        <f t="shared" si="13"/>
        <v/>
      </c>
      <c r="AE12" s="139">
        <v>56.67</v>
      </c>
      <c r="AF12" s="146">
        <v>60.0</v>
      </c>
      <c r="AG12" s="68">
        <v>60.0</v>
      </c>
    </row>
    <row r="13">
      <c r="A13" s="356">
        <v>465887.0</v>
      </c>
      <c r="B13" s="358" t="s">
        <v>329</v>
      </c>
      <c r="C13" s="140" t="s">
        <v>136</v>
      </c>
      <c r="D13" s="29">
        <f t="shared" si="5"/>
        <v>18.5</v>
      </c>
      <c r="E13" s="30">
        <f t="shared" si="6"/>
        <v>36</v>
      </c>
      <c r="F13" s="30">
        <f t="shared" si="7"/>
        <v>16.666</v>
      </c>
      <c r="G13" s="31">
        <f t="shared" si="8"/>
        <v>20</v>
      </c>
      <c r="H13" s="32">
        <f t="shared" si="9"/>
        <v>91.166</v>
      </c>
      <c r="I13" s="33"/>
      <c r="J13" s="33" t="s">
        <v>1206</v>
      </c>
      <c r="K13" s="33"/>
      <c r="L13" s="33" t="s">
        <v>1205</v>
      </c>
      <c r="M13" s="33" t="s">
        <v>1170</v>
      </c>
      <c r="N13" s="33" t="s">
        <v>1205</v>
      </c>
      <c r="O13" s="33" t="s">
        <v>1206</v>
      </c>
      <c r="P13" s="136" t="s">
        <v>1205</v>
      </c>
      <c r="Q13" s="33"/>
      <c r="R13" s="33"/>
      <c r="S13" s="34">
        <f t="shared" si="10"/>
        <v>29887</v>
      </c>
      <c r="T13" s="35">
        <v>0.9</v>
      </c>
      <c r="U13" s="36">
        <v>45561.0</v>
      </c>
      <c r="V13" s="37">
        <v>231332.0</v>
      </c>
      <c r="W13" s="35">
        <v>0.95</v>
      </c>
      <c r="X13" s="38">
        <v>45617.0</v>
      </c>
      <c r="Y13" s="37">
        <v>3213212.0</v>
      </c>
      <c r="Z13" s="35">
        <v>0.9</v>
      </c>
      <c r="AA13" s="39">
        <v>45647.0</v>
      </c>
      <c r="AB13" s="40"/>
      <c r="AC13" s="35">
        <f t="shared" ref="AC13:AD13" si="14">Z13</f>
        <v>0.9</v>
      </c>
      <c r="AD13" s="39">
        <f t="shared" si="14"/>
        <v>45647</v>
      </c>
      <c r="AE13" s="142">
        <v>83.33</v>
      </c>
      <c r="AF13" s="41">
        <f t="shared" ref="AF13:AF23" si="16">IF(AE13&gt;=60,AE13,0)</f>
        <v>83.33</v>
      </c>
      <c r="AG13" s="42">
        <f t="shared" ref="AG13:AG23" si="17">IF(H13&gt;=60,100,0)</f>
        <v>100</v>
      </c>
    </row>
    <row r="14">
      <c r="A14" s="356">
        <v>466207.0</v>
      </c>
      <c r="B14" s="359" t="s">
        <v>1276</v>
      </c>
      <c r="C14" s="3" t="s">
        <v>136</v>
      </c>
      <c r="D14" s="29">
        <f t="shared" si="5"/>
        <v>18</v>
      </c>
      <c r="E14" s="30">
        <f t="shared" si="6"/>
        <v>32</v>
      </c>
      <c r="F14" s="30">
        <f t="shared" si="7"/>
        <v>16.666</v>
      </c>
      <c r="G14" s="31">
        <f t="shared" si="8"/>
        <v>20</v>
      </c>
      <c r="H14" s="32">
        <f t="shared" si="9"/>
        <v>86.666</v>
      </c>
      <c r="I14" s="33"/>
      <c r="J14" s="33" t="s">
        <v>1206</v>
      </c>
      <c r="K14" s="33" t="s">
        <v>1205</v>
      </c>
      <c r="L14" s="33" t="s">
        <v>1205</v>
      </c>
      <c r="M14" s="33" t="s">
        <v>1205</v>
      </c>
      <c r="N14" s="33"/>
      <c r="O14" s="33" t="s">
        <v>1205</v>
      </c>
      <c r="P14" s="136"/>
      <c r="Q14" s="33"/>
      <c r="R14" s="33"/>
      <c r="S14" s="34">
        <f t="shared" si="10"/>
        <v>30207</v>
      </c>
      <c r="T14" s="35">
        <v>0.95</v>
      </c>
      <c r="U14" s="36">
        <v>45575.0</v>
      </c>
      <c r="V14" s="37">
        <v>2412411.0</v>
      </c>
      <c r="W14" s="35">
        <v>0.85</v>
      </c>
      <c r="X14" s="38">
        <v>45603.0</v>
      </c>
      <c r="Y14" s="37">
        <v>2.4123123E7</v>
      </c>
      <c r="Z14" s="35">
        <v>0.8</v>
      </c>
      <c r="AA14" s="39">
        <v>45675.0</v>
      </c>
      <c r="AB14" s="40"/>
      <c r="AC14" s="35">
        <f t="shared" ref="AC14:AD14" si="15">Z14</f>
        <v>0.8</v>
      </c>
      <c r="AD14" s="39">
        <f t="shared" si="15"/>
        <v>45675</v>
      </c>
      <c r="AE14" s="142">
        <v>83.33</v>
      </c>
      <c r="AF14" s="41">
        <f t="shared" si="16"/>
        <v>83.33</v>
      </c>
      <c r="AG14" s="42">
        <f t="shared" si="17"/>
        <v>100</v>
      </c>
    </row>
    <row r="15">
      <c r="A15" s="356">
        <v>465294.0</v>
      </c>
      <c r="B15" s="358" t="s">
        <v>135</v>
      </c>
      <c r="C15" s="3" t="s">
        <v>136</v>
      </c>
      <c r="D15" s="29">
        <f t="shared" si="5"/>
        <v>16.4</v>
      </c>
      <c r="E15" s="30">
        <f t="shared" si="6"/>
        <v>32</v>
      </c>
      <c r="F15" s="30">
        <f t="shared" si="7"/>
        <v>13.334</v>
      </c>
      <c r="G15" s="31">
        <f t="shared" si="8"/>
        <v>20</v>
      </c>
      <c r="H15" s="32">
        <f t="shared" si="9"/>
        <v>81.734</v>
      </c>
      <c r="I15" s="33"/>
      <c r="J15" s="33" t="s">
        <v>1205</v>
      </c>
      <c r="K15" s="33" t="s">
        <v>1205</v>
      </c>
      <c r="L15" s="33"/>
      <c r="M15" s="33" t="s">
        <v>1205</v>
      </c>
      <c r="N15" s="33" t="s">
        <v>1206</v>
      </c>
      <c r="O15" s="33"/>
      <c r="P15" s="136"/>
      <c r="Q15" s="33"/>
      <c r="R15" s="33"/>
      <c r="S15" s="34">
        <f t="shared" si="10"/>
        <v>29294</v>
      </c>
      <c r="T15" s="360">
        <v>0.89</v>
      </c>
      <c r="U15" s="361">
        <v>45575.0</v>
      </c>
      <c r="V15" s="37">
        <v>2.1312321E7</v>
      </c>
      <c r="W15" s="35">
        <v>0.75</v>
      </c>
      <c r="X15" s="39">
        <v>45617.0</v>
      </c>
      <c r="Y15" s="37">
        <v>3918381.0</v>
      </c>
      <c r="Z15" s="35">
        <v>0.8</v>
      </c>
      <c r="AA15" s="39">
        <v>45682.0</v>
      </c>
      <c r="AB15" s="40"/>
      <c r="AC15" s="35">
        <f t="shared" ref="AC15:AD15" si="18">Z15</f>
        <v>0.8</v>
      </c>
      <c r="AD15" s="39">
        <f t="shared" si="18"/>
        <v>45682</v>
      </c>
      <c r="AE15" s="142">
        <v>66.67</v>
      </c>
      <c r="AF15" s="41">
        <f t="shared" si="16"/>
        <v>66.67</v>
      </c>
      <c r="AG15" s="42">
        <f t="shared" si="17"/>
        <v>100</v>
      </c>
    </row>
    <row r="16">
      <c r="A16" s="356">
        <v>466380.0</v>
      </c>
      <c r="B16" s="358" t="s">
        <v>497</v>
      </c>
      <c r="C16" s="140" t="s">
        <v>136</v>
      </c>
      <c r="D16" s="29">
        <f t="shared" si="5"/>
        <v>15</v>
      </c>
      <c r="E16" s="30">
        <f t="shared" si="6"/>
        <v>28</v>
      </c>
      <c r="F16" s="30">
        <f t="shared" si="7"/>
        <v>17.334</v>
      </c>
      <c r="G16" s="31">
        <f t="shared" si="8"/>
        <v>20</v>
      </c>
      <c r="H16" s="32">
        <f t="shared" si="9"/>
        <v>80.334</v>
      </c>
      <c r="I16" s="33"/>
      <c r="J16" s="33"/>
      <c r="K16" s="33"/>
      <c r="L16" s="33"/>
      <c r="M16" s="33" t="s">
        <v>1205</v>
      </c>
      <c r="N16" s="33" t="s">
        <v>1205</v>
      </c>
      <c r="O16" s="33" t="s">
        <v>1205</v>
      </c>
      <c r="P16" s="136" t="s">
        <v>1205</v>
      </c>
      <c r="Q16" s="33"/>
      <c r="R16" s="33"/>
      <c r="S16" s="34">
        <f t="shared" si="10"/>
        <v>30380</v>
      </c>
      <c r="T16" s="35">
        <v>0.9</v>
      </c>
      <c r="U16" s="36">
        <v>45617.0</v>
      </c>
      <c r="V16" s="37">
        <v>2323133.0</v>
      </c>
      <c r="W16" s="35">
        <v>0.6</v>
      </c>
      <c r="X16" s="38">
        <v>45647.0</v>
      </c>
      <c r="Y16" s="37">
        <v>3.12431432E8</v>
      </c>
      <c r="Z16" s="35">
        <v>0.7</v>
      </c>
      <c r="AA16" s="39"/>
      <c r="AB16" s="40"/>
      <c r="AC16" s="35">
        <f t="shared" ref="AC16:AD16" si="19">Z16</f>
        <v>0.7</v>
      </c>
      <c r="AD16" s="39" t="str">
        <f t="shared" si="19"/>
        <v/>
      </c>
      <c r="AE16" s="142">
        <v>86.67</v>
      </c>
      <c r="AF16" s="41">
        <f t="shared" si="16"/>
        <v>86.67</v>
      </c>
      <c r="AG16" s="42">
        <f t="shared" si="17"/>
        <v>100</v>
      </c>
    </row>
    <row r="17">
      <c r="A17" s="356">
        <v>466823.0</v>
      </c>
      <c r="B17" s="358" t="s">
        <v>655</v>
      </c>
      <c r="C17" s="3" t="s">
        <v>136</v>
      </c>
      <c r="D17" s="29">
        <f t="shared" si="5"/>
        <v>19.5</v>
      </c>
      <c r="E17" s="30">
        <f t="shared" si="6"/>
        <v>36</v>
      </c>
      <c r="F17" s="30">
        <f t="shared" si="7"/>
        <v>12.666</v>
      </c>
      <c r="G17" s="31">
        <f t="shared" si="8"/>
        <v>20</v>
      </c>
      <c r="H17" s="32">
        <f t="shared" si="9"/>
        <v>88.166</v>
      </c>
      <c r="I17" s="33"/>
      <c r="J17" s="33"/>
      <c r="K17" s="33" t="s">
        <v>1205</v>
      </c>
      <c r="L17" s="33" t="s">
        <v>1205</v>
      </c>
      <c r="M17" s="33" t="s">
        <v>1170</v>
      </c>
      <c r="N17" s="33"/>
      <c r="O17" s="33" t="s">
        <v>1205</v>
      </c>
      <c r="P17" s="136"/>
      <c r="Q17" s="33"/>
      <c r="R17" s="33"/>
      <c r="S17" s="34">
        <f t="shared" si="10"/>
        <v>30823</v>
      </c>
      <c r="T17" s="35">
        <v>1.0</v>
      </c>
      <c r="U17" s="36">
        <v>45575.0</v>
      </c>
      <c r="V17" s="21">
        <v>3323124.0</v>
      </c>
      <c r="W17" s="35">
        <v>0.95</v>
      </c>
      <c r="X17" s="38">
        <v>45589.0</v>
      </c>
      <c r="Y17" s="37">
        <v>1231232.0</v>
      </c>
      <c r="Z17" s="35">
        <v>0.9</v>
      </c>
      <c r="AA17" s="39">
        <v>45647.0</v>
      </c>
      <c r="AB17" s="40"/>
      <c r="AC17" s="35">
        <f t="shared" ref="AC17:AD17" si="20">Z17</f>
        <v>0.9</v>
      </c>
      <c r="AD17" s="39">
        <f t="shared" si="20"/>
        <v>45647</v>
      </c>
      <c r="AE17" s="142">
        <v>63.33</v>
      </c>
      <c r="AF17" s="41">
        <f t="shared" si="16"/>
        <v>63.33</v>
      </c>
      <c r="AG17" s="42">
        <f t="shared" si="17"/>
        <v>100</v>
      </c>
    </row>
    <row r="18">
      <c r="A18" s="356">
        <v>466930.0</v>
      </c>
      <c r="B18" s="358" t="s">
        <v>697</v>
      </c>
      <c r="C18" s="140" t="s">
        <v>136</v>
      </c>
      <c r="D18" s="29">
        <f t="shared" si="5"/>
        <v>16.5</v>
      </c>
      <c r="E18" s="30">
        <f t="shared" si="6"/>
        <v>30.4</v>
      </c>
      <c r="F18" s="30">
        <f t="shared" si="7"/>
        <v>13.334</v>
      </c>
      <c r="G18" s="31">
        <f t="shared" si="8"/>
        <v>20</v>
      </c>
      <c r="H18" s="32">
        <f t="shared" si="9"/>
        <v>80.234</v>
      </c>
      <c r="I18" s="33"/>
      <c r="J18" s="33"/>
      <c r="K18" s="33"/>
      <c r="L18" s="33" t="s">
        <v>1206</v>
      </c>
      <c r="M18" s="33" t="s">
        <v>1170</v>
      </c>
      <c r="N18" s="33"/>
      <c r="O18" s="33" t="s">
        <v>1205</v>
      </c>
      <c r="P18" s="136" t="s">
        <v>1205</v>
      </c>
      <c r="Q18" s="33"/>
      <c r="R18" s="33"/>
      <c r="S18" s="34">
        <f t="shared" si="10"/>
        <v>30930</v>
      </c>
      <c r="T18" s="35">
        <v>0.85</v>
      </c>
      <c r="U18" s="36">
        <v>45589.0</v>
      </c>
      <c r="V18" s="37">
        <v>3422451.0</v>
      </c>
      <c r="W18" s="35">
        <v>0.8</v>
      </c>
      <c r="X18" s="38">
        <v>45647.0</v>
      </c>
      <c r="Y18" s="37">
        <v>2312312.0</v>
      </c>
      <c r="Z18" s="35">
        <v>0.76</v>
      </c>
      <c r="AA18" s="39">
        <v>45682.0</v>
      </c>
      <c r="AB18" s="40"/>
      <c r="AC18" s="35">
        <f t="shared" ref="AC18:AD18" si="21">Z18</f>
        <v>0.76</v>
      </c>
      <c r="AD18" s="39">
        <f t="shared" si="21"/>
        <v>45682</v>
      </c>
      <c r="AE18" s="142">
        <v>66.67</v>
      </c>
      <c r="AF18" s="41">
        <f t="shared" si="16"/>
        <v>66.67</v>
      </c>
      <c r="AG18" s="42">
        <f t="shared" si="17"/>
        <v>100</v>
      </c>
    </row>
    <row r="19">
      <c r="A19" s="356">
        <v>466985.0</v>
      </c>
      <c r="B19" s="358" t="s">
        <v>717</v>
      </c>
      <c r="C19" s="3" t="s">
        <v>136</v>
      </c>
      <c r="D19" s="29">
        <f t="shared" si="5"/>
        <v>19.5</v>
      </c>
      <c r="E19" s="30">
        <f t="shared" si="6"/>
        <v>36</v>
      </c>
      <c r="F19" s="30">
        <f t="shared" si="7"/>
        <v>15.334</v>
      </c>
      <c r="G19" s="31">
        <f t="shared" si="8"/>
        <v>20</v>
      </c>
      <c r="H19" s="32">
        <f t="shared" si="9"/>
        <v>90.834</v>
      </c>
      <c r="I19" s="33"/>
      <c r="J19" s="33" t="s">
        <v>1206</v>
      </c>
      <c r="K19" s="33"/>
      <c r="L19" s="33" t="s">
        <v>1205</v>
      </c>
      <c r="M19" s="33"/>
      <c r="N19" s="33"/>
      <c r="O19" s="33" t="s">
        <v>1205</v>
      </c>
      <c r="P19" s="136" t="s">
        <v>1205</v>
      </c>
      <c r="Q19" s="33"/>
      <c r="R19" s="33"/>
      <c r="S19" s="34">
        <f t="shared" si="10"/>
        <v>30985</v>
      </c>
      <c r="T19" s="130">
        <v>0.95</v>
      </c>
      <c r="U19" s="36">
        <v>45561.0</v>
      </c>
      <c r="V19" s="34">
        <v>231333.0</v>
      </c>
      <c r="W19" s="35">
        <v>1.0</v>
      </c>
      <c r="X19" s="38">
        <v>45589.0</v>
      </c>
      <c r="Y19" s="37">
        <v>4312341.0</v>
      </c>
      <c r="Z19" s="35">
        <v>0.9</v>
      </c>
      <c r="AA19" s="39">
        <v>45647.0</v>
      </c>
      <c r="AB19" s="40"/>
      <c r="AC19" s="35">
        <f t="shared" ref="AC19:AD19" si="22">Z19</f>
        <v>0.9</v>
      </c>
      <c r="AD19" s="39">
        <f t="shared" si="22"/>
        <v>45647</v>
      </c>
      <c r="AE19" s="142">
        <v>76.67</v>
      </c>
      <c r="AF19" s="41">
        <f t="shared" si="16"/>
        <v>76.67</v>
      </c>
      <c r="AG19" s="42">
        <f t="shared" si="17"/>
        <v>100</v>
      </c>
    </row>
    <row r="20">
      <c r="A20" s="356">
        <v>467353.0</v>
      </c>
      <c r="B20" s="358" t="s">
        <v>843</v>
      </c>
      <c r="C20" s="140" t="s">
        <v>136</v>
      </c>
      <c r="D20" s="29">
        <f t="shared" si="5"/>
        <v>18</v>
      </c>
      <c r="E20" s="30">
        <f t="shared" si="6"/>
        <v>36</v>
      </c>
      <c r="F20" s="30">
        <f t="shared" si="7"/>
        <v>18</v>
      </c>
      <c r="G20" s="31">
        <f t="shared" si="8"/>
        <v>20</v>
      </c>
      <c r="H20" s="32">
        <f t="shared" si="9"/>
        <v>92</v>
      </c>
      <c r="I20" s="33"/>
      <c r="J20" s="33" t="s">
        <v>1205</v>
      </c>
      <c r="K20" s="33" t="s">
        <v>1205</v>
      </c>
      <c r="L20" s="33"/>
      <c r="M20" s="33" t="s">
        <v>1205</v>
      </c>
      <c r="N20" s="33"/>
      <c r="O20" s="33" t="s">
        <v>1205</v>
      </c>
      <c r="P20" s="136"/>
      <c r="Q20" s="33"/>
      <c r="R20" s="33"/>
      <c r="S20" s="34">
        <f t="shared" si="10"/>
        <v>31353</v>
      </c>
      <c r="T20" s="35">
        <v>0.9</v>
      </c>
      <c r="U20" s="36">
        <v>45575.0</v>
      </c>
      <c r="V20" s="21">
        <v>231929.0</v>
      </c>
      <c r="W20" s="35">
        <v>0.9</v>
      </c>
      <c r="X20" s="38">
        <v>45603.0</v>
      </c>
      <c r="Y20" s="37">
        <v>7381822.0</v>
      </c>
      <c r="Z20" s="35">
        <v>0.9</v>
      </c>
      <c r="AA20" s="39">
        <v>45647.0</v>
      </c>
      <c r="AB20" s="40"/>
      <c r="AC20" s="35">
        <f t="shared" ref="AC20:AD20" si="23">Z20</f>
        <v>0.9</v>
      </c>
      <c r="AD20" s="39">
        <f t="shared" si="23"/>
        <v>45647</v>
      </c>
      <c r="AE20" s="142">
        <v>90.0</v>
      </c>
      <c r="AF20" s="41">
        <f t="shared" si="16"/>
        <v>90</v>
      </c>
      <c r="AG20" s="42">
        <f t="shared" si="17"/>
        <v>100</v>
      </c>
    </row>
    <row r="21">
      <c r="A21" s="356">
        <v>467467.0</v>
      </c>
      <c r="B21" s="359" t="s">
        <v>1277</v>
      </c>
      <c r="C21" s="3" t="s">
        <v>136</v>
      </c>
      <c r="D21" s="29">
        <f t="shared" si="5"/>
        <v>19</v>
      </c>
      <c r="E21" s="30">
        <f t="shared" si="6"/>
        <v>36</v>
      </c>
      <c r="F21" s="30">
        <f t="shared" si="7"/>
        <v>15.334</v>
      </c>
      <c r="G21" s="31">
        <f t="shared" si="8"/>
        <v>20</v>
      </c>
      <c r="H21" s="32">
        <f t="shared" si="9"/>
        <v>90.334</v>
      </c>
      <c r="I21" s="33"/>
      <c r="J21" s="33" t="s">
        <v>1222</v>
      </c>
      <c r="K21" s="33" t="s">
        <v>1205</v>
      </c>
      <c r="L21" s="33" t="s">
        <v>1205</v>
      </c>
      <c r="M21" s="33" t="s">
        <v>1170</v>
      </c>
      <c r="N21" s="33" t="s">
        <v>1205</v>
      </c>
      <c r="O21" s="33" t="s">
        <v>1170</v>
      </c>
      <c r="P21" s="136" t="s">
        <v>1205</v>
      </c>
      <c r="Q21" s="33"/>
      <c r="R21" s="33"/>
      <c r="S21" s="34">
        <f t="shared" si="10"/>
        <v>31467</v>
      </c>
      <c r="T21" s="130">
        <v>0.95</v>
      </c>
      <c r="U21" s="36">
        <v>45575.0</v>
      </c>
      <c r="V21" s="362">
        <v>2134354.0</v>
      </c>
      <c r="W21" s="35">
        <v>0.95</v>
      </c>
      <c r="X21" s="38">
        <v>45589.0</v>
      </c>
      <c r="Y21" s="37">
        <v>1.2341312E7</v>
      </c>
      <c r="Z21" s="35">
        <v>0.9</v>
      </c>
      <c r="AA21" s="39">
        <v>45647.0</v>
      </c>
      <c r="AB21" s="40"/>
      <c r="AC21" s="35">
        <f t="shared" ref="AC21:AD21" si="24">Z21</f>
        <v>0.9</v>
      </c>
      <c r="AD21" s="39">
        <f t="shared" si="24"/>
        <v>45647</v>
      </c>
      <c r="AE21" s="142">
        <v>76.67</v>
      </c>
      <c r="AF21" s="41">
        <f t="shared" si="16"/>
        <v>76.67</v>
      </c>
      <c r="AG21" s="42">
        <f t="shared" si="17"/>
        <v>100</v>
      </c>
    </row>
    <row r="22">
      <c r="A22" s="356">
        <v>467969.0</v>
      </c>
      <c r="B22" s="358" t="s">
        <v>1067</v>
      </c>
      <c r="C22" s="140" t="s">
        <v>136</v>
      </c>
      <c r="D22" s="29">
        <f t="shared" si="5"/>
        <v>16.5</v>
      </c>
      <c r="E22" s="30">
        <f t="shared" si="6"/>
        <v>32</v>
      </c>
      <c r="F22" s="30">
        <f t="shared" si="7"/>
        <v>16</v>
      </c>
      <c r="G22" s="31">
        <f t="shared" si="8"/>
        <v>20</v>
      </c>
      <c r="H22" s="32">
        <f t="shared" si="9"/>
        <v>84.5</v>
      </c>
      <c r="I22" s="33"/>
      <c r="J22" s="33" t="s">
        <v>1205</v>
      </c>
      <c r="K22" s="33"/>
      <c r="L22" s="33" t="s">
        <v>1205</v>
      </c>
      <c r="M22" s="33" t="s">
        <v>1206</v>
      </c>
      <c r="N22" s="33"/>
      <c r="O22" s="33" t="s">
        <v>1205</v>
      </c>
      <c r="P22" s="136"/>
      <c r="Q22" s="33"/>
      <c r="R22" s="33"/>
      <c r="S22" s="34">
        <f t="shared" si="10"/>
        <v>31969</v>
      </c>
      <c r="T22" s="35">
        <v>0.9</v>
      </c>
      <c r="U22" s="36">
        <v>45575.0</v>
      </c>
      <c r="V22" s="21">
        <v>2131412.0</v>
      </c>
      <c r="W22" s="35">
        <v>0.75</v>
      </c>
      <c r="X22" s="38">
        <v>45617.0</v>
      </c>
      <c r="Y22" s="37">
        <v>2.3123123E7</v>
      </c>
      <c r="Z22" s="35">
        <v>0.8</v>
      </c>
      <c r="AA22" s="39">
        <v>45675.0</v>
      </c>
      <c r="AB22" s="40"/>
      <c r="AC22" s="35">
        <f t="shared" ref="AC22:AD22" si="25">Z22</f>
        <v>0.8</v>
      </c>
      <c r="AD22" s="39">
        <f t="shared" si="25"/>
        <v>45675</v>
      </c>
      <c r="AE22" s="142">
        <v>80.0</v>
      </c>
      <c r="AF22" s="41">
        <f t="shared" si="16"/>
        <v>80</v>
      </c>
      <c r="AG22" s="42">
        <f t="shared" si="17"/>
        <v>100</v>
      </c>
    </row>
    <row r="23">
      <c r="A23" s="356">
        <v>468173.0</v>
      </c>
      <c r="B23" s="358" t="s">
        <v>1135</v>
      </c>
      <c r="C23" s="3" t="s">
        <v>136</v>
      </c>
      <c r="D23" s="29">
        <f t="shared" si="5"/>
        <v>16.5</v>
      </c>
      <c r="E23" s="30">
        <f t="shared" si="6"/>
        <v>28</v>
      </c>
      <c r="F23" s="30">
        <f t="shared" si="7"/>
        <v>14.666</v>
      </c>
      <c r="G23" s="31">
        <f t="shared" si="8"/>
        <v>0</v>
      </c>
      <c r="H23" s="32">
        <f t="shared" si="9"/>
        <v>59.166</v>
      </c>
      <c r="I23" s="33"/>
      <c r="J23" s="33" t="s">
        <v>1170</v>
      </c>
      <c r="K23" s="33" t="s">
        <v>1205</v>
      </c>
      <c r="L23" s="33" t="s">
        <v>1206</v>
      </c>
      <c r="M23" s="33"/>
      <c r="N23" s="33" t="s">
        <v>1206</v>
      </c>
      <c r="O23" s="33" t="s">
        <v>1206</v>
      </c>
      <c r="P23" s="136"/>
      <c r="Q23" s="33"/>
      <c r="R23" s="33"/>
      <c r="S23" s="34">
        <f t="shared" si="10"/>
        <v>32173</v>
      </c>
      <c r="T23" s="35">
        <v>0.9</v>
      </c>
      <c r="U23" s="36">
        <v>45620.0</v>
      </c>
      <c r="V23" s="21">
        <v>2314123.0</v>
      </c>
      <c r="W23" s="35">
        <v>0.75</v>
      </c>
      <c r="X23" s="38">
        <v>45631.0</v>
      </c>
      <c r="Y23" s="37">
        <v>2645322.0</v>
      </c>
      <c r="Z23" s="130">
        <v>0.7</v>
      </c>
      <c r="AA23" s="39">
        <v>45675.0</v>
      </c>
      <c r="AB23" s="40"/>
      <c r="AC23" s="130">
        <f t="shared" ref="AC23:AD23" si="26">Z23</f>
        <v>0.7</v>
      </c>
      <c r="AD23" s="39">
        <f t="shared" si="26"/>
        <v>45675</v>
      </c>
      <c r="AE23" s="142">
        <v>73.33</v>
      </c>
      <c r="AF23" s="41">
        <f t="shared" si="16"/>
        <v>73.33</v>
      </c>
      <c r="AG23" s="42">
        <f t="shared" si="17"/>
        <v>0</v>
      </c>
    </row>
    <row r="24">
      <c r="A24" s="356"/>
      <c r="B24" s="359"/>
      <c r="C24" s="3"/>
      <c r="D24" s="30"/>
      <c r="E24" s="30"/>
      <c r="F24" s="30"/>
      <c r="G24" s="30"/>
      <c r="H24" s="61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62"/>
      <c r="T24" s="130"/>
      <c r="U24" s="63"/>
      <c r="V24" s="179"/>
      <c r="W24" s="35"/>
      <c r="X24" s="64"/>
      <c r="Y24" s="37"/>
      <c r="Z24" s="35"/>
      <c r="AA24" s="65"/>
      <c r="AB24" s="40"/>
      <c r="AC24" s="37"/>
      <c r="AD24" s="65"/>
      <c r="AE24" s="247"/>
      <c r="AF24" s="41"/>
      <c r="AG24" s="138"/>
    </row>
    <row r="25">
      <c r="A25" s="356"/>
      <c r="B25" s="359"/>
      <c r="C25" s="3"/>
      <c r="D25" s="30"/>
      <c r="E25" s="30"/>
      <c r="F25" s="30"/>
      <c r="G25" s="30"/>
      <c r="H25" s="61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62"/>
      <c r="T25" s="130"/>
      <c r="U25" s="63"/>
      <c r="V25" s="179"/>
      <c r="W25" s="35"/>
      <c r="X25" s="64"/>
      <c r="Y25" s="37"/>
      <c r="Z25" s="35"/>
      <c r="AA25" s="65"/>
      <c r="AB25" s="40"/>
      <c r="AC25" s="37"/>
      <c r="AD25" s="65"/>
      <c r="AE25" s="247"/>
      <c r="AF25" s="41"/>
      <c r="AG25" s="138"/>
    </row>
    <row r="26">
      <c r="A26" s="356"/>
      <c r="B26" s="359"/>
      <c r="C26" s="3"/>
      <c r="D26" s="30"/>
      <c r="E26" s="30"/>
      <c r="F26" s="30"/>
      <c r="G26" s="30"/>
      <c r="H26" s="61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62"/>
      <c r="T26" s="130"/>
      <c r="U26" s="63"/>
      <c r="V26" s="179"/>
      <c r="W26" s="35"/>
      <c r="X26" s="64"/>
      <c r="Y26" s="37"/>
      <c r="Z26" s="35"/>
      <c r="AA26" s="65"/>
      <c r="AB26" s="40"/>
      <c r="AC26" s="37"/>
      <c r="AD26" s="65"/>
      <c r="AE26" s="247"/>
      <c r="AF26" s="41"/>
      <c r="AG26" s="138"/>
    </row>
    <row r="27">
      <c r="A27" s="356"/>
      <c r="B27" s="359"/>
      <c r="C27" s="3"/>
      <c r="D27" s="30"/>
      <c r="E27" s="30"/>
      <c r="F27" s="30"/>
      <c r="G27" s="30"/>
      <c r="H27" s="61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62"/>
      <c r="T27" s="130"/>
      <c r="U27" s="63"/>
      <c r="V27" s="179"/>
      <c r="W27" s="35"/>
      <c r="X27" s="64"/>
      <c r="Y27" s="37"/>
      <c r="Z27" s="35"/>
      <c r="AA27" s="65"/>
      <c r="AB27" s="40"/>
      <c r="AC27" s="37"/>
      <c r="AD27" s="65"/>
      <c r="AE27" s="247"/>
      <c r="AF27" s="41"/>
      <c r="AG27" s="138"/>
    </row>
    <row r="28">
      <c r="A28" s="356"/>
      <c r="B28" s="359"/>
      <c r="C28" s="3"/>
      <c r="D28" s="30"/>
      <c r="E28" s="30"/>
      <c r="F28" s="30"/>
      <c r="G28" s="30"/>
      <c r="H28" s="61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62"/>
      <c r="T28" s="130"/>
      <c r="U28" s="63"/>
      <c r="V28" s="179"/>
      <c r="W28" s="35"/>
      <c r="X28" s="64"/>
      <c r="Y28" s="37"/>
      <c r="Z28" s="35"/>
      <c r="AA28" s="65"/>
      <c r="AB28" s="40"/>
      <c r="AC28" s="37"/>
      <c r="AD28" s="65"/>
      <c r="AE28" s="247"/>
      <c r="AF28" s="41"/>
      <c r="AG28" s="138"/>
    </row>
    <row r="29">
      <c r="A29" s="356"/>
      <c r="B29" s="359"/>
      <c r="C29" s="3"/>
      <c r="D29" s="30"/>
      <c r="E29" s="30"/>
      <c r="F29" s="30"/>
      <c r="G29" s="30"/>
      <c r="H29" s="61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62"/>
      <c r="T29" s="130"/>
      <c r="U29" s="63"/>
      <c r="V29" s="179"/>
      <c r="W29" s="35"/>
      <c r="X29" s="64"/>
      <c r="Y29" s="37"/>
      <c r="Z29" s="35"/>
      <c r="AA29" s="65"/>
      <c r="AB29" s="40"/>
      <c r="AC29" s="37"/>
      <c r="AD29" s="65"/>
      <c r="AE29" s="247"/>
      <c r="AF29" s="41"/>
      <c r="AG29" s="138"/>
    </row>
    <row r="30">
      <c r="A30" s="356"/>
      <c r="B30" s="359"/>
      <c r="C30" s="3"/>
      <c r="D30" s="30"/>
      <c r="E30" s="30"/>
      <c r="F30" s="30"/>
      <c r="G30" s="30"/>
      <c r="H30" s="61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62"/>
      <c r="T30" s="130"/>
      <c r="U30" s="63"/>
      <c r="V30" s="179"/>
      <c r="W30" s="35"/>
      <c r="X30" s="64"/>
      <c r="Y30" s="37"/>
      <c r="Z30" s="35"/>
      <c r="AA30" s="65"/>
      <c r="AB30" s="40"/>
      <c r="AC30" s="37"/>
      <c r="AD30" s="65"/>
      <c r="AE30" s="247"/>
      <c r="AF30" s="41"/>
      <c r="AG30" s="138"/>
    </row>
    <row r="31">
      <c r="A31" s="356"/>
      <c r="B31" s="359"/>
      <c r="C31" s="3"/>
      <c r="D31" s="30"/>
      <c r="E31" s="30"/>
      <c r="F31" s="30"/>
      <c r="G31" s="30"/>
      <c r="H31" s="61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62"/>
      <c r="T31" s="130"/>
      <c r="U31" s="63"/>
      <c r="V31" s="179"/>
      <c r="W31" s="35"/>
      <c r="X31" s="64"/>
      <c r="Y31" s="37"/>
      <c r="Z31" s="35"/>
      <c r="AA31" s="65"/>
      <c r="AB31" s="40"/>
      <c r="AC31" s="37"/>
      <c r="AD31" s="65"/>
      <c r="AE31" s="247"/>
      <c r="AF31" s="41"/>
      <c r="AG31" s="138"/>
    </row>
  </sheetData>
  <mergeCells count="29">
    <mergeCell ref="V2:V3"/>
    <mergeCell ref="X2:X3"/>
    <mergeCell ref="Y2:Y3"/>
    <mergeCell ref="AA2:AA3"/>
    <mergeCell ref="AB2:AB3"/>
    <mergeCell ref="AD2:AD3"/>
    <mergeCell ref="AG2:AG3"/>
    <mergeCell ref="D1:G2"/>
    <mergeCell ref="H1:H3"/>
    <mergeCell ref="I1:R1"/>
    <mergeCell ref="S1:U1"/>
    <mergeCell ref="V1:X1"/>
    <mergeCell ref="Y1:AA1"/>
    <mergeCell ref="AB1:AD1"/>
    <mergeCell ref="C1:C2"/>
    <mergeCell ref="A2:A3"/>
    <mergeCell ref="B2:B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U2:U3"/>
  </mergeCells>
  <conditionalFormatting sqref="D4:G31">
    <cfRule type="cellIs" dxfId="0" priority="1" operator="greaterThanOrEqual">
      <formula>0.1</formula>
    </cfRule>
  </conditionalFormatting>
  <conditionalFormatting sqref="D4:G31">
    <cfRule type="cellIs" dxfId="1" priority="2" operator="lessThan">
      <formula>0.1</formula>
    </cfRule>
  </conditionalFormatting>
  <conditionalFormatting sqref="H1:H31">
    <cfRule type="cellIs" dxfId="2" priority="3" operator="between">
      <formula>60</formula>
      <formula>68</formula>
    </cfRule>
  </conditionalFormatting>
  <conditionalFormatting sqref="I1:R31">
    <cfRule type="containsText" dxfId="3" priority="4" operator="containsText" text="N">
      <formula>NOT(ISERROR(SEARCH(("N"),(I1))))</formula>
    </cfRule>
  </conditionalFormatting>
  <conditionalFormatting sqref="H1:H31">
    <cfRule type="cellIs" dxfId="4" priority="5" operator="between">
      <formula>68</formula>
      <formula>74</formula>
    </cfRule>
  </conditionalFormatting>
  <conditionalFormatting sqref="H1:H31">
    <cfRule type="cellIs" dxfId="5" priority="6" operator="between">
      <formula>74</formula>
      <formula>81</formula>
    </cfRule>
  </conditionalFormatting>
  <conditionalFormatting sqref="H1:H31">
    <cfRule type="cellIs" dxfId="6" priority="7" operator="between">
      <formula>81</formula>
      <formula>90</formula>
    </cfRule>
  </conditionalFormatting>
  <conditionalFormatting sqref="H1:H31">
    <cfRule type="cellIs" dxfId="7" priority="8" operator="greaterThan">
      <formula>90</formula>
    </cfRule>
  </conditionalFormatting>
  <conditionalFormatting sqref="AE4:AF31">
    <cfRule type="cellIs" dxfId="1" priority="9" operator="lessThan">
      <formula>60</formula>
    </cfRule>
  </conditionalFormatting>
  <hyperlinks>
    <hyperlink r:id="rId2" ref="B4"/>
    <hyperlink r:id="rId3" ref="B9"/>
    <hyperlink r:id="rId4" ref="B10"/>
    <hyperlink r:id="rId5" ref="B11"/>
    <hyperlink r:id="rId6" ref="B12"/>
    <hyperlink r:id="rId7" ref="B13"/>
    <hyperlink r:id="rId8" ref="B14"/>
    <hyperlink r:id="rId9" ref="B15"/>
    <hyperlink r:id="rId10" ref="B16"/>
    <hyperlink r:id="rId11" ref="B17"/>
    <hyperlink r:id="rId12" ref="B18"/>
    <hyperlink r:id="rId13" ref="B19"/>
    <hyperlink r:id="rId14" ref="B20"/>
    <hyperlink r:id="rId15" ref="B21"/>
    <hyperlink r:id="rId16" ref="B22"/>
    <hyperlink r:id="rId17" ref="B23"/>
  </hyperlinks>
  <drawing r:id="rId18"/>
  <legacyDrawing r:id="rId19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5.13" defaultRowHeight="15.75"/>
  <cols>
    <col customWidth="1" min="1" max="1" width="7.5"/>
    <col customWidth="1" min="2" max="2" width="36.0"/>
    <col customWidth="1" min="3" max="3" width="7.38"/>
    <col customWidth="1" min="4" max="8" width="4.38"/>
    <col customWidth="1" min="9" max="21" width="2.88"/>
    <col customWidth="1" min="22" max="22" width="9.0"/>
    <col customWidth="1" min="23" max="23" width="7.25"/>
    <col customWidth="1" min="24" max="24" width="9.38"/>
    <col customWidth="1" min="25" max="25" width="9.0"/>
    <col customWidth="1" min="26" max="26" width="7.75"/>
    <col customWidth="1" min="27" max="27" width="9.38"/>
    <col customWidth="1" min="28" max="28" width="11.63"/>
    <col customWidth="1" min="29" max="29" width="7.38"/>
    <col customWidth="1" min="30" max="30" width="12.13"/>
    <col customWidth="1" min="31" max="31" width="8.88"/>
    <col customWidth="1" min="32" max="32" width="7.38"/>
    <col customWidth="1" min="33" max="33" width="5.0"/>
    <col customWidth="1" min="34" max="35" width="6.25"/>
    <col customWidth="1" min="36" max="36" width="6.13"/>
  </cols>
  <sheetData>
    <row r="1">
      <c r="A1" s="5"/>
      <c r="B1" s="5" t="s">
        <v>1278</v>
      </c>
      <c r="C1" s="5" t="s">
        <v>3</v>
      </c>
      <c r="D1" s="6" t="s">
        <v>1151</v>
      </c>
      <c r="H1" s="7" t="s">
        <v>1152</v>
      </c>
      <c r="I1" s="8" t="s">
        <v>1175</v>
      </c>
      <c r="S1" s="8"/>
      <c r="T1" s="8"/>
      <c r="U1" s="8"/>
      <c r="V1" s="9" t="s">
        <v>1153</v>
      </c>
      <c r="X1" s="10"/>
      <c r="Y1" s="9" t="s">
        <v>1154</v>
      </c>
      <c r="AA1" s="10"/>
      <c r="AB1" s="9" t="s">
        <v>1155</v>
      </c>
      <c r="AD1" s="10"/>
      <c r="AE1" s="8" t="s">
        <v>1156</v>
      </c>
      <c r="AG1" s="10"/>
      <c r="AH1" s="11" t="s">
        <v>1157</v>
      </c>
      <c r="AI1" s="12" t="s">
        <v>1158</v>
      </c>
      <c r="AJ1" s="13" t="s">
        <v>1159</v>
      </c>
    </row>
    <row r="2">
      <c r="A2" s="5" t="s">
        <v>0</v>
      </c>
      <c r="B2" s="5" t="s">
        <v>1</v>
      </c>
      <c r="D2" s="14"/>
      <c r="H2" s="15"/>
      <c r="I2" s="16">
        <v>45547.0</v>
      </c>
      <c r="J2" s="16">
        <f t="shared" ref="J2:P2" si="1">I2+14</f>
        <v>45561</v>
      </c>
      <c r="K2" s="16">
        <f t="shared" si="1"/>
        <v>45575</v>
      </c>
      <c r="L2" s="16">
        <f t="shared" si="1"/>
        <v>45589</v>
      </c>
      <c r="M2" s="16">
        <f t="shared" si="1"/>
        <v>45603</v>
      </c>
      <c r="N2" s="16">
        <f t="shared" si="1"/>
        <v>45617</v>
      </c>
      <c r="O2" s="16">
        <f t="shared" si="1"/>
        <v>45631</v>
      </c>
      <c r="P2" s="131">
        <f t="shared" si="1"/>
        <v>45645</v>
      </c>
      <c r="Q2" s="132">
        <v>45647.0</v>
      </c>
      <c r="R2" s="132">
        <v>45652.0</v>
      </c>
      <c r="S2" s="132">
        <v>45654.0</v>
      </c>
      <c r="T2" s="132">
        <v>45673.0</v>
      </c>
      <c r="U2" s="132">
        <v>45675.0</v>
      </c>
      <c r="V2" s="18" t="s">
        <v>1160</v>
      </c>
      <c r="W2" s="19" t="s">
        <v>1161</v>
      </c>
      <c r="X2" s="20" t="s">
        <v>1162</v>
      </c>
      <c r="Y2" s="18" t="s">
        <v>1160</v>
      </c>
      <c r="Z2" s="19" t="s">
        <v>1161</v>
      </c>
      <c r="AA2" s="20" t="s">
        <v>1162</v>
      </c>
      <c r="AB2" s="18" t="s">
        <v>1160</v>
      </c>
      <c r="AC2" s="19" t="s">
        <v>1161</v>
      </c>
      <c r="AD2" s="20" t="s">
        <v>1162</v>
      </c>
      <c r="AE2" s="21" t="s">
        <v>1160</v>
      </c>
      <c r="AF2" s="19" t="s">
        <v>1161</v>
      </c>
      <c r="AG2" s="20" t="s">
        <v>1162</v>
      </c>
      <c r="AH2" s="22" t="s">
        <v>1163</v>
      </c>
      <c r="AI2" s="22" t="s">
        <v>1163</v>
      </c>
      <c r="AJ2" s="23" t="s">
        <v>1164</v>
      </c>
    </row>
    <row r="3" ht="18.0" customHeight="1">
      <c r="C3" s="62" t="s">
        <v>162</v>
      </c>
      <c r="D3" s="24" t="s">
        <v>1165</v>
      </c>
      <c r="E3" s="19" t="s">
        <v>1166</v>
      </c>
      <c r="F3" s="19" t="s">
        <v>1167</v>
      </c>
      <c r="G3" s="25" t="s">
        <v>1168</v>
      </c>
      <c r="H3" s="15"/>
      <c r="P3" s="10"/>
      <c r="V3" s="14"/>
      <c r="W3" s="19" t="s">
        <v>1164</v>
      </c>
      <c r="X3" s="10"/>
      <c r="Y3" s="14"/>
      <c r="Z3" s="19" t="s">
        <v>1164</v>
      </c>
      <c r="AA3" s="10"/>
      <c r="AB3" s="14"/>
      <c r="AC3" s="19" t="s">
        <v>1164</v>
      </c>
      <c r="AD3" s="10"/>
      <c r="AE3" s="14"/>
      <c r="AF3" s="19" t="s">
        <v>1164</v>
      </c>
      <c r="AG3" s="10"/>
      <c r="AH3" s="26" t="s">
        <v>1164</v>
      </c>
      <c r="AI3" s="26" t="s">
        <v>1164</v>
      </c>
      <c r="AJ3" s="15"/>
    </row>
    <row r="4">
      <c r="A4" s="193">
        <v>466364.0</v>
      </c>
      <c r="B4" s="192" t="s">
        <v>485</v>
      </c>
      <c r="C4" s="62" t="s">
        <v>162</v>
      </c>
      <c r="D4" s="29">
        <f>AVERAGE(W4,Z4)*20</f>
        <v>14</v>
      </c>
      <c r="E4" s="30">
        <f>AVERAGE(AC4,AF4)*40</f>
        <v>0</v>
      </c>
      <c r="F4" s="30">
        <f>AVERAGE(AI4,AI4)/100*20</f>
        <v>17.334</v>
      </c>
      <c r="G4" s="31">
        <f>AJ4/100*20</f>
        <v>0</v>
      </c>
      <c r="H4" s="32">
        <f>SUM(D4:G4)</f>
        <v>31.334</v>
      </c>
      <c r="I4" s="33" t="s">
        <v>1169</v>
      </c>
      <c r="J4" s="33" t="s">
        <v>1224</v>
      </c>
      <c r="K4" s="33" t="s">
        <v>1224</v>
      </c>
      <c r="L4" s="33" t="s">
        <v>1224</v>
      </c>
      <c r="M4" s="33" t="s">
        <v>1224</v>
      </c>
      <c r="N4" s="33" t="s">
        <v>1169</v>
      </c>
      <c r="O4" s="33" t="s">
        <v>1205</v>
      </c>
      <c r="P4" s="136" t="s">
        <v>1224</v>
      </c>
      <c r="Q4" s="33" t="s">
        <v>1169</v>
      </c>
      <c r="R4" s="33" t="s">
        <v>1224</v>
      </c>
      <c r="S4" s="33" t="s">
        <v>1224</v>
      </c>
      <c r="T4" s="33" t="s">
        <v>1224</v>
      </c>
      <c r="U4" s="33" t="s">
        <v>1224</v>
      </c>
      <c r="V4" s="34">
        <v>15364.0</v>
      </c>
      <c r="W4" s="35">
        <v>0.7</v>
      </c>
      <c r="X4" s="36">
        <v>45635.0</v>
      </c>
      <c r="Y4" s="21">
        <v>334488.0</v>
      </c>
      <c r="Z4" s="35">
        <v>0.7</v>
      </c>
      <c r="AA4" s="306">
        <v>45647.0</v>
      </c>
      <c r="AB4" s="37">
        <v>779934.0</v>
      </c>
      <c r="AC4" s="35">
        <v>0.0</v>
      </c>
      <c r="AD4" s="39"/>
      <c r="AE4" s="40"/>
      <c r="AF4" s="35">
        <f t="shared" ref="AF4:AG4" si="2">AC4</f>
        <v>0</v>
      </c>
      <c r="AG4" s="39" t="str">
        <f t="shared" si="2"/>
        <v/>
      </c>
      <c r="AH4" s="142">
        <v>86.67</v>
      </c>
      <c r="AI4" s="41">
        <f>IF(AH4&gt;=60,AH4,0)</f>
        <v>86.67</v>
      </c>
      <c r="AJ4" s="42">
        <f>IF(H4&gt;=60,100,0)</f>
        <v>0</v>
      </c>
    </row>
    <row r="8">
      <c r="B8" s="59"/>
      <c r="C8" s="140"/>
      <c r="D8" s="29">
        <f t="shared" ref="D8:D30" si="4">AVERAGE(W8,Z8)*20</f>
        <v>0</v>
      </c>
      <c r="E8" s="30">
        <f t="shared" ref="E8:E30" si="5">AVERAGE(AC8,AF8)*40</f>
        <v>0</v>
      </c>
      <c r="F8" s="30">
        <f t="shared" ref="F8:F14" si="6">AVERAGE(AH8,AI8)/100*20</f>
        <v>0</v>
      </c>
      <c r="G8" s="31">
        <f t="shared" ref="G8:G30" si="7">AJ8/100*20</f>
        <v>0</v>
      </c>
      <c r="H8" s="32">
        <f t="shared" ref="H8:H30" si="8">SUM(D8:G8)</f>
        <v>0</v>
      </c>
      <c r="I8" s="33"/>
      <c r="J8" s="33"/>
      <c r="K8" s="33"/>
      <c r="L8" s="33"/>
      <c r="M8" s="33"/>
      <c r="N8" s="33"/>
      <c r="O8" s="33"/>
      <c r="P8" s="136"/>
      <c r="Q8" s="33"/>
      <c r="R8" s="33"/>
      <c r="S8" s="33"/>
      <c r="T8" s="33"/>
      <c r="U8" s="33"/>
      <c r="V8" s="34"/>
      <c r="W8" s="35">
        <v>0.0</v>
      </c>
      <c r="X8" s="36"/>
      <c r="Y8" s="21"/>
      <c r="Z8" s="35">
        <v>0.0</v>
      </c>
      <c r="AA8" s="38"/>
      <c r="AB8" s="37"/>
      <c r="AC8" s="35">
        <v>0.0</v>
      </c>
      <c r="AD8" s="39"/>
      <c r="AE8" s="40"/>
      <c r="AF8" s="35">
        <f t="shared" ref="AF8:AG8" si="3">AC8</f>
        <v>0</v>
      </c>
      <c r="AG8" s="39" t="str">
        <f t="shared" si="3"/>
        <v/>
      </c>
      <c r="AH8" s="37">
        <v>0.0</v>
      </c>
      <c r="AI8" s="37">
        <v>0.0</v>
      </c>
      <c r="AJ8" s="23">
        <v>0.0</v>
      </c>
    </row>
    <row r="9">
      <c r="A9" s="58"/>
      <c r="B9" s="59"/>
      <c r="C9" s="140"/>
      <c r="D9" s="29">
        <f t="shared" si="4"/>
        <v>0</v>
      </c>
      <c r="E9" s="30">
        <f t="shared" si="5"/>
        <v>0</v>
      </c>
      <c r="F9" s="30">
        <f t="shared" si="6"/>
        <v>0</v>
      </c>
      <c r="G9" s="31">
        <f t="shared" si="7"/>
        <v>0</v>
      </c>
      <c r="H9" s="32">
        <f t="shared" si="8"/>
        <v>0</v>
      </c>
      <c r="I9" s="33"/>
      <c r="J9" s="33"/>
      <c r="K9" s="33"/>
      <c r="L9" s="33"/>
      <c r="M9" s="33"/>
      <c r="N9" s="33"/>
      <c r="O9" s="33"/>
      <c r="P9" s="136"/>
      <c r="Q9" s="33"/>
      <c r="R9" s="33"/>
      <c r="S9" s="33"/>
      <c r="T9" s="33"/>
      <c r="U9" s="33"/>
      <c r="V9" s="34"/>
      <c r="W9" s="35">
        <v>0.0</v>
      </c>
      <c r="X9" s="36"/>
      <c r="Y9" s="21"/>
      <c r="Z9" s="35">
        <v>0.0</v>
      </c>
      <c r="AA9" s="38"/>
      <c r="AB9" s="37"/>
      <c r="AC9" s="35">
        <v>0.0</v>
      </c>
      <c r="AD9" s="39"/>
      <c r="AE9" s="40"/>
      <c r="AF9" s="35">
        <f t="shared" ref="AF9:AG9" si="9">AC9</f>
        <v>0</v>
      </c>
      <c r="AG9" s="39" t="str">
        <f t="shared" si="9"/>
        <v/>
      </c>
      <c r="AH9" s="37">
        <v>0.0</v>
      </c>
      <c r="AI9" s="37">
        <v>0.0</v>
      </c>
      <c r="AJ9" s="23">
        <v>0.0</v>
      </c>
    </row>
    <row r="10">
      <c r="A10" s="58"/>
      <c r="B10" s="59"/>
      <c r="C10" s="140"/>
      <c r="D10" s="29">
        <f t="shared" si="4"/>
        <v>0</v>
      </c>
      <c r="E10" s="30">
        <f t="shared" si="5"/>
        <v>0</v>
      </c>
      <c r="F10" s="30">
        <f t="shared" si="6"/>
        <v>0</v>
      </c>
      <c r="G10" s="31">
        <f t="shared" si="7"/>
        <v>0</v>
      </c>
      <c r="H10" s="32">
        <f t="shared" si="8"/>
        <v>0</v>
      </c>
      <c r="I10" s="33"/>
      <c r="J10" s="33"/>
      <c r="K10" s="33"/>
      <c r="L10" s="33"/>
      <c r="M10" s="33"/>
      <c r="N10" s="33"/>
      <c r="O10" s="33"/>
      <c r="P10" s="136"/>
      <c r="Q10" s="33"/>
      <c r="R10" s="33"/>
      <c r="S10" s="33"/>
      <c r="T10" s="33"/>
      <c r="U10" s="33"/>
      <c r="V10" s="34"/>
      <c r="W10" s="35">
        <v>0.0</v>
      </c>
      <c r="X10" s="36"/>
      <c r="Y10" s="21"/>
      <c r="Z10" s="35">
        <v>0.0</v>
      </c>
      <c r="AA10" s="38"/>
      <c r="AB10" s="37"/>
      <c r="AC10" s="35">
        <v>0.0</v>
      </c>
      <c r="AD10" s="39"/>
      <c r="AE10" s="40"/>
      <c r="AF10" s="35">
        <f t="shared" ref="AF10:AG10" si="10">AC10</f>
        <v>0</v>
      </c>
      <c r="AG10" s="39" t="str">
        <f t="shared" si="10"/>
        <v/>
      </c>
      <c r="AH10" s="37">
        <v>0.0</v>
      </c>
      <c r="AI10" s="37">
        <v>0.0</v>
      </c>
      <c r="AJ10" s="23">
        <v>0.0</v>
      </c>
    </row>
    <row r="11">
      <c r="A11" s="58"/>
      <c r="B11" s="59"/>
      <c r="C11" s="140"/>
      <c r="D11" s="29">
        <f t="shared" si="4"/>
        <v>0</v>
      </c>
      <c r="E11" s="30">
        <f t="shared" si="5"/>
        <v>0</v>
      </c>
      <c r="F11" s="30">
        <f t="shared" si="6"/>
        <v>0</v>
      </c>
      <c r="G11" s="31">
        <f t="shared" si="7"/>
        <v>0</v>
      </c>
      <c r="H11" s="32">
        <f t="shared" si="8"/>
        <v>0</v>
      </c>
      <c r="I11" s="33"/>
      <c r="J11" s="33"/>
      <c r="K11" s="33"/>
      <c r="L11" s="33"/>
      <c r="M11" s="33"/>
      <c r="N11" s="33"/>
      <c r="O11" s="33"/>
      <c r="P11" s="136"/>
      <c r="Q11" s="33"/>
      <c r="R11" s="33"/>
      <c r="S11" s="33"/>
      <c r="T11" s="33"/>
      <c r="U11" s="33"/>
      <c r="V11" s="34"/>
      <c r="W11" s="35">
        <v>0.0</v>
      </c>
      <c r="X11" s="36"/>
      <c r="Y11" s="21"/>
      <c r="Z11" s="35">
        <v>0.0</v>
      </c>
      <c r="AA11" s="38"/>
      <c r="AB11" s="37"/>
      <c r="AC11" s="35">
        <v>0.0</v>
      </c>
      <c r="AD11" s="39"/>
      <c r="AE11" s="40"/>
      <c r="AF11" s="35">
        <f t="shared" ref="AF11:AG11" si="11">AC11</f>
        <v>0</v>
      </c>
      <c r="AG11" s="39" t="str">
        <f t="shared" si="11"/>
        <v/>
      </c>
      <c r="AH11" s="37">
        <v>0.0</v>
      </c>
      <c r="AI11" s="37">
        <v>0.0</v>
      </c>
      <c r="AJ11" s="23">
        <v>0.0</v>
      </c>
    </row>
    <row r="12">
      <c r="A12" s="58"/>
      <c r="B12" s="59"/>
      <c r="C12" s="140"/>
      <c r="D12" s="29">
        <f t="shared" si="4"/>
        <v>0</v>
      </c>
      <c r="E12" s="30">
        <f t="shared" si="5"/>
        <v>0</v>
      </c>
      <c r="F12" s="30">
        <f t="shared" si="6"/>
        <v>0</v>
      </c>
      <c r="G12" s="31">
        <f t="shared" si="7"/>
        <v>0</v>
      </c>
      <c r="H12" s="32">
        <f t="shared" si="8"/>
        <v>0</v>
      </c>
      <c r="I12" s="33"/>
      <c r="J12" s="33"/>
      <c r="K12" s="33"/>
      <c r="L12" s="33"/>
      <c r="M12" s="33"/>
      <c r="N12" s="33"/>
      <c r="O12" s="33"/>
      <c r="P12" s="136"/>
      <c r="Q12" s="33"/>
      <c r="R12" s="33"/>
      <c r="S12" s="33"/>
      <c r="T12" s="33"/>
      <c r="U12" s="33"/>
      <c r="V12" s="34"/>
      <c r="W12" s="35">
        <v>0.0</v>
      </c>
      <c r="X12" s="36"/>
      <c r="Y12" s="21"/>
      <c r="Z12" s="35">
        <v>0.0</v>
      </c>
      <c r="AA12" s="38"/>
      <c r="AB12" s="37"/>
      <c r="AC12" s="35">
        <v>0.0</v>
      </c>
      <c r="AD12" s="39"/>
      <c r="AE12" s="40"/>
      <c r="AF12" s="35">
        <f t="shared" ref="AF12:AG12" si="12">AC12</f>
        <v>0</v>
      </c>
      <c r="AG12" s="39" t="str">
        <f t="shared" si="12"/>
        <v/>
      </c>
      <c r="AH12" s="37">
        <v>0.0</v>
      </c>
      <c r="AI12" s="37">
        <v>0.0</v>
      </c>
      <c r="AJ12" s="23">
        <v>0.0</v>
      </c>
    </row>
    <row r="13">
      <c r="A13" s="58"/>
      <c r="B13" s="59"/>
      <c r="C13" s="140"/>
      <c r="D13" s="29">
        <f t="shared" si="4"/>
        <v>0</v>
      </c>
      <c r="E13" s="30">
        <f t="shared" si="5"/>
        <v>0</v>
      </c>
      <c r="F13" s="30">
        <f t="shared" si="6"/>
        <v>0</v>
      </c>
      <c r="G13" s="31">
        <f t="shared" si="7"/>
        <v>0</v>
      </c>
      <c r="H13" s="32">
        <f t="shared" si="8"/>
        <v>0</v>
      </c>
      <c r="I13" s="33"/>
      <c r="J13" s="33"/>
      <c r="K13" s="33"/>
      <c r="L13" s="33"/>
      <c r="M13" s="33"/>
      <c r="N13" s="33"/>
      <c r="O13" s="33"/>
      <c r="P13" s="136"/>
      <c r="Q13" s="33"/>
      <c r="R13" s="33"/>
      <c r="S13" s="33"/>
      <c r="T13" s="33"/>
      <c r="U13" s="33"/>
      <c r="V13" s="34"/>
      <c r="W13" s="35">
        <v>0.0</v>
      </c>
      <c r="X13" s="36"/>
      <c r="Y13" s="21"/>
      <c r="Z13" s="35">
        <v>0.0</v>
      </c>
      <c r="AA13" s="38"/>
      <c r="AB13" s="37"/>
      <c r="AC13" s="35">
        <v>0.0</v>
      </c>
      <c r="AD13" s="39"/>
      <c r="AE13" s="40"/>
      <c r="AF13" s="35">
        <f t="shared" ref="AF13:AG13" si="13">AC13</f>
        <v>0</v>
      </c>
      <c r="AG13" s="39" t="str">
        <f t="shared" si="13"/>
        <v/>
      </c>
      <c r="AH13" s="37">
        <v>0.0</v>
      </c>
      <c r="AI13" s="37">
        <v>0.0</v>
      </c>
      <c r="AJ13" s="23">
        <v>0.0</v>
      </c>
    </row>
    <row r="14">
      <c r="A14" s="58"/>
      <c r="B14" s="59"/>
      <c r="C14" s="140"/>
      <c r="D14" s="29">
        <f t="shared" si="4"/>
        <v>0</v>
      </c>
      <c r="E14" s="30">
        <f t="shared" si="5"/>
        <v>0</v>
      </c>
      <c r="F14" s="30">
        <f t="shared" si="6"/>
        <v>0</v>
      </c>
      <c r="G14" s="31">
        <f t="shared" si="7"/>
        <v>0</v>
      </c>
      <c r="H14" s="32">
        <f t="shared" si="8"/>
        <v>0</v>
      </c>
      <c r="I14" s="33"/>
      <c r="J14" s="33"/>
      <c r="K14" s="33"/>
      <c r="L14" s="33"/>
      <c r="M14" s="33"/>
      <c r="N14" s="33"/>
      <c r="O14" s="33"/>
      <c r="P14" s="136"/>
      <c r="Q14" s="33"/>
      <c r="R14" s="33"/>
      <c r="S14" s="33"/>
      <c r="T14" s="33"/>
      <c r="U14" s="33"/>
      <c r="V14" s="34"/>
      <c r="W14" s="35">
        <v>0.0</v>
      </c>
      <c r="X14" s="36"/>
      <c r="Y14" s="21"/>
      <c r="Z14" s="35">
        <v>0.0</v>
      </c>
      <c r="AA14" s="38"/>
      <c r="AB14" s="37"/>
      <c r="AC14" s="35">
        <v>0.0</v>
      </c>
      <c r="AD14" s="39"/>
      <c r="AE14" s="40"/>
      <c r="AF14" s="35">
        <f t="shared" ref="AF14:AG14" si="14">AC14</f>
        <v>0</v>
      </c>
      <c r="AG14" s="39" t="str">
        <f t="shared" si="14"/>
        <v/>
      </c>
      <c r="AH14" s="37">
        <v>0.0</v>
      </c>
      <c r="AI14" s="37">
        <v>0.0</v>
      </c>
      <c r="AJ14" s="23">
        <v>0.0</v>
      </c>
    </row>
    <row r="15">
      <c r="A15" s="193">
        <v>465382.0</v>
      </c>
      <c r="B15" s="192" t="s">
        <v>161</v>
      </c>
      <c r="C15" s="62" t="s">
        <v>162</v>
      </c>
      <c r="D15" s="29">
        <f t="shared" si="4"/>
        <v>19.5</v>
      </c>
      <c r="E15" s="30">
        <f t="shared" si="5"/>
        <v>35.6</v>
      </c>
      <c r="F15" s="30">
        <f t="shared" ref="F15:F30" si="16">AVERAGE(AI15,AI15)/100*20</f>
        <v>18</v>
      </c>
      <c r="G15" s="31">
        <f t="shared" si="7"/>
        <v>20</v>
      </c>
      <c r="H15" s="32">
        <f t="shared" si="8"/>
        <v>93.1</v>
      </c>
      <c r="I15" s="33" t="s">
        <v>1169</v>
      </c>
      <c r="J15" s="33" t="s">
        <v>1205</v>
      </c>
      <c r="K15" s="33" t="s">
        <v>1205</v>
      </c>
      <c r="L15" s="33" t="s">
        <v>1169</v>
      </c>
      <c r="M15" s="33" t="s">
        <v>1205</v>
      </c>
      <c r="N15" s="33" t="s">
        <v>1169</v>
      </c>
      <c r="O15" s="33" t="s">
        <v>1205</v>
      </c>
      <c r="P15" s="33" t="s">
        <v>1205</v>
      </c>
      <c r="Q15" s="134" t="s">
        <v>1224</v>
      </c>
      <c r="R15" s="33" t="s">
        <v>1224</v>
      </c>
      <c r="S15" s="33" t="s">
        <v>1224</v>
      </c>
      <c r="T15" s="33" t="s">
        <v>1224</v>
      </c>
      <c r="U15" s="33" t="s">
        <v>1224</v>
      </c>
      <c r="V15" s="34">
        <v>10382.0</v>
      </c>
      <c r="W15" s="35">
        <v>0.95</v>
      </c>
      <c r="X15" s="36">
        <v>45575.0</v>
      </c>
      <c r="Y15" s="21">
        <v>111222.0</v>
      </c>
      <c r="Z15" s="35">
        <v>1.0</v>
      </c>
      <c r="AA15" s="38">
        <v>45603.0</v>
      </c>
      <c r="AB15" s="37">
        <v>333444.0</v>
      </c>
      <c r="AC15" s="35">
        <v>0.89</v>
      </c>
      <c r="AD15" s="39">
        <v>45645.0</v>
      </c>
      <c r="AE15" s="37" t="s">
        <v>1279</v>
      </c>
      <c r="AF15" s="35">
        <f t="shared" ref="AF15:AG15" si="15">AC15</f>
        <v>0.89</v>
      </c>
      <c r="AG15" s="39">
        <f t="shared" si="15"/>
        <v>45645</v>
      </c>
      <c r="AH15" s="142">
        <v>90.0</v>
      </c>
      <c r="AI15" s="41">
        <f t="shared" ref="AI15:AI28" si="18">IF(AH15&gt;=60,AH15,0)</f>
        <v>90</v>
      </c>
      <c r="AJ15" s="42">
        <f t="shared" ref="AJ15:AJ22" si="19">IF(H15&gt;=60,100,0)</f>
        <v>100</v>
      </c>
    </row>
    <row r="16">
      <c r="A16" s="193">
        <v>465457.0</v>
      </c>
      <c r="B16" s="192" t="s">
        <v>178</v>
      </c>
      <c r="C16" s="62" t="s">
        <v>162</v>
      </c>
      <c r="D16" s="29">
        <f t="shared" si="4"/>
        <v>16</v>
      </c>
      <c r="E16" s="30">
        <f t="shared" si="5"/>
        <v>28</v>
      </c>
      <c r="F16" s="30">
        <f t="shared" si="16"/>
        <v>16.8</v>
      </c>
      <c r="G16" s="31">
        <f t="shared" si="7"/>
        <v>20</v>
      </c>
      <c r="H16" s="32">
        <f t="shared" si="8"/>
        <v>80.8</v>
      </c>
      <c r="I16" s="33" t="s">
        <v>1169</v>
      </c>
      <c r="J16" s="33" t="s">
        <v>1205</v>
      </c>
      <c r="K16" s="33" t="s">
        <v>1169</v>
      </c>
      <c r="L16" s="33" t="s">
        <v>1205</v>
      </c>
      <c r="M16" s="33" t="s">
        <v>1169</v>
      </c>
      <c r="N16" s="33" t="s">
        <v>1205</v>
      </c>
      <c r="O16" s="33" t="s">
        <v>1205</v>
      </c>
      <c r="P16" s="33" t="s">
        <v>1224</v>
      </c>
      <c r="Q16" s="134" t="s">
        <v>1224</v>
      </c>
      <c r="R16" s="33" t="s">
        <v>1169</v>
      </c>
      <c r="S16" s="33" t="s">
        <v>1169</v>
      </c>
      <c r="T16" s="33" t="s">
        <v>1224</v>
      </c>
      <c r="U16" s="33" t="s">
        <v>1224</v>
      </c>
      <c r="V16" s="34">
        <v>11457.0</v>
      </c>
      <c r="W16" s="35">
        <v>0.7</v>
      </c>
      <c r="X16" s="36">
        <v>45561.0</v>
      </c>
      <c r="Y16" s="21">
        <v>67954.0</v>
      </c>
      <c r="Z16" s="130">
        <v>0.9</v>
      </c>
      <c r="AA16" s="36">
        <v>45617.0</v>
      </c>
      <c r="AB16" s="37">
        <v>465457.0</v>
      </c>
      <c r="AC16" s="35">
        <v>0.7</v>
      </c>
      <c r="AD16" s="39">
        <v>45654.0</v>
      </c>
      <c r="AE16" s="37" t="s">
        <v>1280</v>
      </c>
      <c r="AF16" s="35">
        <f t="shared" ref="AF16:AG16" si="17">AC16</f>
        <v>0.7</v>
      </c>
      <c r="AG16" s="39">
        <f t="shared" si="17"/>
        <v>45654</v>
      </c>
      <c r="AH16" s="147">
        <v>84.0</v>
      </c>
      <c r="AI16" s="41">
        <f t="shared" si="18"/>
        <v>84</v>
      </c>
      <c r="AJ16" s="42">
        <f t="shared" si="19"/>
        <v>100</v>
      </c>
    </row>
    <row r="17">
      <c r="A17" s="193">
        <v>465745.0</v>
      </c>
      <c r="B17" s="192" t="s">
        <v>258</v>
      </c>
      <c r="C17" s="62" t="s">
        <v>162</v>
      </c>
      <c r="D17" s="29">
        <f t="shared" si="4"/>
        <v>17</v>
      </c>
      <c r="E17" s="30">
        <f t="shared" si="5"/>
        <v>34</v>
      </c>
      <c r="F17" s="30">
        <f t="shared" si="16"/>
        <v>17.334</v>
      </c>
      <c r="G17" s="31">
        <f t="shared" si="7"/>
        <v>20</v>
      </c>
      <c r="H17" s="32">
        <f t="shared" si="8"/>
        <v>88.334</v>
      </c>
      <c r="I17" s="33" t="s">
        <v>1169</v>
      </c>
      <c r="J17" s="33" t="s">
        <v>1205</v>
      </c>
      <c r="K17" s="33" t="s">
        <v>1205</v>
      </c>
      <c r="L17" s="33" t="s">
        <v>1169</v>
      </c>
      <c r="M17" s="33" t="s">
        <v>1205</v>
      </c>
      <c r="N17" s="33" t="s">
        <v>1205</v>
      </c>
      <c r="O17" s="33" t="s">
        <v>1205</v>
      </c>
      <c r="P17" s="136" t="s">
        <v>1205</v>
      </c>
      <c r="Q17" s="33" t="s">
        <v>1224</v>
      </c>
      <c r="R17" s="33" t="s">
        <v>1224</v>
      </c>
      <c r="S17" s="33" t="s">
        <v>1224</v>
      </c>
      <c r="T17" s="33" t="s">
        <v>1224</v>
      </c>
      <c r="U17" s="33" t="s">
        <v>1224</v>
      </c>
      <c r="V17" s="34">
        <v>12745.0</v>
      </c>
      <c r="W17" s="35">
        <v>0.85</v>
      </c>
      <c r="X17" s="36">
        <v>45575.0</v>
      </c>
      <c r="Y17" s="37">
        <v>98631.0</v>
      </c>
      <c r="Z17" s="35">
        <v>0.85</v>
      </c>
      <c r="AA17" s="38">
        <v>45603.0</v>
      </c>
      <c r="AB17" s="37">
        <v>679555.0</v>
      </c>
      <c r="AC17" s="35">
        <v>0.85</v>
      </c>
      <c r="AD17" s="39">
        <v>45645.0</v>
      </c>
      <c r="AE17" s="37" t="s">
        <v>1281</v>
      </c>
      <c r="AF17" s="35">
        <f t="shared" ref="AF17:AG17" si="20">AC17</f>
        <v>0.85</v>
      </c>
      <c r="AG17" s="39">
        <f t="shared" si="20"/>
        <v>45645</v>
      </c>
      <c r="AH17" s="142">
        <v>86.67</v>
      </c>
      <c r="AI17" s="41">
        <f t="shared" si="18"/>
        <v>86.67</v>
      </c>
      <c r="AJ17" s="42">
        <f t="shared" si="19"/>
        <v>100</v>
      </c>
    </row>
    <row r="18">
      <c r="A18" s="193">
        <v>466279.0</v>
      </c>
      <c r="B18" s="192" t="s">
        <v>451</v>
      </c>
      <c r="C18" s="62" t="s">
        <v>162</v>
      </c>
      <c r="D18" s="29">
        <f t="shared" si="4"/>
        <v>15.5</v>
      </c>
      <c r="E18" s="30">
        <f t="shared" si="5"/>
        <v>32</v>
      </c>
      <c r="F18" s="30">
        <f t="shared" si="16"/>
        <v>13.334</v>
      </c>
      <c r="G18" s="31">
        <f t="shared" si="7"/>
        <v>20</v>
      </c>
      <c r="H18" s="32">
        <f t="shared" si="8"/>
        <v>80.834</v>
      </c>
      <c r="I18" s="33" t="s">
        <v>1169</v>
      </c>
      <c r="J18" s="33" t="s">
        <v>1169</v>
      </c>
      <c r="K18" s="33" t="s">
        <v>1205</v>
      </c>
      <c r="L18" s="33" t="s">
        <v>1205</v>
      </c>
      <c r="M18" s="33" t="s">
        <v>1169</v>
      </c>
      <c r="N18" s="33" t="s">
        <v>1205</v>
      </c>
      <c r="O18" s="33" t="s">
        <v>1169</v>
      </c>
      <c r="P18" s="136" t="s">
        <v>1169</v>
      </c>
      <c r="Q18" s="33" t="s">
        <v>1205</v>
      </c>
      <c r="R18" s="33" t="s">
        <v>1169</v>
      </c>
      <c r="S18" s="33" t="s">
        <v>1224</v>
      </c>
      <c r="T18" s="33" t="s">
        <v>1224</v>
      </c>
      <c r="U18" s="33" t="s">
        <v>1224</v>
      </c>
      <c r="V18" s="34">
        <v>13279.0</v>
      </c>
      <c r="W18" s="35">
        <v>0.75</v>
      </c>
      <c r="X18" s="36">
        <v>45589.0</v>
      </c>
      <c r="Y18" s="37">
        <v>33779.0</v>
      </c>
      <c r="Z18" s="35">
        <v>0.8</v>
      </c>
      <c r="AA18" s="36">
        <v>45617.0</v>
      </c>
      <c r="AB18" s="37">
        <v>12345.0</v>
      </c>
      <c r="AC18" s="35">
        <v>0.8</v>
      </c>
      <c r="AD18" s="39">
        <v>45652.0</v>
      </c>
      <c r="AE18" s="37" t="s">
        <v>1282</v>
      </c>
      <c r="AF18" s="35">
        <f t="shared" ref="AF18:AG18" si="21">AC18</f>
        <v>0.8</v>
      </c>
      <c r="AG18" s="39">
        <f t="shared" si="21"/>
        <v>45652</v>
      </c>
      <c r="AH18" s="142">
        <v>66.67</v>
      </c>
      <c r="AI18" s="41">
        <f t="shared" si="18"/>
        <v>66.67</v>
      </c>
      <c r="AJ18" s="42">
        <f t="shared" si="19"/>
        <v>100</v>
      </c>
    </row>
    <row r="19">
      <c r="A19" s="193">
        <v>466339.0</v>
      </c>
      <c r="B19" s="192" t="s">
        <v>475</v>
      </c>
      <c r="C19" s="62" t="s">
        <v>162</v>
      </c>
      <c r="D19" s="29">
        <f t="shared" si="4"/>
        <v>15.901</v>
      </c>
      <c r="E19" s="30">
        <f t="shared" si="5"/>
        <v>30</v>
      </c>
      <c r="F19" s="30">
        <f t="shared" si="16"/>
        <v>16.666</v>
      </c>
      <c r="G19" s="31">
        <f t="shared" si="7"/>
        <v>20</v>
      </c>
      <c r="H19" s="32">
        <f t="shared" si="8"/>
        <v>82.567</v>
      </c>
      <c r="I19" s="33" t="s">
        <v>1169</v>
      </c>
      <c r="J19" s="33" t="s">
        <v>1169</v>
      </c>
      <c r="K19" s="33" t="s">
        <v>1205</v>
      </c>
      <c r="L19" s="33" t="s">
        <v>1205</v>
      </c>
      <c r="M19" s="33" t="s">
        <v>1205</v>
      </c>
      <c r="N19" s="33" t="s">
        <v>1205</v>
      </c>
      <c r="O19" s="33" t="s">
        <v>1169</v>
      </c>
      <c r="P19" s="136" t="s">
        <v>1169</v>
      </c>
      <c r="Q19" s="33" t="s">
        <v>1169</v>
      </c>
      <c r="R19" s="33" t="s">
        <v>1224</v>
      </c>
      <c r="S19" s="33" t="s">
        <v>1224</v>
      </c>
      <c r="T19" s="33" t="s">
        <v>1224</v>
      </c>
      <c r="U19" s="33" t="s">
        <v>1224</v>
      </c>
      <c r="V19" s="34">
        <v>14339.0</v>
      </c>
      <c r="W19" s="35">
        <v>0.99</v>
      </c>
      <c r="X19" s="36">
        <v>45575.0</v>
      </c>
      <c r="Y19" s="37">
        <v>98642.0</v>
      </c>
      <c r="Z19" s="35">
        <v>0.6001</v>
      </c>
      <c r="AA19" s="36">
        <v>45617.0</v>
      </c>
      <c r="AB19" s="37">
        <v>454567.0</v>
      </c>
      <c r="AC19" s="35">
        <v>0.75</v>
      </c>
      <c r="AD19" s="306">
        <v>45647.0</v>
      </c>
      <c r="AE19" s="37" t="s">
        <v>1283</v>
      </c>
      <c r="AF19" s="35">
        <f t="shared" ref="AF19:AG19" si="22">AC19</f>
        <v>0.75</v>
      </c>
      <c r="AG19" s="39">
        <f t="shared" si="22"/>
        <v>45647</v>
      </c>
      <c r="AH19" s="142">
        <v>83.33</v>
      </c>
      <c r="AI19" s="41">
        <f t="shared" si="18"/>
        <v>83.33</v>
      </c>
      <c r="AJ19" s="42">
        <f t="shared" si="19"/>
        <v>100</v>
      </c>
    </row>
    <row r="20">
      <c r="A20" s="193">
        <v>466549.0</v>
      </c>
      <c r="B20" s="192" t="s">
        <v>571</v>
      </c>
      <c r="C20" s="62" t="s">
        <v>162</v>
      </c>
      <c r="D20" s="29">
        <f t="shared" si="4"/>
        <v>15.9</v>
      </c>
      <c r="E20" s="30">
        <f t="shared" si="5"/>
        <v>30.8</v>
      </c>
      <c r="F20" s="30">
        <f t="shared" si="16"/>
        <v>13.334</v>
      </c>
      <c r="G20" s="31">
        <f t="shared" si="7"/>
        <v>20</v>
      </c>
      <c r="H20" s="32">
        <f t="shared" si="8"/>
        <v>80.034</v>
      </c>
      <c r="I20" s="33" t="s">
        <v>1224</v>
      </c>
      <c r="J20" s="33" t="s">
        <v>1169</v>
      </c>
      <c r="K20" s="33" t="s">
        <v>1169</v>
      </c>
      <c r="L20" s="33" t="s">
        <v>1205</v>
      </c>
      <c r="M20" s="33" t="s">
        <v>1224</v>
      </c>
      <c r="N20" s="33" t="s">
        <v>1169</v>
      </c>
      <c r="O20" s="33" t="s">
        <v>1224</v>
      </c>
      <c r="P20" s="136" t="s">
        <v>1205</v>
      </c>
      <c r="Q20" s="33" t="s">
        <v>1169</v>
      </c>
      <c r="R20" s="33" t="s">
        <v>1169</v>
      </c>
      <c r="S20" s="33" t="s">
        <v>1224</v>
      </c>
      <c r="T20" s="33" t="s">
        <v>1169</v>
      </c>
      <c r="U20" s="33" t="s">
        <v>1224</v>
      </c>
      <c r="V20" s="34">
        <v>16549.0</v>
      </c>
      <c r="W20" s="35">
        <v>0.8</v>
      </c>
      <c r="X20" s="36">
        <v>45589.0</v>
      </c>
      <c r="Y20" s="21">
        <v>67997.0</v>
      </c>
      <c r="Z20" s="35">
        <v>0.79</v>
      </c>
      <c r="AA20" s="38">
        <v>45645.0</v>
      </c>
      <c r="AB20" s="37">
        <v>32.0</v>
      </c>
      <c r="AC20" s="35">
        <v>0.77</v>
      </c>
      <c r="AD20" s="39">
        <v>45673.0</v>
      </c>
      <c r="AE20" s="37" t="s">
        <v>1284</v>
      </c>
      <c r="AF20" s="35">
        <f t="shared" ref="AF20:AG20" si="23">AC20</f>
        <v>0.77</v>
      </c>
      <c r="AG20" s="39">
        <f t="shared" si="23"/>
        <v>45673</v>
      </c>
      <c r="AH20" s="142">
        <v>66.67</v>
      </c>
      <c r="AI20" s="41">
        <f t="shared" si="18"/>
        <v>66.67</v>
      </c>
      <c r="AJ20" s="42">
        <f t="shared" si="19"/>
        <v>100</v>
      </c>
    </row>
    <row r="21">
      <c r="A21" s="193">
        <v>466595.0</v>
      </c>
      <c r="B21" s="192" t="s">
        <v>585</v>
      </c>
      <c r="C21" s="62" t="s">
        <v>162</v>
      </c>
      <c r="D21" s="29">
        <f t="shared" si="4"/>
        <v>17</v>
      </c>
      <c r="E21" s="30">
        <f t="shared" si="5"/>
        <v>32</v>
      </c>
      <c r="F21" s="30">
        <f t="shared" si="16"/>
        <v>13.334</v>
      </c>
      <c r="G21" s="31">
        <f t="shared" si="7"/>
        <v>20</v>
      </c>
      <c r="H21" s="32">
        <f t="shared" si="8"/>
        <v>82.334</v>
      </c>
      <c r="I21" s="33" t="s">
        <v>1169</v>
      </c>
      <c r="J21" s="33" t="s">
        <v>1205</v>
      </c>
      <c r="K21" s="33" t="s">
        <v>1224</v>
      </c>
      <c r="L21" s="33" t="s">
        <v>1169</v>
      </c>
      <c r="M21" s="33" t="s">
        <v>1205</v>
      </c>
      <c r="N21" s="33" t="s">
        <v>1169</v>
      </c>
      <c r="O21" s="33" t="s">
        <v>1205</v>
      </c>
      <c r="P21" s="136" t="s">
        <v>1205</v>
      </c>
      <c r="Q21" s="33" t="s">
        <v>1169</v>
      </c>
      <c r="R21" s="33" t="s">
        <v>1224</v>
      </c>
      <c r="S21" s="33" t="s">
        <v>1224</v>
      </c>
      <c r="T21" s="33" t="s">
        <v>1224</v>
      </c>
      <c r="U21" s="33" t="s">
        <v>1224</v>
      </c>
      <c r="V21" s="34">
        <v>17595.0</v>
      </c>
      <c r="W21" s="35">
        <v>0.85</v>
      </c>
      <c r="X21" s="36">
        <v>45561.0</v>
      </c>
      <c r="Y21" s="21">
        <v>65973.0</v>
      </c>
      <c r="Z21" s="35">
        <v>0.85</v>
      </c>
      <c r="AA21" s="38">
        <v>45603.0</v>
      </c>
      <c r="AB21" s="37">
        <v>37557.0</v>
      </c>
      <c r="AC21" s="35">
        <v>0.8</v>
      </c>
      <c r="AD21" s="39">
        <v>45647.0</v>
      </c>
      <c r="AE21" s="37" t="s">
        <v>1285</v>
      </c>
      <c r="AF21" s="35">
        <f t="shared" ref="AF21:AG21" si="24">AC21</f>
        <v>0.8</v>
      </c>
      <c r="AG21" s="39">
        <f t="shared" si="24"/>
        <v>45647</v>
      </c>
      <c r="AH21" s="142">
        <v>66.67</v>
      </c>
      <c r="AI21" s="41">
        <f t="shared" si="18"/>
        <v>66.67</v>
      </c>
      <c r="AJ21" s="42">
        <f t="shared" si="19"/>
        <v>100</v>
      </c>
    </row>
    <row r="22">
      <c r="A22" s="193">
        <v>466938.0</v>
      </c>
      <c r="B22" s="192" t="s">
        <v>701</v>
      </c>
      <c r="C22" s="62" t="s">
        <v>162</v>
      </c>
      <c r="D22" s="29">
        <f t="shared" si="4"/>
        <v>15.5</v>
      </c>
      <c r="E22" s="30">
        <f t="shared" si="5"/>
        <v>34</v>
      </c>
      <c r="F22" s="30">
        <f t="shared" si="16"/>
        <v>12</v>
      </c>
      <c r="G22" s="31">
        <f t="shared" si="7"/>
        <v>20</v>
      </c>
      <c r="H22" s="32">
        <f t="shared" si="8"/>
        <v>81.5</v>
      </c>
      <c r="I22" s="33" t="s">
        <v>1169</v>
      </c>
      <c r="J22" s="33" t="s">
        <v>1169</v>
      </c>
      <c r="K22" s="33" t="s">
        <v>1205</v>
      </c>
      <c r="L22" s="33" t="s">
        <v>1169</v>
      </c>
      <c r="M22" s="33" t="s">
        <v>1205</v>
      </c>
      <c r="N22" s="33" t="s">
        <v>1205</v>
      </c>
      <c r="O22" s="33" t="s">
        <v>1205</v>
      </c>
      <c r="P22" s="136" t="s">
        <v>1205</v>
      </c>
      <c r="Q22" s="33" t="s">
        <v>1169</v>
      </c>
      <c r="R22" s="33" t="s">
        <v>1224</v>
      </c>
      <c r="S22" s="33" t="s">
        <v>1224</v>
      </c>
      <c r="T22" s="33" t="s">
        <v>1224</v>
      </c>
      <c r="U22" s="33" t="s">
        <v>1224</v>
      </c>
      <c r="V22" s="34">
        <v>18938.0</v>
      </c>
      <c r="W22" s="35">
        <v>0.8</v>
      </c>
      <c r="X22" s="36">
        <v>45575.0</v>
      </c>
      <c r="Y22" s="37">
        <v>222111.0</v>
      </c>
      <c r="Z22" s="35">
        <v>0.75</v>
      </c>
      <c r="AA22" s="36">
        <v>45617.0</v>
      </c>
      <c r="AB22" s="37">
        <v>13653.0</v>
      </c>
      <c r="AC22" s="35">
        <v>0.85</v>
      </c>
      <c r="AD22" s="39">
        <v>45647.0</v>
      </c>
      <c r="AE22" s="37" t="s">
        <v>1286</v>
      </c>
      <c r="AF22" s="35">
        <f t="shared" ref="AF22:AG22" si="25">AC22</f>
        <v>0.85</v>
      </c>
      <c r="AG22" s="39">
        <f t="shared" si="25"/>
        <v>45647</v>
      </c>
      <c r="AH22" s="142">
        <v>60.0</v>
      </c>
      <c r="AI22" s="41">
        <f t="shared" si="18"/>
        <v>60</v>
      </c>
      <c r="AJ22" s="42">
        <f t="shared" si="19"/>
        <v>100</v>
      </c>
    </row>
    <row r="23">
      <c r="A23" s="193">
        <v>348809.0</v>
      </c>
      <c r="B23" s="192" t="s">
        <v>715</v>
      </c>
      <c r="C23" s="62" t="s">
        <v>162</v>
      </c>
      <c r="D23" s="29">
        <f t="shared" si="4"/>
        <v>12</v>
      </c>
      <c r="E23" s="30">
        <f t="shared" si="5"/>
        <v>30</v>
      </c>
      <c r="F23" s="30">
        <f t="shared" si="16"/>
        <v>15.334</v>
      </c>
      <c r="G23" s="31">
        <f t="shared" si="7"/>
        <v>12</v>
      </c>
      <c r="H23" s="32">
        <f t="shared" si="8"/>
        <v>69.334</v>
      </c>
      <c r="I23" s="33" t="s">
        <v>1169</v>
      </c>
      <c r="J23" s="33" t="s">
        <v>1224</v>
      </c>
      <c r="K23" s="33" t="s">
        <v>1169</v>
      </c>
      <c r="L23" s="33" t="s">
        <v>1205</v>
      </c>
      <c r="M23" s="33" t="s">
        <v>1205</v>
      </c>
      <c r="N23" s="33" t="s">
        <v>1205</v>
      </c>
      <c r="O23" s="33" t="s">
        <v>1224</v>
      </c>
      <c r="P23" s="136" t="s">
        <v>1205</v>
      </c>
      <c r="Q23" s="33" t="s">
        <v>1205</v>
      </c>
      <c r="R23" s="33" t="s">
        <v>1169</v>
      </c>
      <c r="S23" s="33" t="s">
        <v>1224</v>
      </c>
      <c r="T23" s="33" t="s">
        <v>1169</v>
      </c>
      <c r="U23" s="33" t="s">
        <v>1224</v>
      </c>
      <c r="V23" s="34">
        <v>110809.0</v>
      </c>
      <c r="W23" s="35">
        <v>0.6</v>
      </c>
      <c r="X23" s="36">
        <v>45617.0</v>
      </c>
      <c r="Y23" s="37">
        <v>584203.0</v>
      </c>
      <c r="Z23" s="35">
        <v>0.6</v>
      </c>
      <c r="AA23" s="306">
        <v>45647.0</v>
      </c>
      <c r="AB23" s="37">
        <v>666.0</v>
      </c>
      <c r="AC23" s="35">
        <v>0.75</v>
      </c>
      <c r="AD23" s="39">
        <v>45675.0</v>
      </c>
      <c r="AE23" s="37" t="s">
        <v>1287</v>
      </c>
      <c r="AF23" s="35">
        <f t="shared" ref="AF23:AG23" si="26">AC23</f>
        <v>0.75</v>
      </c>
      <c r="AG23" s="39">
        <f t="shared" si="26"/>
        <v>45675</v>
      </c>
      <c r="AH23" s="142">
        <v>76.67</v>
      </c>
      <c r="AI23" s="41">
        <f t="shared" si="18"/>
        <v>76.67</v>
      </c>
      <c r="AJ23" s="68">
        <v>60.0</v>
      </c>
    </row>
    <row r="24">
      <c r="A24" s="193">
        <v>467092.0</v>
      </c>
      <c r="B24" s="192" t="s">
        <v>747</v>
      </c>
      <c r="C24" s="62" t="s">
        <v>162</v>
      </c>
      <c r="D24" s="29">
        <f t="shared" si="4"/>
        <v>17.4</v>
      </c>
      <c r="E24" s="30">
        <f t="shared" si="5"/>
        <v>32</v>
      </c>
      <c r="F24" s="30">
        <f t="shared" si="16"/>
        <v>12</v>
      </c>
      <c r="G24" s="31">
        <f t="shared" si="7"/>
        <v>20</v>
      </c>
      <c r="H24" s="32">
        <f t="shared" si="8"/>
        <v>81.4</v>
      </c>
      <c r="I24" s="33" t="s">
        <v>1169</v>
      </c>
      <c r="J24" s="33" t="s">
        <v>1169</v>
      </c>
      <c r="K24" s="33" t="s">
        <v>1205</v>
      </c>
      <c r="L24" s="33" t="s">
        <v>1169</v>
      </c>
      <c r="M24" s="33" t="s">
        <v>1205</v>
      </c>
      <c r="N24" s="33" t="s">
        <v>1205</v>
      </c>
      <c r="O24" s="33" t="s">
        <v>1205</v>
      </c>
      <c r="P24" s="136" t="s">
        <v>1205</v>
      </c>
      <c r="Q24" s="33" t="s">
        <v>1169</v>
      </c>
      <c r="R24" s="33" t="s">
        <v>1224</v>
      </c>
      <c r="S24" s="33" t="s">
        <v>1224</v>
      </c>
      <c r="T24" s="33" t="s">
        <v>1224</v>
      </c>
      <c r="U24" s="33" t="s">
        <v>1224</v>
      </c>
      <c r="V24" s="34">
        <v>20092.0</v>
      </c>
      <c r="W24" s="35">
        <v>0.89</v>
      </c>
      <c r="X24" s="36">
        <v>45575.0</v>
      </c>
      <c r="Y24" s="21">
        <v>78965.0</v>
      </c>
      <c r="Z24" s="35">
        <v>0.85</v>
      </c>
      <c r="AA24" s="38">
        <v>45603.0</v>
      </c>
      <c r="AB24" s="37">
        <v>37998.0</v>
      </c>
      <c r="AC24" s="35">
        <v>0.8</v>
      </c>
      <c r="AD24" s="39">
        <v>45647.0</v>
      </c>
      <c r="AE24" s="37" t="s">
        <v>1288</v>
      </c>
      <c r="AF24" s="35">
        <f t="shared" ref="AF24:AG24" si="27">AC24</f>
        <v>0.8</v>
      </c>
      <c r="AG24" s="39">
        <f t="shared" si="27"/>
        <v>45647</v>
      </c>
      <c r="AH24" s="142">
        <v>60.0</v>
      </c>
      <c r="AI24" s="41">
        <f t="shared" si="18"/>
        <v>60</v>
      </c>
      <c r="AJ24" s="42">
        <f t="shared" ref="AJ24:AJ25" si="29">IF(H24&gt;=60,100,0)</f>
        <v>100</v>
      </c>
    </row>
    <row r="25">
      <c r="A25" s="193">
        <v>467654.0</v>
      </c>
      <c r="B25" s="192" t="s">
        <v>955</v>
      </c>
      <c r="C25" s="62" t="s">
        <v>162</v>
      </c>
      <c r="D25" s="29">
        <f t="shared" si="4"/>
        <v>18.5</v>
      </c>
      <c r="E25" s="30">
        <f t="shared" si="5"/>
        <v>30</v>
      </c>
      <c r="F25" s="30">
        <f t="shared" si="16"/>
        <v>14</v>
      </c>
      <c r="G25" s="31">
        <f t="shared" si="7"/>
        <v>20</v>
      </c>
      <c r="H25" s="32">
        <f t="shared" si="8"/>
        <v>82.5</v>
      </c>
      <c r="I25" s="33" t="s">
        <v>1169</v>
      </c>
      <c r="J25" s="33" t="s">
        <v>1205</v>
      </c>
      <c r="K25" s="33" t="s">
        <v>1169</v>
      </c>
      <c r="L25" s="33" t="s">
        <v>1205</v>
      </c>
      <c r="M25" s="33" t="s">
        <v>1224</v>
      </c>
      <c r="N25" s="33" t="s">
        <v>1224</v>
      </c>
      <c r="O25" s="33" t="s">
        <v>1224</v>
      </c>
      <c r="P25" s="136" t="s">
        <v>1169</v>
      </c>
      <c r="Q25" s="33" t="s">
        <v>1169</v>
      </c>
      <c r="R25" s="33" t="s">
        <v>1169</v>
      </c>
      <c r="S25" s="33" t="s">
        <v>1224</v>
      </c>
      <c r="T25" s="33" t="s">
        <v>1224</v>
      </c>
      <c r="U25" s="33" t="s">
        <v>1224</v>
      </c>
      <c r="V25" s="34">
        <v>21654.0</v>
      </c>
      <c r="W25" s="35">
        <v>0.95</v>
      </c>
      <c r="X25" s="36">
        <v>45561.0</v>
      </c>
      <c r="Y25" s="34">
        <v>125347.0</v>
      </c>
      <c r="Z25" s="35">
        <v>0.9</v>
      </c>
      <c r="AA25" s="38">
        <v>45589.0</v>
      </c>
      <c r="AB25" s="37">
        <v>778342.0</v>
      </c>
      <c r="AC25" s="35">
        <v>0.75</v>
      </c>
      <c r="AD25" s="39">
        <v>45652.0</v>
      </c>
      <c r="AE25" s="37" t="s">
        <v>1289</v>
      </c>
      <c r="AF25" s="35">
        <f t="shared" ref="AF25:AG25" si="28">AC25</f>
        <v>0.75</v>
      </c>
      <c r="AG25" s="39">
        <f t="shared" si="28"/>
        <v>45652</v>
      </c>
      <c r="AH25" s="142">
        <v>70.0</v>
      </c>
      <c r="AI25" s="41">
        <f t="shared" si="18"/>
        <v>70</v>
      </c>
      <c r="AJ25" s="42">
        <f t="shared" si="29"/>
        <v>100</v>
      </c>
    </row>
    <row r="26" ht="16.5" customHeight="1">
      <c r="A26" s="193">
        <v>467802.0</v>
      </c>
      <c r="B26" s="192" t="s">
        <v>1007</v>
      </c>
      <c r="C26" s="62" t="s">
        <v>162</v>
      </c>
      <c r="D26" s="29">
        <f t="shared" si="4"/>
        <v>16.5</v>
      </c>
      <c r="E26" s="30">
        <f t="shared" si="5"/>
        <v>30</v>
      </c>
      <c r="F26" s="30">
        <f t="shared" si="16"/>
        <v>12.666</v>
      </c>
      <c r="G26" s="31">
        <f t="shared" si="7"/>
        <v>12</v>
      </c>
      <c r="H26" s="32">
        <f t="shared" si="8"/>
        <v>71.166</v>
      </c>
      <c r="I26" s="33" t="s">
        <v>1169</v>
      </c>
      <c r="J26" s="33" t="s">
        <v>1224</v>
      </c>
      <c r="K26" s="33" t="s">
        <v>1169</v>
      </c>
      <c r="L26" s="33" t="s">
        <v>1205</v>
      </c>
      <c r="M26" s="33" t="s">
        <v>1224</v>
      </c>
      <c r="N26" s="33" t="s">
        <v>1205</v>
      </c>
      <c r="O26" s="33" t="s">
        <v>1224</v>
      </c>
      <c r="P26" s="136" t="s">
        <v>1205</v>
      </c>
      <c r="Q26" s="33" t="s">
        <v>1224</v>
      </c>
      <c r="R26" s="33" t="s">
        <v>1169</v>
      </c>
      <c r="S26" s="33" t="s">
        <v>1224</v>
      </c>
      <c r="T26" s="33" t="s">
        <v>1169</v>
      </c>
      <c r="U26" s="33" t="s">
        <v>1169</v>
      </c>
      <c r="V26" s="34">
        <v>22802.0</v>
      </c>
      <c r="W26" s="130">
        <v>0.8</v>
      </c>
      <c r="X26" s="36">
        <v>45617.0</v>
      </c>
      <c r="Y26" s="21">
        <v>76554.0</v>
      </c>
      <c r="Z26" s="35">
        <v>0.85</v>
      </c>
      <c r="AA26" s="306">
        <v>45647.0</v>
      </c>
      <c r="AB26" s="37">
        <v>77836.0</v>
      </c>
      <c r="AC26" s="35">
        <v>0.75</v>
      </c>
      <c r="AD26" s="39">
        <v>45675.0</v>
      </c>
      <c r="AE26" s="37" t="s">
        <v>1290</v>
      </c>
      <c r="AF26" s="35">
        <f t="shared" ref="AF26:AG26" si="30">AC26</f>
        <v>0.75</v>
      </c>
      <c r="AG26" s="39">
        <f t="shared" si="30"/>
        <v>45675</v>
      </c>
      <c r="AH26" s="142">
        <v>63.33</v>
      </c>
      <c r="AI26" s="41">
        <f t="shared" si="18"/>
        <v>63.33</v>
      </c>
      <c r="AJ26" s="68">
        <v>60.0</v>
      </c>
    </row>
    <row r="27">
      <c r="A27" s="193">
        <v>312749.0</v>
      </c>
      <c r="B27" s="192" t="s">
        <v>1045</v>
      </c>
      <c r="C27" s="62" t="s">
        <v>162</v>
      </c>
      <c r="D27" s="29">
        <f t="shared" si="4"/>
        <v>19</v>
      </c>
      <c r="E27" s="30">
        <f t="shared" si="5"/>
        <v>34</v>
      </c>
      <c r="F27" s="30">
        <f t="shared" si="16"/>
        <v>17.334</v>
      </c>
      <c r="G27" s="31">
        <f t="shared" si="7"/>
        <v>20</v>
      </c>
      <c r="H27" s="32">
        <f t="shared" si="8"/>
        <v>90.334</v>
      </c>
      <c r="I27" s="33" t="s">
        <v>1169</v>
      </c>
      <c r="J27" s="33" t="s">
        <v>1205</v>
      </c>
      <c r="K27" s="33" t="s">
        <v>1205</v>
      </c>
      <c r="L27" s="33" t="s">
        <v>1205</v>
      </c>
      <c r="M27" s="33" t="s">
        <v>1205</v>
      </c>
      <c r="N27" s="33" t="s">
        <v>1169</v>
      </c>
      <c r="O27" s="33" t="s">
        <v>1224</v>
      </c>
      <c r="P27" s="136" t="s">
        <v>1224</v>
      </c>
      <c r="Q27" s="33" t="s">
        <v>1224</v>
      </c>
      <c r="R27" s="33" t="s">
        <v>1169</v>
      </c>
      <c r="S27" s="33" t="s">
        <v>1169</v>
      </c>
      <c r="T27" s="33" t="s">
        <v>1224</v>
      </c>
      <c r="U27" s="33" t="s">
        <v>1169</v>
      </c>
      <c r="V27" s="34">
        <v>110749.0</v>
      </c>
      <c r="W27" s="35">
        <v>1.0</v>
      </c>
      <c r="X27" s="36">
        <v>45547.0</v>
      </c>
      <c r="Y27" s="21">
        <v>297698.0</v>
      </c>
      <c r="Z27" s="35">
        <v>0.9</v>
      </c>
      <c r="AA27" s="38">
        <v>45603.0</v>
      </c>
      <c r="AB27" s="37">
        <v>75796.0</v>
      </c>
      <c r="AC27" s="35">
        <v>0.85</v>
      </c>
      <c r="AD27" s="39">
        <v>45675.0</v>
      </c>
      <c r="AE27" s="37" t="s">
        <v>1291</v>
      </c>
      <c r="AF27" s="35">
        <f t="shared" ref="AF27:AG27" si="31">AC27</f>
        <v>0.85</v>
      </c>
      <c r="AG27" s="39">
        <f t="shared" si="31"/>
        <v>45675</v>
      </c>
      <c r="AH27" s="142">
        <v>86.67</v>
      </c>
      <c r="AI27" s="41">
        <f t="shared" si="18"/>
        <v>86.67</v>
      </c>
      <c r="AJ27" s="42">
        <f t="shared" ref="AJ27:AJ29" si="33">IF(H27&gt;=60,100,0)</f>
        <v>100</v>
      </c>
    </row>
    <row r="28">
      <c r="A28" s="193">
        <v>467968.0</v>
      </c>
      <c r="B28" s="192" t="s">
        <v>1065</v>
      </c>
      <c r="C28" s="62" t="s">
        <v>162</v>
      </c>
      <c r="D28" s="29">
        <f t="shared" si="4"/>
        <v>14.5</v>
      </c>
      <c r="E28" s="30">
        <f t="shared" si="5"/>
        <v>30</v>
      </c>
      <c r="F28" s="30">
        <f t="shared" si="16"/>
        <v>16.666</v>
      </c>
      <c r="G28" s="31">
        <f t="shared" si="7"/>
        <v>20</v>
      </c>
      <c r="H28" s="32">
        <f t="shared" si="8"/>
        <v>81.166</v>
      </c>
      <c r="I28" s="33" t="s">
        <v>1169</v>
      </c>
      <c r="J28" s="33" t="s">
        <v>1169</v>
      </c>
      <c r="K28" s="33" t="s">
        <v>1224</v>
      </c>
      <c r="L28" s="33" t="s">
        <v>1224</v>
      </c>
      <c r="M28" s="33" t="s">
        <v>1205</v>
      </c>
      <c r="N28" s="33" t="s">
        <v>1205</v>
      </c>
      <c r="O28" s="33" t="s">
        <v>1224</v>
      </c>
      <c r="P28" s="136" t="s">
        <v>1169</v>
      </c>
      <c r="Q28" s="33" t="s">
        <v>1169</v>
      </c>
      <c r="R28" s="33" t="s">
        <v>1224</v>
      </c>
      <c r="S28" s="33" t="s">
        <v>1224</v>
      </c>
      <c r="T28" s="33" t="s">
        <v>1169</v>
      </c>
      <c r="U28" s="33" t="s">
        <v>1169</v>
      </c>
      <c r="V28" s="34">
        <v>25968.0</v>
      </c>
      <c r="W28" s="35">
        <v>0.65</v>
      </c>
      <c r="X28" s="36">
        <v>45617.0</v>
      </c>
      <c r="Y28" s="21">
        <v>666449.0</v>
      </c>
      <c r="Z28" s="35">
        <v>0.8</v>
      </c>
      <c r="AA28" s="306">
        <v>45647.0</v>
      </c>
      <c r="AB28" s="37">
        <v>4.0</v>
      </c>
      <c r="AC28" s="35">
        <v>0.75</v>
      </c>
      <c r="AD28" s="39">
        <v>45675.0</v>
      </c>
      <c r="AE28" s="65">
        <v>45873.0</v>
      </c>
      <c r="AF28" s="35">
        <f t="shared" ref="AF28:AG28" si="32">AC28</f>
        <v>0.75</v>
      </c>
      <c r="AG28" s="39">
        <f t="shared" si="32"/>
        <v>45675</v>
      </c>
      <c r="AH28" s="142">
        <v>83.33</v>
      </c>
      <c r="AI28" s="41">
        <f t="shared" si="18"/>
        <v>83.33</v>
      </c>
      <c r="AJ28" s="42">
        <f t="shared" si="33"/>
        <v>100</v>
      </c>
    </row>
    <row r="29">
      <c r="A29" s="193">
        <v>468018.0</v>
      </c>
      <c r="B29" s="192" t="s">
        <v>1087</v>
      </c>
      <c r="C29" s="62" t="s">
        <v>162</v>
      </c>
      <c r="D29" s="29">
        <f t="shared" si="4"/>
        <v>16</v>
      </c>
      <c r="E29" s="30">
        <f t="shared" si="5"/>
        <v>34</v>
      </c>
      <c r="F29" s="30">
        <f t="shared" si="16"/>
        <v>12</v>
      </c>
      <c r="G29" s="31">
        <f t="shared" si="7"/>
        <v>20</v>
      </c>
      <c r="H29" s="32">
        <f t="shared" si="8"/>
        <v>82</v>
      </c>
      <c r="I29" s="33" t="s">
        <v>1169</v>
      </c>
      <c r="J29" s="33" t="s">
        <v>1169</v>
      </c>
      <c r="K29" s="33" t="s">
        <v>1205</v>
      </c>
      <c r="L29" s="33" t="s">
        <v>1169</v>
      </c>
      <c r="M29" s="33" t="s">
        <v>1169</v>
      </c>
      <c r="N29" s="33" t="s">
        <v>1205</v>
      </c>
      <c r="O29" s="33" t="s">
        <v>1169</v>
      </c>
      <c r="P29" s="136" t="s">
        <v>1205</v>
      </c>
      <c r="Q29" s="33" t="s">
        <v>1224</v>
      </c>
      <c r="R29" s="33" t="s">
        <v>1169</v>
      </c>
      <c r="S29" s="33" t="s">
        <v>1224</v>
      </c>
      <c r="T29" s="33" t="s">
        <v>1224</v>
      </c>
      <c r="U29" s="33" t="s">
        <v>1224</v>
      </c>
      <c r="V29" s="34">
        <v>26018.0</v>
      </c>
      <c r="W29" s="35">
        <v>0.75</v>
      </c>
      <c r="X29" s="36">
        <v>45575.0</v>
      </c>
      <c r="Y29" s="21">
        <v>1198.0</v>
      </c>
      <c r="Z29" s="35">
        <v>0.85</v>
      </c>
      <c r="AA29" s="36">
        <v>45617.0</v>
      </c>
      <c r="AB29" s="37">
        <v>45345.0</v>
      </c>
      <c r="AC29" s="35">
        <v>0.85</v>
      </c>
      <c r="AD29" s="39">
        <v>45652.0</v>
      </c>
      <c r="AE29" s="37" t="s">
        <v>1292</v>
      </c>
      <c r="AF29" s="35">
        <f t="shared" ref="AF29:AG29" si="34">AC29</f>
        <v>0.85</v>
      </c>
      <c r="AG29" s="39">
        <f t="shared" si="34"/>
        <v>45652</v>
      </c>
      <c r="AH29" s="139">
        <v>26.67</v>
      </c>
      <c r="AI29" s="146">
        <v>60.0</v>
      </c>
      <c r="AJ29" s="42">
        <f t="shared" si="33"/>
        <v>100</v>
      </c>
    </row>
    <row r="30">
      <c r="A30" s="193">
        <v>409804.0</v>
      </c>
      <c r="B30" s="192" t="s">
        <v>1059</v>
      </c>
      <c r="C30" s="62" t="s">
        <v>162</v>
      </c>
      <c r="D30" s="29">
        <f t="shared" si="4"/>
        <v>15</v>
      </c>
      <c r="E30" s="30">
        <f t="shared" si="5"/>
        <v>28</v>
      </c>
      <c r="F30" s="30">
        <f t="shared" si="16"/>
        <v>12</v>
      </c>
      <c r="G30" s="31">
        <f t="shared" si="7"/>
        <v>12</v>
      </c>
      <c r="H30" s="32">
        <f t="shared" si="8"/>
        <v>67</v>
      </c>
      <c r="I30" s="33" t="s">
        <v>1169</v>
      </c>
      <c r="J30" s="33" t="s">
        <v>1169</v>
      </c>
      <c r="K30" s="33" t="s">
        <v>1224</v>
      </c>
      <c r="L30" s="33" t="s">
        <v>1205</v>
      </c>
      <c r="M30" s="33" t="s">
        <v>1169</v>
      </c>
      <c r="N30" s="33" t="s">
        <v>1224</v>
      </c>
      <c r="O30" s="33" t="s">
        <v>1205</v>
      </c>
      <c r="P30" s="136" t="s">
        <v>1224</v>
      </c>
      <c r="Q30" s="33" t="s">
        <v>1169</v>
      </c>
      <c r="R30" s="33" t="s">
        <v>1224</v>
      </c>
      <c r="S30" s="33" t="s">
        <v>1169</v>
      </c>
      <c r="T30" s="33" t="s">
        <v>1169</v>
      </c>
      <c r="U30" s="33" t="s">
        <v>1224</v>
      </c>
      <c r="V30" s="34">
        <v>24804.0</v>
      </c>
      <c r="W30" s="35">
        <v>0.8</v>
      </c>
      <c r="X30" s="36">
        <v>45589.0</v>
      </c>
      <c r="Y30" s="21">
        <v>33178.0</v>
      </c>
      <c r="Z30" s="35">
        <v>0.7</v>
      </c>
      <c r="AA30" s="36">
        <v>45635.0</v>
      </c>
      <c r="AB30" s="37">
        <v>14993.0</v>
      </c>
      <c r="AC30" s="35">
        <v>0.7</v>
      </c>
      <c r="AD30" s="39">
        <v>45675.0</v>
      </c>
      <c r="AE30" s="37" t="s">
        <v>1293</v>
      </c>
      <c r="AF30" s="35">
        <f t="shared" ref="AF30:AG30" si="35">AC30</f>
        <v>0.7</v>
      </c>
      <c r="AG30" s="39">
        <f t="shared" si="35"/>
        <v>45675</v>
      </c>
      <c r="AH30" s="141"/>
      <c r="AI30" s="146">
        <v>60.0</v>
      </c>
      <c r="AJ30" s="68">
        <v>60.0</v>
      </c>
    </row>
    <row r="31">
      <c r="A31" s="58"/>
      <c r="B31" s="59"/>
      <c r="C31" s="143"/>
      <c r="D31" s="30"/>
      <c r="E31" s="30"/>
      <c r="F31" s="30"/>
      <c r="G31" s="30"/>
      <c r="H31" s="61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62"/>
      <c r="W31" s="35"/>
      <c r="X31" s="63"/>
      <c r="Y31" s="37"/>
      <c r="Z31" s="35"/>
      <c r="AA31" s="64"/>
      <c r="AB31" s="37"/>
      <c r="AC31" s="35"/>
      <c r="AD31" s="65"/>
      <c r="AE31" s="40"/>
      <c r="AF31" s="37"/>
      <c r="AG31" s="65"/>
      <c r="AH31" s="37"/>
      <c r="AI31" s="37"/>
      <c r="AJ31" s="37"/>
    </row>
    <row r="32">
      <c r="A32" s="58"/>
      <c r="B32" s="59"/>
      <c r="C32" s="143"/>
      <c r="D32" s="30"/>
      <c r="E32" s="30"/>
      <c r="F32" s="30"/>
      <c r="G32" s="30"/>
      <c r="H32" s="61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62"/>
      <c r="W32" s="35"/>
      <c r="X32" s="63"/>
      <c r="Y32" s="37"/>
      <c r="Z32" s="35"/>
      <c r="AA32" s="64"/>
      <c r="AB32" s="37"/>
      <c r="AC32" s="35"/>
      <c r="AD32" s="65"/>
      <c r="AE32" s="40"/>
      <c r="AF32" s="37"/>
      <c r="AG32" s="65"/>
      <c r="AH32" s="37"/>
      <c r="AI32" s="37"/>
      <c r="AJ32" s="37"/>
    </row>
    <row r="33">
      <c r="A33" s="58"/>
      <c r="B33" s="59"/>
      <c r="C33" s="143"/>
      <c r="D33" s="30"/>
      <c r="E33" s="30"/>
      <c r="F33" s="30"/>
      <c r="G33" s="30"/>
      <c r="H33" s="61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62"/>
      <c r="W33" s="35"/>
      <c r="X33" s="63"/>
      <c r="Y33" s="37"/>
      <c r="Z33" s="35"/>
      <c r="AA33" s="64"/>
      <c r="AB33" s="37"/>
      <c r="AC33" s="35"/>
      <c r="AD33" s="65"/>
      <c r="AE33" s="40"/>
      <c r="AF33" s="37"/>
      <c r="AG33" s="65"/>
      <c r="AH33" s="37"/>
      <c r="AI33" s="37"/>
      <c r="AJ33" s="37"/>
    </row>
    <row r="34">
      <c r="A34" s="58"/>
      <c r="B34" s="59"/>
      <c r="C34" s="143"/>
      <c r="D34" s="30"/>
      <c r="E34" s="30"/>
      <c r="F34" s="30"/>
      <c r="G34" s="30"/>
      <c r="H34" s="61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62"/>
      <c r="W34" s="35"/>
      <c r="X34" s="63"/>
      <c r="Y34" s="37"/>
      <c r="Z34" s="35"/>
      <c r="AA34" s="64"/>
      <c r="AB34" s="37"/>
      <c r="AC34" s="35"/>
      <c r="AD34" s="65"/>
      <c r="AE34" s="40"/>
      <c r="AF34" s="37"/>
      <c r="AG34" s="65"/>
      <c r="AH34" s="37"/>
      <c r="AI34" s="37"/>
      <c r="AJ34" s="37"/>
    </row>
    <row r="35">
      <c r="A35" s="58"/>
      <c r="B35" s="59"/>
      <c r="C35" s="143"/>
      <c r="D35" s="30"/>
      <c r="E35" s="30"/>
      <c r="F35" s="30"/>
      <c r="G35" s="30"/>
      <c r="H35" s="61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62"/>
      <c r="W35" s="35"/>
      <c r="X35" s="63"/>
      <c r="Y35" s="37"/>
      <c r="Z35" s="35"/>
      <c r="AA35" s="64"/>
      <c r="AB35" s="37"/>
      <c r="AC35" s="35"/>
      <c r="AD35" s="65"/>
      <c r="AE35" s="40"/>
      <c r="AF35" s="37"/>
      <c r="AG35" s="65"/>
      <c r="AH35" s="37"/>
      <c r="AI35" s="37"/>
      <c r="AJ35" s="37"/>
    </row>
    <row r="36">
      <c r="A36" s="58"/>
      <c r="B36" s="59"/>
      <c r="C36" s="143"/>
      <c r="D36" s="30"/>
      <c r="E36" s="30"/>
      <c r="F36" s="30"/>
      <c r="G36" s="30"/>
      <c r="H36" s="61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62"/>
      <c r="W36" s="35"/>
      <c r="X36" s="63"/>
      <c r="Y36" s="37"/>
      <c r="Z36" s="35"/>
      <c r="AA36" s="64"/>
      <c r="AB36" s="37"/>
      <c r="AC36" s="35"/>
      <c r="AD36" s="65"/>
      <c r="AE36" s="40"/>
      <c r="AF36" s="37"/>
      <c r="AG36" s="65"/>
      <c r="AH36" s="37"/>
      <c r="AI36" s="37"/>
      <c r="AJ36" s="37"/>
    </row>
    <row r="37">
      <c r="A37" s="58"/>
      <c r="B37" s="59"/>
      <c r="C37" s="143"/>
      <c r="D37" s="30"/>
      <c r="E37" s="30"/>
      <c r="F37" s="30"/>
      <c r="G37" s="30"/>
      <c r="H37" s="61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62"/>
      <c r="W37" s="35"/>
      <c r="X37" s="63"/>
      <c r="Y37" s="37"/>
      <c r="Z37" s="35"/>
      <c r="AA37" s="64"/>
      <c r="AB37" s="37"/>
      <c r="AC37" s="35"/>
      <c r="AD37" s="65"/>
      <c r="AE37" s="40"/>
      <c r="AF37" s="37"/>
      <c r="AG37" s="65"/>
      <c r="AH37" s="37"/>
      <c r="AI37" s="37"/>
      <c r="AJ37" s="37"/>
    </row>
  </sheetData>
  <mergeCells count="32">
    <mergeCell ref="U2:U3"/>
    <mergeCell ref="V2:V3"/>
    <mergeCell ref="X2:X3"/>
    <mergeCell ref="Y2:Y3"/>
    <mergeCell ref="AA2:AA3"/>
    <mergeCell ref="AB2:AB3"/>
    <mergeCell ref="AD2:AD3"/>
    <mergeCell ref="AE2:AE3"/>
    <mergeCell ref="AG2:AG3"/>
    <mergeCell ref="AJ2:AJ3"/>
    <mergeCell ref="D1:G2"/>
    <mergeCell ref="H1:H3"/>
    <mergeCell ref="I1:R1"/>
    <mergeCell ref="V1:X1"/>
    <mergeCell ref="Y1:AA1"/>
    <mergeCell ref="AB1:AD1"/>
    <mergeCell ref="AE1:AG1"/>
    <mergeCell ref="C1:C2"/>
    <mergeCell ref="A2:A3"/>
    <mergeCell ref="B2:B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</mergeCells>
  <conditionalFormatting sqref="D4:G37">
    <cfRule type="cellIs" dxfId="0" priority="1" operator="greaterThanOrEqual">
      <formula>0.1</formula>
    </cfRule>
  </conditionalFormatting>
  <conditionalFormatting sqref="D4:G37">
    <cfRule type="cellIs" dxfId="1" priority="2" operator="lessThan">
      <formula>0.1</formula>
    </cfRule>
  </conditionalFormatting>
  <conditionalFormatting sqref="H1:H37">
    <cfRule type="cellIs" dxfId="2" priority="3" operator="between">
      <formula>60</formula>
      <formula>68</formula>
    </cfRule>
  </conditionalFormatting>
  <conditionalFormatting sqref="I1:U37">
    <cfRule type="containsText" dxfId="3" priority="4" operator="containsText" text="N">
      <formula>NOT(ISERROR(SEARCH(("N"),(I1))))</formula>
    </cfRule>
  </conditionalFormatting>
  <conditionalFormatting sqref="H1:H37">
    <cfRule type="cellIs" dxfId="4" priority="5" operator="between">
      <formula>68</formula>
      <formula>74</formula>
    </cfRule>
  </conditionalFormatting>
  <conditionalFormatting sqref="H1:H37">
    <cfRule type="cellIs" dxfId="5" priority="6" operator="between">
      <formula>74</formula>
      <formula>81</formula>
    </cfRule>
  </conditionalFormatting>
  <conditionalFormatting sqref="H1:H37">
    <cfRule type="cellIs" dxfId="6" priority="7" operator="between">
      <formula>81</formula>
      <formula>90</formula>
    </cfRule>
  </conditionalFormatting>
  <conditionalFormatting sqref="H1:H37">
    <cfRule type="cellIs" dxfId="7" priority="8" operator="greaterThan">
      <formula>90</formula>
    </cfRule>
  </conditionalFormatting>
  <conditionalFormatting sqref="AH4:AI37">
    <cfRule type="cellIs" dxfId="1" priority="9" operator="lessThan">
      <formula>60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5.13" defaultRowHeight="15.75"/>
  <cols>
    <col customWidth="1" min="1" max="1" width="7.5"/>
    <col customWidth="1" min="2" max="2" width="36.0"/>
    <col customWidth="1" min="3" max="7" width="4.38"/>
    <col customWidth="1" min="8" max="21" width="2.88"/>
    <col customWidth="1" min="22" max="22" width="9.0"/>
    <col customWidth="1" min="23" max="23" width="7.25"/>
    <col customWidth="1" min="24" max="24" width="9.25"/>
    <col customWidth="1" min="25" max="25" width="9.0"/>
    <col customWidth="1" min="26" max="26" width="7.75"/>
    <col customWidth="1" min="27" max="27" width="9.75"/>
    <col customWidth="1" min="28" max="28" width="10.0"/>
    <col customWidth="1" min="29" max="29" width="7.88"/>
    <col customWidth="1" min="30" max="30" width="6.63"/>
    <col customWidth="1" min="31" max="31" width="12.75"/>
    <col customWidth="1" min="32" max="32" width="9.5"/>
    <col customWidth="1" min="33" max="33" width="5.0"/>
    <col customWidth="1" min="34" max="35" width="6.25"/>
    <col customWidth="1" min="36" max="36" width="6.13"/>
    <col customWidth="1" min="37" max="37" width="21.5"/>
  </cols>
  <sheetData>
    <row r="1">
      <c r="A1" s="5"/>
      <c r="B1" s="5" t="s">
        <v>1150</v>
      </c>
      <c r="C1" s="6" t="s">
        <v>1151</v>
      </c>
      <c r="G1" s="7" t="s">
        <v>1152</v>
      </c>
      <c r="H1" s="8"/>
      <c r="P1" s="8"/>
      <c r="Q1" s="8"/>
      <c r="R1" s="8"/>
      <c r="S1" s="8"/>
      <c r="T1" s="8"/>
      <c r="U1" s="8"/>
      <c r="V1" s="9" t="s">
        <v>1153</v>
      </c>
      <c r="X1" s="10"/>
      <c r="Y1" s="9" t="s">
        <v>1154</v>
      </c>
      <c r="AA1" s="10"/>
      <c r="AB1" s="9" t="s">
        <v>1155</v>
      </c>
      <c r="AD1" s="10"/>
      <c r="AE1" s="8" t="s">
        <v>1156</v>
      </c>
      <c r="AG1" s="10"/>
      <c r="AH1" s="11" t="s">
        <v>1157</v>
      </c>
      <c r="AI1" s="12" t="s">
        <v>1158</v>
      </c>
      <c r="AJ1" s="13" t="s">
        <v>1159</v>
      </c>
    </row>
    <row r="2">
      <c r="A2" s="5" t="s">
        <v>0</v>
      </c>
      <c r="B2" s="5" t="s">
        <v>1</v>
      </c>
      <c r="C2" s="14"/>
      <c r="G2" s="15"/>
      <c r="H2" s="16">
        <v>45556.0</v>
      </c>
      <c r="I2" s="16">
        <v>45567.0</v>
      </c>
      <c r="J2" s="16">
        <v>45581.0</v>
      </c>
      <c r="K2" s="16">
        <v>45595.0</v>
      </c>
      <c r="L2" s="16">
        <v>45609.0</v>
      </c>
      <c r="M2" s="16">
        <v>45637.0</v>
      </c>
      <c r="N2" s="17">
        <v>45640.0</v>
      </c>
      <c r="O2" s="17">
        <v>45645.0</v>
      </c>
      <c r="P2" s="17">
        <v>45651.0</v>
      </c>
      <c r="Q2" s="17">
        <v>45672.0</v>
      </c>
      <c r="R2" s="17">
        <v>45688.0</v>
      </c>
      <c r="S2" s="17">
        <v>45704.0</v>
      </c>
      <c r="T2" s="17">
        <v>45709.0</v>
      </c>
      <c r="U2" s="17"/>
      <c r="V2" s="18" t="s">
        <v>1160</v>
      </c>
      <c r="W2" s="19" t="s">
        <v>1161</v>
      </c>
      <c r="X2" s="20" t="s">
        <v>1162</v>
      </c>
      <c r="Y2" s="18" t="s">
        <v>1160</v>
      </c>
      <c r="Z2" s="19" t="s">
        <v>1161</v>
      </c>
      <c r="AA2" s="20" t="s">
        <v>1162</v>
      </c>
      <c r="AB2" s="18" t="s">
        <v>1160</v>
      </c>
      <c r="AC2" s="19" t="s">
        <v>1161</v>
      </c>
      <c r="AD2" s="20" t="s">
        <v>1162</v>
      </c>
      <c r="AE2" s="21" t="s">
        <v>1160</v>
      </c>
      <c r="AF2" s="19" t="s">
        <v>1161</v>
      </c>
      <c r="AG2" s="20" t="s">
        <v>1162</v>
      </c>
      <c r="AH2" s="22" t="s">
        <v>1163</v>
      </c>
      <c r="AI2" s="22" t="s">
        <v>1163</v>
      </c>
      <c r="AJ2" s="23" t="s">
        <v>1164</v>
      </c>
    </row>
    <row r="3" ht="18.0" customHeight="1">
      <c r="C3" s="24" t="s">
        <v>1165</v>
      </c>
      <c r="D3" s="19" t="s">
        <v>1166</v>
      </c>
      <c r="E3" s="19" t="s">
        <v>1167</v>
      </c>
      <c r="F3" s="25" t="s">
        <v>1168</v>
      </c>
      <c r="G3" s="15"/>
      <c r="U3" s="17"/>
      <c r="V3" s="14"/>
      <c r="W3" s="19" t="s">
        <v>1164</v>
      </c>
      <c r="X3" s="10"/>
      <c r="Y3" s="14"/>
      <c r="Z3" s="19" t="s">
        <v>1164</v>
      </c>
      <c r="AA3" s="10"/>
      <c r="AB3" s="14"/>
      <c r="AC3" s="19" t="s">
        <v>1164</v>
      </c>
      <c r="AD3" s="10"/>
      <c r="AE3" s="14"/>
      <c r="AF3" s="19" t="s">
        <v>1164</v>
      </c>
      <c r="AG3" s="10"/>
      <c r="AH3" s="26" t="s">
        <v>1164</v>
      </c>
      <c r="AI3" s="26" t="s">
        <v>1164</v>
      </c>
      <c r="AJ3" s="15"/>
    </row>
    <row r="4">
      <c r="A4" s="27">
        <v>408157.0</v>
      </c>
      <c r="B4" s="28" t="s">
        <v>65</v>
      </c>
      <c r="C4" s="29">
        <f t="shared" ref="C4:C9" si="2">AVERAGE(W4,Z4)*20</f>
        <v>0</v>
      </c>
      <c r="D4" s="30">
        <f t="shared" ref="D4:D9" si="3">AVERAGE(AC4,AF4)*40</f>
        <v>0</v>
      </c>
      <c r="E4" s="30">
        <f t="shared" ref="E4:E9" si="4">AVERAGE(AH4,AI4)/100*20</f>
        <v>2</v>
      </c>
      <c r="F4" s="31">
        <f t="shared" ref="F4:F9" si="5">AJ4/100*20</f>
        <v>0</v>
      </c>
      <c r="G4" s="32">
        <f t="shared" ref="G4:G9" si="6">SUM(C4:F4)</f>
        <v>2</v>
      </c>
      <c r="H4" s="33" t="s">
        <v>1169</v>
      </c>
      <c r="I4" s="33" t="s">
        <v>1170</v>
      </c>
      <c r="J4" s="33" t="s">
        <v>1170</v>
      </c>
      <c r="K4" s="33" t="s">
        <v>1170</v>
      </c>
      <c r="L4" s="33" t="s">
        <v>1170</v>
      </c>
      <c r="M4" s="33" t="s">
        <v>1170</v>
      </c>
      <c r="N4" s="33" t="s">
        <v>1170</v>
      </c>
      <c r="O4" s="33" t="s">
        <v>1170</v>
      </c>
      <c r="P4" s="33" t="s">
        <v>1170</v>
      </c>
      <c r="Q4" s="33" t="s">
        <v>1170</v>
      </c>
      <c r="R4" s="33" t="s">
        <v>1170</v>
      </c>
      <c r="S4" s="33" t="s">
        <v>1170</v>
      </c>
      <c r="T4" s="33" t="s">
        <v>1170</v>
      </c>
      <c r="U4" s="33" t="s">
        <v>1170</v>
      </c>
      <c r="V4" s="34">
        <v>4888853.0</v>
      </c>
      <c r="W4" s="35">
        <v>0.0</v>
      </c>
      <c r="X4" s="36"/>
      <c r="Y4" s="37"/>
      <c r="Z4" s="35">
        <v>0.0</v>
      </c>
      <c r="AA4" s="38"/>
      <c r="AB4" s="37"/>
      <c r="AC4" s="35">
        <v>0.0</v>
      </c>
      <c r="AD4" s="39"/>
      <c r="AE4" s="40"/>
      <c r="AF4" s="35">
        <f t="shared" ref="AF4:AG4" si="1">AC4</f>
        <v>0</v>
      </c>
      <c r="AG4" s="39" t="str">
        <f t="shared" si="1"/>
        <v/>
      </c>
      <c r="AH4" s="37">
        <v>20.0</v>
      </c>
      <c r="AI4" s="41">
        <f t="shared" ref="AI4:AI9" si="8">IF(AH4&gt;=60,AH4,0)</f>
        <v>0</v>
      </c>
      <c r="AJ4" s="42">
        <f t="shared" ref="AJ4:AJ9" si="9">IF(G4&gt;=60,100,0)</f>
        <v>0</v>
      </c>
    </row>
    <row r="5">
      <c r="A5" s="27">
        <v>465422.0</v>
      </c>
      <c r="B5" s="28" t="s">
        <v>170</v>
      </c>
      <c r="C5" s="29">
        <f t="shared" si="2"/>
        <v>12</v>
      </c>
      <c r="D5" s="30">
        <f t="shared" si="3"/>
        <v>0</v>
      </c>
      <c r="E5" s="30">
        <f t="shared" si="4"/>
        <v>13.334</v>
      </c>
      <c r="F5" s="31">
        <f t="shared" si="5"/>
        <v>0</v>
      </c>
      <c r="G5" s="32">
        <f t="shared" si="6"/>
        <v>25.334</v>
      </c>
      <c r="H5" s="33" t="s">
        <v>1169</v>
      </c>
      <c r="I5" s="33" t="s">
        <v>1169</v>
      </c>
      <c r="J5" s="33">
        <v>1.0</v>
      </c>
      <c r="K5" s="33">
        <v>1.0</v>
      </c>
      <c r="L5" s="33">
        <v>1.0</v>
      </c>
      <c r="M5" s="33" t="s">
        <v>1170</v>
      </c>
      <c r="N5" s="33" t="s">
        <v>1170</v>
      </c>
      <c r="O5" s="33" t="s">
        <v>1170</v>
      </c>
      <c r="P5" s="33" t="s">
        <v>1170</v>
      </c>
      <c r="Q5" s="33" t="s">
        <v>1170</v>
      </c>
      <c r="R5" s="33" t="s">
        <v>1170</v>
      </c>
      <c r="S5" s="33" t="s">
        <v>1170</v>
      </c>
      <c r="T5" s="33" t="s">
        <v>1170</v>
      </c>
      <c r="U5" s="33" t="s">
        <v>1170</v>
      </c>
      <c r="V5" s="34">
        <v>4888857.0</v>
      </c>
      <c r="W5" s="35">
        <v>0.6</v>
      </c>
      <c r="X5" s="36">
        <v>45609.0</v>
      </c>
      <c r="Y5" s="21">
        <v>55512.0</v>
      </c>
      <c r="Z5" s="35">
        <v>0.6</v>
      </c>
      <c r="AA5" s="38">
        <v>45704.0</v>
      </c>
      <c r="AB5" s="37"/>
      <c r="AC5" s="35">
        <v>0.0</v>
      </c>
      <c r="AD5" s="39"/>
      <c r="AE5" s="40"/>
      <c r="AF5" s="35">
        <f t="shared" ref="AF5:AG5" si="7">AC5</f>
        <v>0</v>
      </c>
      <c r="AG5" s="39" t="str">
        <f t="shared" si="7"/>
        <v/>
      </c>
      <c r="AH5" s="43">
        <v>66.67</v>
      </c>
      <c r="AI5" s="41">
        <f t="shared" si="8"/>
        <v>66.67</v>
      </c>
      <c r="AJ5" s="42">
        <f t="shared" si="9"/>
        <v>0</v>
      </c>
    </row>
    <row r="6">
      <c r="A6" s="27">
        <v>465728.0</v>
      </c>
      <c r="B6" s="28" t="s">
        <v>252</v>
      </c>
      <c r="C6" s="29">
        <f t="shared" si="2"/>
        <v>0</v>
      </c>
      <c r="D6" s="30">
        <f t="shared" si="3"/>
        <v>0</v>
      </c>
      <c r="E6" s="30">
        <f t="shared" si="4"/>
        <v>0</v>
      </c>
      <c r="F6" s="31">
        <f t="shared" si="5"/>
        <v>0</v>
      </c>
      <c r="G6" s="32">
        <f t="shared" si="6"/>
        <v>0</v>
      </c>
      <c r="H6" s="33" t="s">
        <v>1169</v>
      </c>
      <c r="I6" s="44" t="s">
        <v>1170</v>
      </c>
      <c r="J6" s="33">
        <v>1.0</v>
      </c>
      <c r="K6" s="33" t="s">
        <v>1170</v>
      </c>
      <c r="L6" s="33" t="s">
        <v>1170</v>
      </c>
      <c r="M6" s="33" t="s">
        <v>1170</v>
      </c>
      <c r="N6" s="33" t="s">
        <v>1170</v>
      </c>
      <c r="O6" s="33" t="s">
        <v>1170</v>
      </c>
      <c r="P6" s="33" t="s">
        <v>1170</v>
      </c>
      <c r="Q6" s="33" t="s">
        <v>1170</v>
      </c>
      <c r="R6" s="33" t="s">
        <v>1170</v>
      </c>
      <c r="S6" s="33" t="s">
        <v>1170</v>
      </c>
      <c r="T6" s="33" t="s">
        <v>1170</v>
      </c>
      <c r="U6" s="33" t="s">
        <v>1170</v>
      </c>
      <c r="V6" s="34">
        <v>4888858.0</v>
      </c>
      <c r="W6" s="35">
        <v>0.0</v>
      </c>
      <c r="X6" s="36"/>
      <c r="Y6" s="37"/>
      <c r="Z6" s="35">
        <v>0.0</v>
      </c>
      <c r="AA6" s="38"/>
      <c r="AB6" s="37"/>
      <c r="AC6" s="35">
        <v>0.0</v>
      </c>
      <c r="AD6" s="39"/>
      <c r="AE6" s="40"/>
      <c r="AF6" s="35">
        <f t="shared" ref="AF6:AG6" si="10">AC6</f>
        <v>0</v>
      </c>
      <c r="AG6" s="39" t="str">
        <f t="shared" si="10"/>
        <v/>
      </c>
      <c r="AH6" s="37">
        <v>0.0</v>
      </c>
      <c r="AI6" s="41">
        <f t="shared" si="8"/>
        <v>0</v>
      </c>
      <c r="AJ6" s="42">
        <f t="shared" si="9"/>
        <v>0</v>
      </c>
    </row>
    <row r="7">
      <c r="A7" s="27">
        <v>404791.0</v>
      </c>
      <c r="B7" s="28" t="s">
        <v>369</v>
      </c>
      <c r="C7" s="29">
        <f t="shared" si="2"/>
        <v>6</v>
      </c>
      <c r="D7" s="30">
        <f t="shared" si="3"/>
        <v>0</v>
      </c>
      <c r="E7" s="30">
        <f t="shared" si="4"/>
        <v>15.334</v>
      </c>
      <c r="F7" s="31">
        <f t="shared" si="5"/>
        <v>0</v>
      </c>
      <c r="G7" s="32">
        <f t="shared" si="6"/>
        <v>21.334</v>
      </c>
      <c r="H7" s="33" t="s">
        <v>1169</v>
      </c>
      <c r="I7" s="33" t="s">
        <v>1170</v>
      </c>
      <c r="J7" s="33" t="s">
        <v>1170</v>
      </c>
      <c r="K7" s="33">
        <v>2.0</v>
      </c>
      <c r="L7" s="33">
        <v>2.0</v>
      </c>
      <c r="M7" s="33" t="s">
        <v>1170</v>
      </c>
      <c r="N7" s="33" t="s">
        <v>1170</v>
      </c>
      <c r="O7" s="33" t="s">
        <v>1170</v>
      </c>
      <c r="P7" s="33" t="s">
        <v>1170</v>
      </c>
      <c r="Q7" s="33" t="s">
        <v>1170</v>
      </c>
      <c r="R7" s="33" t="s">
        <v>1170</v>
      </c>
      <c r="S7" s="33" t="s">
        <v>1170</v>
      </c>
      <c r="T7" s="33" t="s">
        <v>1170</v>
      </c>
      <c r="U7" s="33" t="s">
        <v>1170</v>
      </c>
      <c r="V7" s="34">
        <v>4888861.0</v>
      </c>
      <c r="W7" s="35">
        <v>0.6</v>
      </c>
      <c r="X7" s="36">
        <v>45609.0</v>
      </c>
      <c r="Y7" s="34">
        <v>444190.0</v>
      </c>
      <c r="Z7" s="35">
        <v>0.0</v>
      </c>
      <c r="AA7" s="38"/>
      <c r="AB7" s="37"/>
      <c r="AC7" s="35">
        <v>0.0</v>
      </c>
      <c r="AD7" s="39"/>
      <c r="AE7" s="40"/>
      <c r="AF7" s="35">
        <f t="shared" ref="AF7:AG7" si="11">AC7</f>
        <v>0</v>
      </c>
      <c r="AG7" s="39" t="str">
        <f t="shared" si="11"/>
        <v/>
      </c>
      <c r="AH7" s="43">
        <v>76.67</v>
      </c>
      <c r="AI7" s="41">
        <f t="shared" si="8"/>
        <v>76.67</v>
      </c>
      <c r="AJ7" s="42">
        <f t="shared" si="9"/>
        <v>0</v>
      </c>
    </row>
    <row r="8" ht="16.5" customHeight="1">
      <c r="A8" s="27">
        <v>339810.0</v>
      </c>
      <c r="B8" s="28" t="s">
        <v>579</v>
      </c>
      <c r="C8" s="29">
        <f t="shared" si="2"/>
        <v>13</v>
      </c>
      <c r="D8" s="30">
        <f t="shared" si="3"/>
        <v>0</v>
      </c>
      <c r="E8" s="30">
        <f t="shared" si="4"/>
        <v>14</v>
      </c>
      <c r="F8" s="31">
        <f t="shared" si="5"/>
        <v>0</v>
      </c>
      <c r="G8" s="32">
        <f t="shared" si="6"/>
        <v>27</v>
      </c>
      <c r="H8" s="33" t="s">
        <v>1169</v>
      </c>
      <c r="I8" s="33">
        <v>1.0</v>
      </c>
      <c r="J8" s="33">
        <v>1.0</v>
      </c>
      <c r="K8" s="33" t="s">
        <v>1169</v>
      </c>
      <c r="L8" s="33">
        <v>1.0</v>
      </c>
      <c r="M8" s="33" t="s">
        <v>1169</v>
      </c>
      <c r="N8" s="33">
        <v>2.0</v>
      </c>
      <c r="O8" s="33">
        <v>1.0</v>
      </c>
      <c r="P8" s="33">
        <v>1.0</v>
      </c>
      <c r="Q8" s="33">
        <v>1.0</v>
      </c>
      <c r="R8" s="33">
        <v>1.0</v>
      </c>
      <c r="S8" s="33">
        <v>1.0</v>
      </c>
      <c r="T8" s="33" t="s">
        <v>1169</v>
      </c>
      <c r="U8" s="33" t="s">
        <v>1169</v>
      </c>
      <c r="V8" s="34">
        <v>4888862.0</v>
      </c>
      <c r="W8" s="35">
        <v>0.7</v>
      </c>
      <c r="X8" s="36">
        <v>45595.0</v>
      </c>
      <c r="Y8" s="21">
        <v>531699.0</v>
      </c>
      <c r="Z8" s="35">
        <v>0.6</v>
      </c>
      <c r="AA8" s="38">
        <v>45704.0</v>
      </c>
      <c r="AB8" s="37"/>
      <c r="AC8" s="35">
        <v>0.0</v>
      </c>
      <c r="AD8" s="39"/>
      <c r="AE8" s="40"/>
      <c r="AF8" s="35">
        <f t="shared" ref="AF8:AG8" si="12">AC8</f>
        <v>0</v>
      </c>
      <c r="AG8" s="39" t="str">
        <f t="shared" si="12"/>
        <v/>
      </c>
      <c r="AH8" s="37">
        <v>70.0</v>
      </c>
      <c r="AI8" s="41">
        <f t="shared" si="8"/>
        <v>70</v>
      </c>
      <c r="AJ8" s="42">
        <f t="shared" si="9"/>
        <v>0</v>
      </c>
    </row>
    <row r="9">
      <c r="A9" s="27">
        <v>472565.0</v>
      </c>
      <c r="B9" s="28" t="s">
        <v>981</v>
      </c>
      <c r="C9" s="29">
        <f t="shared" si="2"/>
        <v>6</v>
      </c>
      <c r="D9" s="30">
        <f t="shared" si="3"/>
        <v>0</v>
      </c>
      <c r="E9" s="30">
        <f t="shared" si="4"/>
        <v>14.666</v>
      </c>
      <c r="F9" s="31">
        <f t="shared" si="5"/>
        <v>0</v>
      </c>
      <c r="G9" s="32">
        <f t="shared" si="6"/>
        <v>20.666</v>
      </c>
      <c r="H9" s="33" t="s">
        <v>1169</v>
      </c>
      <c r="I9" s="33">
        <v>1.0</v>
      </c>
      <c r="J9" s="33">
        <v>1.0</v>
      </c>
      <c r="K9" s="33" t="s">
        <v>1170</v>
      </c>
      <c r="L9" s="33" t="s">
        <v>1170</v>
      </c>
      <c r="M9" s="33" t="s">
        <v>1169</v>
      </c>
      <c r="N9" s="33" t="s">
        <v>1170</v>
      </c>
      <c r="O9" s="33" t="s">
        <v>1170</v>
      </c>
      <c r="P9" s="33" t="s">
        <v>1170</v>
      </c>
      <c r="Q9" s="33">
        <v>1.0</v>
      </c>
      <c r="R9" s="33" t="s">
        <v>1170</v>
      </c>
      <c r="S9" s="33" t="s">
        <v>1170</v>
      </c>
      <c r="T9" s="33" t="s">
        <v>1170</v>
      </c>
      <c r="U9" s="33" t="s">
        <v>1170</v>
      </c>
      <c r="V9" s="34">
        <v>4888869.0</v>
      </c>
      <c r="W9" s="35">
        <v>0.6</v>
      </c>
      <c r="X9" s="36">
        <v>45637.0</v>
      </c>
      <c r="Y9" s="21">
        <v>58319.0</v>
      </c>
      <c r="Z9" s="35">
        <v>0.0</v>
      </c>
      <c r="AA9" s="38"/>
      <c r="AB9" s="37"/>
      <c r="AC9" s="35">
        <v>0.0</v>
      </c>
      <c r="AD9" s="39"/>
      <c r="AE9" s="40"/>
      <c r="AF9" s="35">
        <f t="shared" ref="AF9:AF10" si="13">AC9</f>
        <v>0</v>
      </c>
      <c r="AG9" s="39"/>
      <c r="AH9" s="43">
        <v>73.33</v>
      </c>
      <c r="AI9" s="41">
        <f t="shared" si="8"/>
        <v>73.33</v>
      </c>
      <c r="AJ9" s="42">
        <f t="shared" si="9"/>
        <v>0</v>
      </c>
    </row>
    <row r="10">
      <c r="A10" s="45"/>
      <c r="B10" s="46"/>
      <c r="C10" s="47"/>
      <c r="D10" s="47"/>
      <c r="E10" s="47"/>
      <c r="F10" s="47"/>
      <c r="G10" s="48"/>
      <c r="H10" s="49"/>
      <c r="I10" s="49"/>
      <c r="J10" s="49"/>
      <c r="K10" s="49"/>
      <c r="L10" s="49"/>
      <c r="M10" s="49"/>
      <c r="N10" s="33"/>
      <c r="O10" s="49"/>
      <c r="P10" s="49"/>
      <c r="Q10" s="49"/>
      <c r="R10" s="49"/>
      <c r="S10" s="49"/>
      <c r="T10" s="49"/>
      <c r="U10" s="49"/>
      <c r="V10" s="50"/>
      <c r="W10" s="51"/>
      <c r="X10" s="52"/>
      <c r="Y10" s="53"/>
      <c r="Z10" s="51"/>
      <c r="AA10" s="54"/>
      <c r="AB10" s="53"/>
      <c r="AC10" s="51"/>
      <c r="AD10" s="55"/>
      <c r="AE10" s="56"/>
      <c r="AF10" s="51" t="str">
        <f t="shared" si="13"/>
        <v/>
      </c>
      <c r="AG10" s="55"/>
      <c r="AH10" s="53"/>
      <c r="AI10" s="53"/>
      <c r="AJ10" s="53"/>
      <c r="AK10" s="57"/>
      <c r="AL10" s="57"/>
      <c r="AM10" s="57"/>
      <c r="AN10" s="57"/>
      <c r="AO10" s="57"/>
    </row>
    <row r="11">
      <c r="A11" s="58"/>
      <c r="B11" s="59"/>
      <c r="C11" s="60"/>
      <c r="D11" s="60"/>
      <c r="E11" s="60"/>
      <c r="F11" s="60"/>
      <c r="G11" s="61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62"/>
      <c r="W11" s="35"/>
      <c r="X11" s="63"/>
      <c r="Y11" s="37"/>
      <c r="Z11" s="35"/>
      <c r="AA11" s="64"/>
      <c r="AB11" s="37"/>
      <c r="AC11" s="35"/>
      <c r="AD11" s="65"/>
      <c r="AE11" s="40"/>
      <c r="AF11" s="37"/>
      <c r="AG11" s="65"/>
      <c r="AH11" s="37"/>
      <c r="AI11" s="37"/>
      <c r="AJ11" s="23"/>
    </row>
    <row r="12">
      <c r="A12" s="27">
        <v>466725.0</v>
      </c>
      <c r="B12" s="28" t="s">
        <v>617</v>
      </c>
      <c r="C12" s="29">
        <f t="shared" ref="C12:C24" si="15">AVERAGE(W12,Z12)*20</f>
        <v>15.5</v>
      </c>
      <c r="D12" s="30">
        <f t="shared" ref="D12:D24" si="16">AVERAGE(AC12,AF12)*40</f>
        <v>32</v>
      </c>
      <c r="E12" s="30">
        <f t="shared" ref="E12:E24" si="17">AVERAGE(AH12,AI12)/100*20</f>
        <v>14</v>
      </c>
      <c r="F12" s="31">
        <f t="shared" ref="F12:F17" si="18">AJ12/100*20</f>
        <v>20</v>
      </c>
      <c r="G12" s="32">
        <f t="shared" ref="G12:G24" si="19">SUM(C12:F12)</f>
        <v>81.5</v>
      </c>
      <c r="H12" s="33" t="s">
        <v>1169</v>
      </c>
      <c r="I12" s="33">
        <v>1.0</v>
      </c>
      <c r="J12" s="33">
        <v>1.0</v>
      </c>
      <c r="K12" s="33">
        <v>1.0</v>
      </c>
      <c r="L12" s="33" t="s">
        <v>1169</v>
      </c>
      <c r="M12" s="33">
        <v>1.0</v>
      </c>
      <c r="N12" s="33" t="s">
        <v>1170</v>
      </c>
      <c r="O12" s="33">
        <v>1.0</v>
      </c>
      <c r="P12" s="33" t="s">
        <v>1170</v>
      </c>
      <c r="Q12" s="33">
        <v>1.0</v>
      </c>
      <c r="R12" s="33">
        <v>1.0</v>
      </c>
      <c r="S12" s="33">
        <v>1.0</v>
      </c>
      <c r="T12" s="33"/>
      <c r="U12" s="33"/>
      <c r="V12" s="34">
        <v>4888863.0</v>
      </c>
      <c r="W12" s="35">
        <v>0.95</v>
      </c>
      <c r="X12" s="36">
        <v>45595.0</v>
      </c>
      <c r="Y12" s="21">
        <v>5.3177788E7</v>
      </c>
      <c r="Z12" s="35">
        <v>0.6</v>
      </c>
      <c r="AA12" s="38">
        <v>45645.0</v>
      </c>
      <c r="AB12" s="37"/>
      <c r="AC12" s="35">
        <v>0.8</v>
      </c>
      <c r="AD12" s="39">
        <v>45704.0</v>
      </c>
      <c r="AE12" s="40"/>
      <c r="AF12" s="35">
        <f t="shared" ref="AF12:AG12" si="14">AC12</f>
        <v>0.8</v>
      </c>
      <c r="AG12" s="39">
        <f t="shared" si="14"/>
        <v>45704</v>
      </c>
      <c r="AH12" s="37">
        <v>70.0</v>
      </c>
      <c r="AI12" s="41">
        <f t="shared" ref="AI12:AI24" si="20">IF(AH12&gt;=60,AH12,0)</f>
        <v>70</v>
      </c>
      <c r="AJ12" s="42">
        <f>IF(G12&gt;=60,100,0)</f>
        <v>100</v>
      </c>
    </row>
    <row r="13">
      <c r="A13" s="66">
        <v>464924.0</v>
      </c>
      <c r="B13" s="67" t="s">
        <v>32</v>
      </c>
      <c r="C13" s="29">
        <f t="shared" si="15"/>
        <v>12</v>
      </c>
      <c r="D13" s="30">
        <f t="shared" si="16"/>
        <v>24</v>
      </c>
      <c r="E13" s="30">
        <f t="shared" si="17"/>
        <v>14</v>
      </c>
      <c r="F13" s="31">
        <f t="shared" si="18"/>
        <v>12</v>
      </c>
      <c r="G13" s="32">
        <f t="shared" si="19"/>
        <v>62</v>
      </c>
      <c r="H13" s="33" t="s">
        <v>1169</v>
      </c>
      <c r="I13" s="33">
        <v>1.0</v>
      </c>
      <c r="J13" s="33">
        <v>1.0</v>
      </c>
      <c r="K13" s="33">
        <v>2.0</v>
      </c>
      <c r="L13" s="33" t="s">
        <v>1169</v>
      </c>
      <c r="M13" s="33">
        <v>1.0</v>
      </c>
      <c r="N13" s="33" t="s">
        <v>1170</v>
      </c>
      <c r="O13" s="33">
        <v>1.0</v>
      </c>
      <c r="P13" s="33">
        <v>1.0</v>
      </c>
      <c r="Q13" s="33">
        <v>1.0</v>
      </c>
      <c r="R13" s="33">
        <v>1.0</v>
      </c>
      <c r="S13" s="33">
        <v>1.0</v>
      </c>
      <c r="T13" s="33">
        <v>1.0</v>
      </c>
      <c r="U13" s="33"/>
      <c r="V13" s="34">
        <v>4888851.0</v>
      </c>
      <c r="W13" s="35">
        <v>0.6</v>
      </c>
      <c r="X13" s="64">
        <v>45595.0</v>
      </c>
      <c r="Y13" s="21">
        <v>88837.0</v>
      </c>
      <c r="Z13" s="35">
        <v>0.6</v>
      </c>
      <c r="AA13" s="38">
        <v>45637.0</v>
      </c>
      <c r="AB13" s="37"/>
      <c r="AC13" s="35">
        <v>0.6</v>
      </c>
      <c r="AD13" s="39">
        <v>45709.0</v>
      </c>
      <c r="AE13" s="40"/>
      <c r="AF13" s="35">
        <v>0.6</v>
      </c>
      <c r="AG13" s="39">
        <f>AD13</f>
        <v>45709</v>
      </c>
      <c r="AH13" s="37">
        <v>70.0</v>
      </c>
      <c r="AI13" s="41">
        <f t="shared" si="20"/>
        <v>70</v>
      </c>
      <c r="AJ13" s="68">
        <v>60.0</v>
      </c>
    </row>
    <row r="14">
      <c r="A14" s="27">
        <v>465270.0</v>
      </c>
      <c r="B14" s="28" t="s">
        <v>127</v>
      </c>
      <c r="C14" s="29">
        <f t="shared" si="15"/>
        <v>16</v>
      </c>
      <c r="D14" s="30">
        <f t="shared" si="16"/>
        <v>40</v>
      </c>
      <c r="E14" s="30">
        <f t="shared" si="17"/>
        <v>13.334</v>
      </c>
      <c r="F14" s="31">
        <f t="shared" si="18"/>
        <v>20</v>
      </c>
      <c r="G14" s="32">
        <f t="shared" si="19"/>
        <v>89.334</v>
      </c>
      <c r="H14" s="33" t="s">
        <v>1169</v>
      </c>
      <c r="I14" s="33">
        <v>1.0</v>
      </c>
      <c r="J14" s="33">
        <v>1.0</v>
      </c>
      <c r="K14" s="33">
        <v>1.0</v>
      </c>
      <c r="L14" s="33" t="s">
        <v>1169</v>
      </c>
      <c r="M14" s="33" t="s">
        <v>1169</v>
      </c>
      <c r="N14" s="33">
        <v>1.0</v>
      </c>
      <c r="O14" s="33" t="s">
        <v>1170</v>
      </c>
      <c r="P14" s="33">
        <v>1.0</v>
      </c>
      <c r="Q14" s="33">
        <v>1.0</v>
      </c>
      <c r="R14" s="33"/>
      <c r="S14" s="33"/>
      <c r="T14" s="33"/>
      <c r="U14" s="33"/>
      <c r="V14" s="34">
        <v>4888856.0</v>
      </c>
      <c r="W14" s="35">
        <v>0.8</v>
      </c>
      <c r="X14" s="36">
        <v>45595.0</v>
      </c>
      <c r="Y14" s="21">
        <v>9876574.0</v>
      </c>
      <c r="Z14" s="35">
        <v>0.8</v>
      </c>
      <c r="AA14" s="38">
        <v>45640.0</v>
      </c>
      <c r="AB14" s="37"/>
      <c r="AC14" s="35">
        <v>1.0</v>
      </c>
      <c r="AD14" s="69"/>
      <c r="AE14" s="40"/>
      <c r="AF14" s="37">
        <v>1.0</v>
      </c>
      <c r="AG14" s="39"/>
      <c r="AH14" s="37">
        <v>66.67</v>
      </c>
      <c r="AI14" s="41">
        <f t="shared" si="20"/>
        <v>66.67</v>
      </c>
      <c r="AJ14" s="42">
        <f t="shared" ref="AJ14:AJ17" si="21">IF(G14&gt;=60,100,0)</f>
        <v>100</v>
      </c>
    </row>
    <row r="15">
      <c r="A15" s="27">
        <v>468038.0</v>
      </c>
      <c r="B15" s="28" t="s">
        <v>1093</v>
      </c>
      <c r="C15" s="29">
        <f t="shared" si="15"/>
        <v>16.5</v>
      </c>
      <c r="D15" s="30">
        <f t="shared" si="16"/>
        <v>40</v>
      </c>
      <c r="E15" s="30">
        <f t="shared" si="17"/>
        <v>14</v>
      </c>
      <c r="F15" s="31">
        <f t="shared" si="18"/>
        <v>20</v>
      </c>
      <c r="G15" s="32">
        <f t="shared" si="19"/>
        <v>90.5</v>
      </c>
      <c r="H15" s="33" t="s">
        <v>1169</v>
      </c>
      <c r="I15" s="33">
        <v>1.0</v>
      </c>
      <c r="J15" s="33" t="s">
        <v>1169</v>
      </c>
      <c r="K15" s="33">
        <v>1.0</v>
      </c>
      <c r="L15" s="33">
        <v>1.0</v>
      </c>
      <c r="M15" s="33">
        <v>1.0</v>
      </c>
      <c r="N15" s="33" t="s">
        <v>1170</v>
      </c>
      <c r="O15" s="33">
        <v>2.0</v>
      </c>
      <c r="P15" s="33">
        <v>1.0</v>
      </c>
      <c r="Q15" s="33">
        <v>1.0</v>
      </c>
      <c r="R15" s="33"/>
      <c r="S15" s="33"/>
      <c r="T15" s="33"/>
      <c r="U15" s="33"/>
      <c r="V15" s="34">
        <v>4888871.0</v>
      </c>
      <c r="W15" s="35">
        <v>0.85</v>
      </c>
      <c r="X15" s="36">
        <v>45567.0</v>
      </c>
      <c r="Y15" s="21">
        <v>44411.0</v>
      </c>
      <c r="Z15" s="35">
        <v>0.8</v>
      </c>
      <c r="AA15" s="38">
        <v>45637.0</v>
      </c>
      <c r="AB15" s="37"/>
      <c r="AC15" s="35">
        <v>1.0</v>
      </c>
      <c r="AD15" s="69"/>
      <c r="AE15" s="40"/>
      <c r="AF15" s="35">
        <f t="shared" ref="AF15:AF24" si="22">AC15</f>
        <v>1</v>
      </c>
      <c r="AG15" s="39"/>
      <c r="AH15" s="43">
        <v>70.0</v>
      </c>
      <c r="AI15" s="41">
        <f t="shared" si="20"/>
        <v>70</v>
      </c>
      <c r="AJ15" s="42">
        <f t="shared" si="21"/>
        <v>100</v>
      </c>
    </row>
    <row r="16">
      <c r="A16" s="27">
        <v>465226.0</v>
      </c>
      <c r="B16" s="28" t="s">
        <v>106</v>
      </c>
      <c r="C16" s="29">
        <f t="shared" si="15"/>
        <v>13.5</v>
      </c>
      <c r="D16" s="30">
        <f t="shared" si="16"/>
        <v>40</v>
      </c>
      <c r="E16" s="30">
        <f t="shared" si="17"/>
        <v>15.334</v>
      </c>
      <c r="F16" s="31">
        <f t="shared" si="18"/>
        <v>20</v>
      </c>
      <c r="G16" s="32">
        <f t="shared" si="19"/>
        <v>88.834</v>
      </c>
      <c r="H16" s="33" t="s">
        <v>1169</v>
      </c>
      <c r="I16" s="33">
        <v>1.0</v>
      </c>
      <c r="J16" s="33">
        <v>1.0</v>
      </c>
      <c r="K16" s="33" t="s">
        <v>1169</v>
      </c>
      <c r="L16" s="33">
        <v>1.0</v>
      </c>
      <c r="M16" s="33">
        <v>1.0</v>
      </c>
      <c r="N16" s="33" t="s">
        <v>1170</v>
      </c>
      <c r="O16" s="33" t="s">
        <v>1170</v>
      </c>
      <c r="P16" s="33" t="s">
        <v>1170</v>
      </c>
      <c r="Q16" s="33" t="s">
        <v>1170</v>
      </c>
      <c r="R16" s="33"/>
      <c r="S16" s="33"/>
      <c r="T16" s="33"/>
      <c r="U16" s="33"/>
      <c r="V16" s="34">
        <v>4888855.0</v>
      </c>
      <c r="W16" s="35">
        <v>0.6</v>
      </c>
      <c r="X16" s="36">
        <v>45584.0</v>
      </c>
      <c r="Y16" s="21">
        <v>77755.0</v>
      </c>
      <c r="Z16" s="35">
        <v>0.75</v>
      </c>
      <c r="AA16" s="38">
        <v>45637.0</v>
      </c>
      <c r="AB16" s="37"/>
      <c r="AC16" s="35">
        <v>1.0</v>
      </c>
      <c r="AD16" s="39">
        <v>45688.0</v>
      </c>
      <c r="AE16" s="40"/>
      <c r="AF16" s="35">
        <f t="shared" si="22"/>
        <v>1</v>
      </c>
      <c r="AG16" s="39">
        <f t="shared" ref="AG16:AG18" si="23">AD16</f>
        <v>45688</v>
      </c>
      <c r="AH16" s="37">
        <v>76.67</v>
      </c>
      <c r="AI16" s="41">
        <f t="shared" si="20"/>
        <v>76.67</v>
      </c>
      <c r="AJ16" s="42">
        <f t="shared" si="21"/>
        <v>100</v>
      </c>
    </row>
    <row r="17">
      <c r="A17" s="27">
        <v>471969.0</v>
      </c>
      <c r="B17" s="28" t="s">
        <v>357</v>
      </c>
      <c r="C17" s="29">
        <f t="shared" si="15"/>
        <v>12</v>
      </c>
      <c r="D17" s="30">
        <f t="shared" si="16"/>
        <v>40</v>
      </c>
      <c r="E17" s="30">
        <f t="shared" si="17"/>
        <v>12.666</v>
      </c>
      <c r="F17" s="31">
        <f t="shared" si="18"/>
        <v>20</v>
      </c>
      <c r="G17" s="32">
        <f t="shared" si="19"/>
        <v>84.666</v>
      </c>
      <c r="H17" s="33" t="s">
        <v>1169</v>
      </c>
      <c r="I17" s="33" t="s">
        <v>1169</v>
      </c>
      <c r="J17" s="33">
        <v>1.0</v>
      </c>
      <c r="K17" s="33">
        <v>2.0</v>
      </c>
      <c r="L17" s="33" t="s">
        <v>1170</v>
      </c>
      <c r="M17" s="33" t="s">
        <v>1169</v>
      </c>
      <c r="N17" s="33">
        <v>1.0</v>
      </c>
      <c r="O17" s="33">
        <v>1.0</v>
      </c>
      <c r="P17" s="33" t="s">
        <v>1170</v>
      </c>
      <c r="Q17" s="33">
        <v>1.0</v>
      </c>
      <c r="R17" s="33">
        <v>1.0</v>
      </c>
      <c r="S17" s="33"/>
      <c r="T17" s="33"/>
      <c r="U17" s="33"/>
      <c r="V17" s="34">
        <v>4888859.0</v>
      </c>
      <c r="W17" s="35">
        <v>0.6</v>
      </c>
      <c r="X17" s="36">
        <v>45595.0</v>
      </c>
      <c r="Y17" s="37">
        <v>7741.0</v>
      </c>
      <c r="Z17" s="35">
        <v>0.6</v>
      </c>
      <c r="AA17" s="38">
        <v>45645.0</v>
      </c>
      <c r="AB17" s="37"/>
      <c r="AC17" s="35">
        <v>1.0</v>
      </c>
      <c r="AD17" s="39">
        <v>45688.0</v>
      </c>
      <c r="AE17" s="40"/>
      <c r="AF17" s="35">
        <f t="shared" si="22"/>
        <v>1</v>
      </c>
      <c r="AG17" s="39">
        <f t="shared" si="23"/>
        <v>45688</v>
      </c>
      <c r="AH17" s="43">
        <v>63.33</v>
      </c>
      <c r="AI17" s="41">
        <f t="shared" si="20"/>
        <v>63.33</v>
      </c>
      <c r="AJ17" s="42">
        <f t="shared" si="21"/>
        <v>100</v>
      </c>
    </row>
    <row r="18">
      <c r="A18" s="27">
        <v>475125.0</v>
      </c>
      <c r="B18" s="28" t="s">
        <v>363</v>
      </c>
      <c r="C18" s="29">
        <f t="shared" si="15"/>
        <v>14</v>
      </c>
      <c r="D18" s="30">
        <f t="shared" si="16"/>
        <v>24</v>
      </c>
      <c r="E18" s="30">
        <f t="shared" si="17"/>
        <v>15.334</v>
      </c>
      <c r="F18" s="70">
        <v>7.0</v>
      </c>
      <c r="G18" s="32">
        <f t="shared" si="19"/>
        <v>60.334</v>
      </c>
      <c r="H18" s="33" t="s">
        <v>1169</v>
      </c>
      <c r="I18" s="33">
        <v>1.0</v>
      </c>
      <c r="J18" s="33">
        <v>1.0</v>
      </c>
      <c r="K18" s="33" t="s">
        <v>1169</v>
      </c>
      <c r="L18" s="33">
        <v>1.0</v>
      </c>
      <c r="M18" s="33">
        <v>1.0</v>
      </c>
      <c r="N18" s="33">
        <v>2.0</v>
      </c>
      <c r="O18" s="33">
        <v>1.0</v>
      </c>
      <c r="P18" s="33">
        <v>1.0</v>
      </c>
      <c r="Q18" s="33">
        <v>1.0</v>
      </c>
      <c r="R18" s="33">
        <v>1.0</v>
      </c>
      <c r="S18" s="33"/>
      <c r="T18" s="33"/>
      <c r="U18" s="33"/>
      <c r="V18" s="34">
        <v>4888860.0</v>
      </c>
      <c r="W18" s="35">
        <v>0.65</v>
      </c>
      <c r="X18" s="36">
        <v>45584.0</v>
      </c>
      <c r="Y18" s="21">
        <v>66777.0</v>
      </c>
      <c r="Z18" s="35">
        <v>0.75</v>
      </c>
      <c r="AA18" s="38">
        <v>45640.0</v>
      </c>
      <c r="AB18" s="37"/>
      <c r="AC18" s="35">
        <v>0.6</v>
      </c>
      <c r="AD18" s="39">
        <v>45688.0</v>
      </c>
      <c r="AE18" s="40"/>
      <c r="AF18" s="35">
        <f t="shared" si="22"/>
        <v>0.6</v>
      </c>
      <c r="AG18" s="39">
        <f t="shared" si="23"/>
        <v>45688</v>
      </c>
      <c r="AH18" s="43">
        <v>76.67</v>
      </c>
      <c r="AI18" s="41">
        <f t="shared" si="20"/>
        <v>76.67</v>
      </c>
      <c r="AJ18" s="68">
        <v>12.0</v>
      </c>
      <c r="AK18" s="3" t="s">
        <v>1171</v>
      </c>
    </row>
    <row r="19">
      <c r="A19" s="27">
        <v>466957.0</v>
      </c>
      <c r="B19" s="28" t="s">
        <v>707</v>
      </c>
      <c r="C19" s="29">
        <f t="shared" si="15"/>
        <v>17.5</v>
      </c>
      <c r="D19" s="30">
        <f t="shared" si="16"/>
        <v>24</v>
      </c>
      <c r="E19" s="30">
        <f t="shared" si="17"/>
        <v>13.334</v>
      </c>
      <c r="F19" s="70">
        <v>7.0</v>
      </c>
      <c r="G19" s="32">
        <f t="shared" si="19"/>
        <v>61.834</v>
      </c>
      <c r="H19" s="33" t="s">
        <v>1169</v>
      </c>
      <c r="I19" s="33">
        <v>1.0</v>
      </c>
      <c r="J19" s="33">
        <v>1.0</v>
      </c>
      <c r="K19" s="33">
        <v>2.0</v>
      </c>
      <c r="L19" s="33" t="s">
        <v>1169</v>
      </c>
      <c r="M19" s="33">
        <v>1.0</v>
      </c>
      <c r="N19" s="33" t="s">
        <v>1170</v>
      </c>
      <c r="O19" s="33" t="s">
        <v>1170</v>
      </c>
      <c r="P19" s="33">
        <v>1.0</v>
      </c>
      <c r="Q19" s="33" t="s">
        <v>1170</v>
      </c>
      <c r="R19" s="33">
        <v>1.0</v>
      </c>
      <c r="S19" s="33"/>
      <c r="T19" s="33"/>
      <c r="U19" s="33"/>
      <c r="V19" s="34">
        <v>4888864.0</v>
      </c>
      <c r="W19" s="35">
        <v>0.85</v>
      </c>
      <c r="X19" s="36">
        <v>45584.0</v>
      </c>
      <c r="Y19" s="21">
        <v>62867.0</v>
      </c>
      <c r="Z19" s="35">
        <v>0.9</v>
      </c>
      <c r="AA19" s="38">
        <v>45595.0</v>
      </c>
      <c r="AB19" s="37"/>
      <c r="AC19" s="35">
        <v>0.6</v>
      </c>
      <c r="AD19" s="71">
        <v>45688.0</v>
      </c>
      <c r="AE19" s="40"/>
      <c r="AF19" s="35">
        <f t="shared" si="22"/>
        <v>0.6</v>
      </c>
      <c r="AG19" s="71">
        <v>45688.0</v>
      </c>
      <c r="AH19" s="43">
        <v>66.67</v>
      </c>
      <c r="AI19" s="41">
        <f t="shared" si="20"/>
        <v>66.67</v>
      </c>
      <c r="AJ19" s="68">
        <v>12.0</v>
      </c>
      <c r="AK19" s="3" t="s">
        <v>1171</v>
      </c>
    </row>
    <row r="20">
      <c r="A20" s="27">
        <v>466997.0</v>
      </c>
      <c r="B20" s="28" t="s">
        <v>723</v>
      </c>
      <c r="C20" s="29">
        <f t="shared" si="15"/>
        <v>14</v>
      </c>
      <c r="D20" s="30">
        <f t="shared" si="16"/>
        <v>40</v>
      </c>
      <c r="E20" s="30">
        <f t="shared" si="17"/>
        <v>14</v>
      </c>
      <c r="F20" s="31">
        <f t="shared" ref="F20:F24" si="24">AJ20/100*20</f>
        <v>20</v>
      </c>
      <c r="G20" s="32">
        <f t="shared" si="19"/>
        <v>88</v>
      </c>
      <c r="H20" s="33" t="s">
        <v>1169</v>
      </c>
      <c r="I20" s="33">
        <v>1.0</v>
      </c>
      <c r="J20" s="33">
        <v>1.0</v>
      </c>
      <c r="K20" s="33">
        <v>1.0</v>
      </c>
      <c r="L20" s="33" t="s">
        <v>1169</v>
      </c>
      <c r="M20" s="33">
        <v>1.0</v>
      </c>
      <c r="N20" s="33">
        <v>3.0</v>
      </c>
      <c r="O20" s="33">
        <v>2.0</v>
      </c>
      <c r="P20" s="33" t="s">
        <v>1170</v>
      </c>
      <c r="Q20" s="33" t="s">
        <v>1170</v>
      </c>
      <c r="R20" s="33">
        <v>1.0</v>
      </c>
      <c r="S20" s="33"/>
      <c r="T20" s="33"/>
      <c r="U20" s="33"/>
      <c r="V20" s="34">
        <v>4888865.0</v>
      </c>
      <c r="W20" s="35">
        <v>0.7</v>
      </c>
      <c r="X20" s="36">
        <v>45595.0</v>
      </c>
      <c r="Y20" s="34">
        <v>4888866.0</v>
      </c>
      <c r="Z20" s="35">
        <v>0.7</v>
      </c>
      <c r="AA20" s="38">
        <v>45637.0</v>
      </c>
      <c r="AB20" s="37"/>
      <c r="AC20" s="35">
        <v>1.0</v>
      </c>
      <c r="AD20" s="39">
        <v>45688.0</v>
      </c>
      <c r="AE20" s="40"/>
      <c r="AF20" s="35">
        <f t="shared" si="22"/>
        <v>1</v>
      </c>
      <c r="AG20" s="39">
        <f t="shared" ref="AG20:AG22" si="25">AD20</f>
        <v>45688</v>
      </c>
      <c r="AH20" s="43">
        <v>70.0</v>
      </c>
      <c r="AI20" s="41">
        <f t="shared" si="20"/>
        <v>70</v>
      </c>
      <c r="AJ20" s="42">
        <f t="shared" ref="AJ20:AJ23" si="26">IF(G20&gt;=60,100,0)</f>
        <v>100</v>
      </c>
    </row>
    <row r="21">
      <c r="A21" s="27">
        <v>465199.0</v>
      </c>
      <c r="B21" s="72" t="s">
        <v>1172</v>
      </c>
      <c r="C21" s="29">
        <f t="shared" si="15"/>
        <v>16</v>
      </c>
      <c r="D21" s="30">
        <f t="shared" si="16"/>
        <v>40</v>
      </c>
      <c r="E21" s="30">
        <f t="shared" si="17"/>
        <v>15.334</v>
      </c>
      <c r="F21" s="31">
        <f t="shared" si="24"/>
        <v>20</v>
      </c>
      <c r="G21" s="32">
        <f t="shared" si="19"/>
        <v>91.334</v>
      </c>
      <c r="H21" s="33" t="s">
        <v>1169</v>
      </c>
      <c r="I21" s="33">
        <v>3.0</v>
      </c>
      <c r="J21" s="33">
        <v>1.0</v>
      </c>
      <c r="K21" s="33">
        <v>3.0</v>
      </c>
      <c r="L21" s="33">
        <v>1.0</v>
      </c>
      <c r="M21" s="33">
        <v>1.0</v>
      </c>
      <c r="N21" s="33" t="s">
        <v>1170</v>
      </c>
      <c r="O21" s="33" t="s">
        <v>1170</v>
      </c>
      <c r="P21" s="33" t="s">
        <v>1170</v>
      </c>
      <c r="Q21" s="33">
        <v>1.0</v>
      </c>
      <c r="R21" s="33">
        <v>1.0</v>
      </c>
      <c r="S21" s="33"/>
      <c r="T21" s="33"/>
      <c r="U21" s="33"/>
      <c r="V21" s="34">
        <v>4888854.0</v>
      </c>
      <c r="W21" s="35">
        <v>0.9</v>
      </c>
      <c r="X21" s="36">
        <v>45567.0</v>
      </c>
      <c r="Y21" s="37">
        <v>99522.0</v>
      </c>
      <c r="Z21" s="35">
        <v>0.7</v>
      </c>
      <c r="AA21" s="38">
        <v>45609.0</v>
      </c>
      <c r="AB21" s="37"/>
      <c r="AC21" s="35">
        <v>1.0</v>
      </c>
      <c r="AD21" s="39">
        <v>45688.0</v>
      </c>
      <c r="AE21" s="40"/>
      <c r="AF21" s="35">
        <f t="shared" si="22"/>
        <v>1</v>
      </c>
      <c r="AG21" s="39">
        <f t="shared" si="25"/>
        <v>45688</v>
      </c>
      <c r="AH21" s="43">
        <v>76.67</v>
      </c>
      <c r="AI21" s="41">
        <f t="shared" si="20"/>
        <v>76.67</v>
      </c>
      <c r="AJ21" s="42">
        <f t="shared" si="26"/>
        <v>100</v>
      </c>
    </row>
    <row r="22">
      <c r="A22" s="27">
        <v>467055.0</v>
      </c>
      <c r="B22" s="28" t="s">
        <v>739</v>
      </c>
      <c r="C22" s="29">
        <f t="shared" si="15"/>
        <v>17</v>
      </c>
      <c r="D22" s="30">
        <f t="shared" si="16"/>
        <v>32</v>
      </c>
      <c r="E22" s="30">
        <f t="shared" si="17"/>
        <v>14</v>
      </c>
      <c r="F22" s="31">
        <f t="shared" si="24"/>
        <v>20</v>
      </c>
      <c r="G22" s="32">
        <f t="shared" si="19"/>
        <v>83</v>
      </c>
      <c r="H22" s="33" t="s">
        <v>1169</v>
      </c>
      <c r="I22" s="33">
        <v>1.0</v>
      </c>
      <c r="J22" s="33">
        <v>1.0</v>
      </c>
      <c r="K22" s="33">
        <v>1.0</v>
      </c>
      <c r="L22" s="33">
        <v>1.0</v>
      </c>
      <c r="M22" s="33">
        <v>1.0</v>
      </c>
      <c r="N22" s="33" t="s">
        <v>1170</v>
      </c>
      <c r="O22" s="33">
        <v>1.0</v>
      </c>
      <c r="P22" s="33">
        <v>1.0</v>
      </c>
      <c r="Q22" s="33">
        <v>1.0</v>
      </c>
      <c r="R22" s="33">
        <v>1.0</v>
      </c>
      <c r="S22" s="33">
        <v>1.0</v>
      </c>
      <c r="T22" s="33"/>
      <c r="U22" s="33"/>
      <c r="V22" s="34">
        <v>4888866.0</v>
      </c>
      <c r="W22" s="35">
        <v>0.9</v>
      </c>
      <c r="X22" s="36">
        <v>45567.0</v>
      </c>
      <c r="Y22" s="21">
        <v>9982.0</v>
      </c>
      <c r="Z22" s="35">
        <v>0.8</v>
      </c>
      <c r="AA22" s="38">
        <v>45609.0</v>
      </c>
      <c r="AB22" s="37"/>
      <c r="AC22" s="35">
        <v>0.8</v>
      </c>
      <c r="AD22" s="39">
        <v>45704.0</v>
      </c>
      <c r="AE22" s="40"/>
      <c r="AF22" s="35">
        <f t="shared" si="22"/>
        <v>0.8</v>
      </c>
      <c r="AG22" s="39">
        <f t="shared" si="25"/>
        <v>45704</v>
      </c>
      <c r="AH22" s="37">
        <v>70.0</v>
      </c>
      <c r="AI22" s="41">
        <f t="shared" si="20"/>
        <v>70</v>
      </c>
      <c r="AJ22" s="42">
        <f t="shared" si="26"/>
        <v>100</v>
      </c>
    </row>
    <row r="23">
      <c r="A23" s="73">
        <v>468204.0</v>
      </c>
      <c r="B23" s="74" t="s">
        <v>1149</v>
      </c>
      <c r="C23" s="29">
        <f t="shared" si="15"/>
        <v>14</v>
      </c>
      <c r="D23" s="30">
        <f t="shared" si="16"/>
        <v>32</v>
      </c>
      <c r="E23" s="30">
        <f t="shared" si="17"/>
        <v>14</v>
      </c>
      <c r="F23" s="31">
        <f t="shared" si="24"/>
        <v>20</v>
      </c>
      <c r="G23" s="32">
        <f t="shared" si="19"/>
        <v>80</v>
      </c>
      <c r="H23" s="33" t="s">
        <v>1169</v>
      </c>
      <c r="I23" s="33">
        <v>1.0</v>
      </c>
      <c r="J23" s="33">
        <v>1.0</v>
      </c>
      <c r="K23" s="33">
        <v>1.0</v>
      </c>
      <c r="L23" s="33" t="s">
        <v>1169</v>
      </c>
      <c r="M23" s="33" t="s">
        <v>1169</v>
      </c>
      <c r="N23" s="75">
        <v>3.0</v>
      </c>
      <c r="O23" s="33">
        <v>2.0</v>
      </c>
      <c r="P23" s="33" t="s">
        <v>1170</v>
      </c>
      <c r="Q23" s="33">
        <v>1.0</v>
      </c>
      <c r="R23" s="33">
        <v>1.0</v>
      </c>
      <c r="S23" s="33">
        <v>1.0</v>
      </c>
      <c r="T23" s="33"/>
      <c r="U23" s="33"/>
      <c r="V23" s="34">
        <v>4888872.0</v>
      </c>
      <c r="W23" s="35">
        <v>0.7</v>
      </c>
      <c r="X23" s="36">
        <v>45595.0</v>
      </c>
      <c r="Y23" s="21">
        <v>4.8888874E7</v>
      </c>
      <c r="Z23" s="35">
        <v>0.7</v>
      </c>
      <c r="AA23" s="38">
        <v>45645.0</v>
      </c>
      <c r="AB23" s="37"/>
      <c r="AC23" s="35">
        <v>0.8</v>
      </c>
      <c r="AD23" s="39">
        <v>45704.0</v>
      </c>
      <c r="AE23" s="40"/>
      <c r="AF23" s="35">
        <f t="shared" si="22"/>
        <v>0.8</v>
      </c>
      <c r="AG23" s="39"/>
      <c r="AH23" s="43">
        <v>70.0</v>
      </c>
      <c r="AI23" s="41">
        <f t="shared" si="20"/>
        <v>70</v>
      </c>
      <c r="AJ23" s="42">
        <f t="shared" si="26"/>
        <v>100</v>
      </c>
    </row>
    <row r="24">
      <c r="A24" s="27">
        <v>467653.0</v>
      </c>
      <c r="B24" s="28" t="s">
        <v>953</v>
      </c>
      <c r="C24" s="29">
        <f t="shared" si="15"/>
        <v>15.3</v>
      </c>
      <c r="D24" s="30">
        <f t="shared" si="16"/>
        <v>24</v>
      </c>
      <c r="E24" s="30">
        <f t="shared" si="17"/>
        <v>13.334</v>
      </c>
      <c r="F24" s="31">
        <f t="shared" si="24"/>
        <v>12</v>
      </c>
      <c r="G24" s="32">
        <f t="shared" si="19"/>
        <v>64.634</v>
      </c>
      <c r="H24" s="33" t="s">
        <v>1169</v>
      </c>
      <c r="I24" s="33">
        <v>1.0</v>
      </c>
      <c r="J24" s="33" t="s">
        <v>1170</v>
      </c>
      <c r="K24" s="33" t="s">
        <v>1169</v>
      </c>
      <c r="L24" s="33" t="s">
        <v>1169</v>
      </c>
      <c r="M24" s="33" t="s">
        <v>1169</v>
      </c>
      <c r="N24" s="33">
        <v>1.0</v>
      </c>
      <c r="O24" s="33">
        <v>1.0</v>
      </c>
      <c r="P24" s="33" t="s">
        <v>1170</v>
      </c>
      <c r="Q24" s="33" t="s">
        <v>1170</v>
      </c>
      <c r="R24" s="33">
        <v>1.0</v>
      </c>
      <c r="S24" s="33"/>
      <c r="T24" s="33"/>
      <c r="U24" s="33"/>
      <c r="V24" s="34">
        <v>4888868.0</v>
      </c>
      <c r="W24" s="35">
        <v>0.93</v>
      </c>
      <c r="X24" s="36">
        <v>45567.0</v>
      </c>
      <c r="Y24" s="21">
        <v>8654.0</v>
      </c>
      <c r="Z24" s="35">
        <v>0.6</v>
      </c>
      <c r="AA24" s="38">
        <v>45645.0</v>
      </c>
      <c r="AB24" s="37"/>
      <c r="AC24" s="35">
        <v>0.6</v>
      </c>
      <c r="AD24" s="39"/>
      <c r="AE24" s="40"/>
      <c r="AF24" s="35">
        <f t="shared" si="22"/>
        <v>0.6</v>
      </c>
      <c r="AG24" s="39" t="str">
        <f>AD24</f>
        <v/>
      </c>
      <c r="AH24" s="43">
        <v>66.67</v>
      </c>
      <c r="AI24" s="41">
        <f t="shared" si="20"/>
        <v>66.67</v>
      </c>
      <c r="AJ24" s="68">
        <v>60.0</v>
      </c>
    </row>
    <row r="25">
      <c r="A25" s="58"/>
      <c r="B25" s="59"/>
      <c r="C25" s="60"/>
      <c r="D25" s="60"/>
      <c r="E25" s="60"/>
      <c r="F25" s="60"/>
      <c r="G25" s="61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62"/>
      <c r="W25" s="35"/>
      <c r="X25" s="63"/>
      <c r="Y25" s="37"/>
      <c r="Z25" s="35"/>
      <c r="AA25" s="64"/>
      <c r="AB25" s="37"/>
      <c r="AC25" s="35"/>
      <c r="AD25" s="65"/>
      <c r="AE25" s="40"/>
      <c r="AF25" s="37"/>
      <c r="AG25" s="65"/>
      <c r="AH25" s="37"/>
      <c r="AI25" s="37"/>
      <c r="AJ25" s="37"/>
    </row>
    <row r="26">
      <c r="A26" s="58"/>
      <c r="B26" s="59"/>
      <c r="C26" s="60"/>
      <c r="D26" s="60"/>
      <c r="E26" s="60"/>
      <c r="F26" s="60"/>
      <c r="G26" s="61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62"/>
      <c r="W26" s="35"/>
      <c r="X26" s="63"/>
      <c r="Y26" s="37"/>
      <c r="Z26" s="35"/>
      <c r="AA26" s="64"/>
      <c r="AB26" s="37"/>
      <c r="AC26" s="35"/>
      <c r="AD26" s="65"/>
      <c r="AE26" s="40"/>
      <c r="AF26" s="37"/>
      <c r="AG26" s="65"/>
      <c r="AH26" s="37"/>
      <c r="AI26" s="37"/>
      <c r="AJ26" s="37"/>
    </row>
    <row r="27">
      <c r="A27" s="58"/>
      <c r="B27" s="59"/>
      <c r="C27" s="60"/>
      <c r="D27" s="60"/>
      <c r="E27" s="60"/>
      <c r="F27" s="60"/>
      <c r="G27" s="61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62"/>
      <c r="W27" s="35"/>
      <c r="X27" s="63"/>
      <c r="Y27" s="37"/>
      <c r="Z27" s="35"/>
      <c r="AA27" s="64"/>
      <c r="AB27" s="37"/>
      <c r="AC27" s="35"/>
      <c r="AD27" s="65"/>
      <c r="AE27" s="40"/>
      <c r="AF27" s="37"/>
      <c r="AG27" s="65"/>
      <c r="AH27" s="37"/>
      <c r="AI27" s="37"/>
      <c r="AJ27" s="37"/>
    </row>
    <row r="28">
      <c r="A28" s="58"/>
      <c r="B28" s="59"/>
      <c r="C28" s="60"/>
      <c r="D28" s="60"/>
      <c r="E28" s="60"/>
      <c r="F28" s="60"/>
      <c r="G28" s="61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62"/>
      <c r="W28" s="35"/>
      <c r="X28" s="63"/>
      <c r="Y28" s="37"/>
      <c r="Z28" s="35"/>
      <c r="AA28" s="64"/>
      <c r="AB28" s="37"/>
      <c r="AC28" s="35"/>
      <c r="AD28" s="65"/>
      <c r="AE28" s="40"/>
      <c r="AF28" s="37"/>
      <c r="AG28" s="65"/>
      <c r="AH28" s="37"/>
      <c r="AI28" s="37"/>
      <c r="AJ28" s="37"/>
    </row>
    <row r="29">
      <c r="A29" s="58"/>
      <c r="B29" s="59"/>
      <c r="C29" s="60"/>
      <c r="D29" s="60"/>
      <c r="E29" s="60"/>
      <c r="F29" s="60"/>
      <c r="G29" s="61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62"/>
      <c r="W29" s="35"/>
      <c r="X29" s="63"/>
      <c r="Y29" s="37"/>
      <c r="Z29" s="35"/>
      <c r="AA29" s="64"/>
      <c r="AB29" s="37"/>
      <c r="AC29" s="35"/>
      <c r="AD29" s="65"/>
      <c r="AE29" s="40"/>
      <c r="AF29" s="37"/>
      <c r="AG29" s="65"/>
      <c r="AH29" s="37"/>
      <c r="AI29" s="37"/>
      <c r="AJ29" s="37"/>
    </row>
    <row r="30">
      <c r="A30" s="58"/>
      <c r="B30" s="59"/>
      <c r="C30" s="60"/>
      <c r="D30" s="60"/>
      <c r="E30" s="60"/>
      <c r="F30" s="60"/>
      <c r="G30" s="61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62"/>
      <c r="W30" s="35"/>
      <c r="X30" s="63"/>
      <c r="Y30" s="37"/>
      <c r="Z30" s="35"/>
      <c r="AA30" s="64"/>
      <c r="AB30" s="37"/>
      <c r="AC30" s="35"/>
      <c r="AD30" s="65"/>
      <c r="AE30" s="40"/>
      <c r="AF30" s="37"/>
      <c r="AG30" s="65"/>
      <c r="AH30" s="37"/>
      <c r="AI30" s="37"/>
      <c r="AJ30" s="37"/>
    </row>
    <row r="31">
      <c r="A31" s="58"/>
      <c r="B31" s="59"/>
      <c r="C31" s="60"/>
      <c r="D31" s="60"/>
      <c r="E31" s="60"/>
      <c r="F31" s="60"/>
      <c r="G31" s="61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62"/>
      <c r="W31" s="35"/>
      <c r="X31" s="63"/>
      <c r="Y31" s="37"/>
      <c r="Z31" s="35"/>
      <c r="AA31" s="64"/>
      <c r="AB31" s="37"/>
      <c r="AC31" s="35"/>
      <c r="AD31" s="65"/>
      <c r="AE31" s="40"/>
      <c r="AF31" s="37"/>
      <c r="AG31" s="65"/>
      <c r="AH31" s="37"/>
      <c r="AI31" s="37"/>
      <c r="AJ31" s="37"/>
    </row>
    <row r="32">
      <c r="A32" s="58"/>
      <c r="B32" s="59"/>
      <c r="C32" s="60"/>
      <c r="D32" s="60"/>
      <c r="E32" s="60"/>
      <c r="F32" s="60"/>
      <c r="G32" s="61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62"/>
      <c r="W32" s="35"/>
      <c r="X32" s="63"/>
      <c r="Y32" s="37"/>
      <c r="Z32" s="35"/>
      <c r="AA32" s="64"/>
      <c r="AB32" s="37"/>
      <c r="AC32" s="35"/>
      <c r="AD32" s="65"/>
      <c r="AE32" s="40"/>
      <c r="AF32" s="37"/>
      <c r="AG32" s="65"/>
      <c r="AH32" s="37"/>
      <c r="AI32" s="37"/>
      <c r="AJ32" s="37"/>
    </row>
    <row r="33">
      <c r="A33" s="58"/>
      <c r="B33" s="59"/>
      <c r="C33" s="60"/>
      <c r="D33" s="60"/>
      <c r="E33" s="60"/>
      <c r="F33" s="60"/>
      <c r="G33" s="61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62"/>
      <c r="W33" s="35"/>
      <c r="X33" s="63"/>
      <c r="Y33" s="37"/>
      <c r="Z33" s="35"/>
      <c r="AA33" s="64"/>
      <c r="AB33" s="37"/>
      <c r="AC33" s="35"/>
      <c r="AD33" s="65"/>
      <c r="AE33" s="40"/>
      <c r="AF33" s="37"/>
      <c r="AG33" s="65"/>
      <c r="AH33" s="37"/>
      <c r="AI33" s="37"/>
      <c r="AJ33" s="37"/>
    </row>
    <row r="34">
      <c r="A34" s="58"/>
      <c r="B34" s="59"/>
      <c r="C34" s="60"/>
      <c r="D34" s="60"/>
      <c r="E34" s="60"/>
      <c r="F34" s="60"/>
      <c r="G34" s="61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62"/>
      <c r="W34" s="35"/>
      <c r="X34" s="63"/>
      <c r="Y34" s="37"/>
      <c r="Z34" s="35"/>
      <c r="AA34" s="64"/>
      <c r="AB34" s="37"/>
      <c r="AC34" s="35"/>
      <c r="AD34" s="65"/>
      <c r="AE34" s="40"/>
      <c r="AF34" s="37"/>
      <c r="AG34" s="65"/>
      <c r="AH34" s="37"/>
      <c r="AI34" s="37"/>
      <c r="AJ34" s="37"/>
    </row>
    <row r="35">
      <c r="A35" s="58"/>
      <c r="B35" s="59"/>
      <c r="C35" s="60"/>
      <c r="D35" s="60"/>
      <c r="E35" s="60"/>
      <c r="F35" s="60"/>
      <c r="G35" s="61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62"/>
      <c r="W35" s="35"/>
      <c r="X35" s="63"/>
      <c r="Y35" s="37"/>
      <c r="Z35" s="35"/>
      <c r="AA35" s="64"/>
      <c r="AB35" s="37"/>
      <c r="AC35" s="35"/>
      <c r="AD35" s="65"/>
      <c r="AE35" s="40"/>
      <c r="AF35" s="37"/>
      <c r="AG35" s="65"/>
      <c r="AH35" s="37"/>
      <c r="AI35" s="37"/>
      <c r="AJ35" s="37"/>
    </row>
    <row r="36">
      <c r="A36" s="58"/>
      <c r="B36" s="59"/>
      <c r="C36" s="60"/>
      <c r="D36" s="60"/>
      <c r="E36" s="60"/>
      <c r="F36" s="60"/>
      <c r="G36" s="61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62"/>
      <c r="W36" s="35"/>
      <c r="X36" s="63"/>
      <c r="Y36" s="37"/>
      <c r="Z36" s="35"/>
      <c r="AA36" s="64"/>
      <c r="AB36" s="37"/>
      <c r="AC36" s="35"/>
      <c r="AD36" s="65"/>
      <c r="AE36" s="40"/>
      <c r="AF36" s="37"/>
      <c r="AG36" s="65"/>
      <c r="AH36" s="37"/>
      <c r="AI36" s="37"/>
      <c r="AJ36" s="37"/>
    </row>
    <row r="37">
      <c r="A37" s="58"/>
      <c r="B37" s="59"/>
      <c r="C37" s="60"/>
      <c r="D37" s="60"/>
      <c r="E37" s="60"/>
      <c r="F37" s="60"/>
      <c r="G37" s="61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62"/>
      <c r="W37" s="35"/>
      <c r="X37" s="63"/>
      <c r="Y37" s="37"/>
      <c r="Z37" s="35"/>
      <c r="AA37" s="64"/>
      <c r="AB37" s="37"/>
      <c r="AC37" s="35"/>
      <c r="AD37" s="65"/>
      <c r="AE37" s="40"/>
      <c r="AF37" s="37"/>
      <c r="AG37" s="65"/>
      <c r="AH37" s="37"/>
      <c r="AI37" s="37"/>
      <c r="AJ37" s="37"/>
    </row>
    <row r="38">
      <c r="A38" s="58"/>
      <c r="B38" s="59"/>
      <c r="C38" s="60"/>
      <c r="D38" s="60"/>
      <c r="E38" s="60"/>
      <c r="F38" s="60"/>
      <c r="G38" s="61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62"/>
      <c r="W38" s="35"/>
      <c r="X38" s="63"/>
      <c r="Y38" s="37"/>
      <c r="Z38" s="35"/>
      <c r="AA38" s="64"/>
      <c r="AB38" s="37"/>
      <c r="AC38" s="35"/>
      <c r="AD38" s="65"/>
      <c r="AE38" s="40"/>
      <c r="AF38" s="37"/>
      <c r="AG38" s="65"/>
      <c r="AH38" s="37"/>
      <c r="AI38" s="37"/>
      <c r="AJ38" s="37"/>
    </row>
    <row r="39">
      <c r="A39" s="58"/>
      <c r="B39" s="59"/>
      <c r="C39" s="60"/>
      <c r="D39" s="60"/>
      <c r="E39" s="60"/>
      <c r="F39" s="60"/>
      <c r="G39" s="61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62"/>
      <c r="W39" s="35"/>
      <c r="X39" s="63"/>
      <c r="Y39" s="37"/>
      <c r="Z39" s="35"/>
      <c r="AA39" s="64"/>
      <c r="AB39" s="37"/>
      <c r="AC39" s="35"/>
      <c r="AD39" s="65"/>
      <c r="AE39" s="40"/>
      <c r="AF39" s="37"/>
      <c r="AG39" s="65"/>
      <c r="AH39" s="37"/>
      <c r="AI39" s="37"/>
      <c r="AJ39" s="37"/>
    </row>
    <row r="40">
      <c r="A40" s="58"/>
      <c r="B40" s="59"/>
      <c r="C40" s="60"/>
      <c r="D40" s="60"/>
      <c r="E40" s="60"/>
      <c r="F40" s="60"/>
      <c r="G40" s="61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62"/>
      <c r="W40" s="35"/>
      <c r="X40" s="63"/>
      <c r="Y40" s="37"/>
      <c r="Z40" s="35"/>
      <c r="AA40" s="64"/>
      <c r="AB40" s="37"/>
      <c r="AC40" s="35"/>
      <c r="AD40" s="65"/>
      <c r="AE40" s="40"/>
      <c r="AF40" s="37"/>
      <c r="AG40" s="65"/>
      <c r="AH40" s="37"/>
      <c r="AI40" s="37"/>
      <c r="AJ40" s="37"/>
    </row>
    <row r="41">
      <c r="A41" s="58"/>
      <c r="B41" s="59"/>
      <c r="C41" s="60"/>
      <c r="D41" s="60"/>
      <c r="E41" s="60"/>
      <c r="F41" s="60"/>
      <c r="G41" s="61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62"/>
      <c r="W41" s="35"/>
      <c r="X41" s="63"/>
      <c r="Y41" s="37"/>
      <c r="Z41" s="35"/>
      <c r="AA41" s="64"/>
      <c r="AB41" s="37"/>
      <c r="AC41" s="35"/>
      <c r="AD41" s="65"/>
      <c r="AE41" s="40"/>
      <c r="AF41" s="37"/>
      <c r="AG41" s="65"/>
      <c r="AH41" s="37"/>
      <c r="AI41" s="37"/>
      <c r="AJ41" s="37"/>
    </row>
    <row r="42">
      <c r="A42" s="58"/>
      <c r="B42" s="59"/>
      <c r="C42" s="60"/>
      <c r="D42" s="60"/>
      <c r="E42" s="60"/>
      <c r="F42" s="60"/>
      <c r="G42" s="61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62"/>
      <c r="W42" s="35"/>
      <c r="X42" s="63"/>
      <c r="Y42" s="37"/>
      <c r="Z42" s="35"/>
      <c r="AA42" s="64"/>
      <c r="AB42" s="37"/>
      <c r="AC42" s="35"/>
      <c r="AD42" s="65"/>
      <c r="AE42" s="40"/>
      <c r="AF42" s="37"/>
      <c r="AG42" s="65"/>
      <c r="AH42" s="37"/>
      <c r="AI42" s="37"/>
      <c r="AJ42" s="37"/>
    </row>
    <row r="43">
      <c r="A43" s="58"/>
      <c r="B43" s="59"/>
      <c r="C43" s="60"/>
      <c r="D43" s="60"/>
      <c r="E43" s="60"/>
      <c r="F43" s="60"/>
      <c r="G43" s="61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62"/>
      <c r="W43" s="35"/>
      <c r="X43" s="63"/>
      <c r="Y43" s="37"/>
      <c r="Z43" s="35"/>
      <c r="AA43" s="64"/>
      <c r="AB43" s="37"/>
      <c r="AC43" s="35"/>
      <c r="AD43" s="65"/>
      <c r="AE43" s="40"/>
      <c r="AF43" s="37"/>
      <c r="AG43" s="65"/>
      <c r="AH43" s="37"/>
      <c r="AI43" s="37"/>
      <c r="AJ43" s="37"/>
    </row>
  </sheetData>
  <mergeCells count="31">
    <mergeCell ref="T2:T3"/>
    <mergeCell ref="V2:V3"/>
    <mergeCell ref="X2:X3"/>
    <mergeCell ref="Y2:Y3"/>
    <mergeCell ref="AA2:AA3"/>
    <mergeCell ref="AB2:AB3"/>
    <mergeCell ref="AD2:AD3"/>
    <mergeCell ref="AE2:AE3"/>
    <mergeCell ref="AG2:AG3"/>
    <mergeCell ref="AJ2:AJ3"/>
    <mergeCell ref="C1:F2"/>
    <mergeCell ref="G1:G3"/>
    <mergeCell ref="H1:O1"/>
    <mergeCell ref="V1:X1"/>
    <mergeCell ref="Y1:AA1"/>
    <mergeCell ref="AB1:AD1"/>
    <mergeCell ref="AE1:AG1"/>
    <mergeCell ref="A2:A3"/>
    <mergeCell ref="B2:B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</mergeCells>
  <conditionalFormatting sqref="C4:F43">
    <cfRule type="cellIs" dxfId="0" priority="1" operator="greaterThanOrEqual">
      <formula>0.1</formula>
    </cfRule>
  </conditionalFormatting>
  <conditionalFormatting sqref="C4:F43">
    <cfRule type="cellIs" dxfId="1" priority="2" operator="lessThan">
      <formula>0.1</formula>
    </cfRule>
  </conditionalFormatting>
  <conditionalFormatting sqref="G1:G43">
    <cfRule type="cellIs" dxfId="2" priority="3" operator="between">
      <formula>60</formula>
      <formula>68</formula>
    </cfRule>
  </conditionalFormatting>
  <conditionalFormatting sqref="H1:U43">
    <cfRule type="containsText" dxfId="3" priority="4" operator="containsText" text="N">
      <formula>NOT(ISERROR(SEARCH(("N"),(H1))))</formula>
    </cfRule>
  </conditionalFormatting>
  <conditionalFormatting sqref="G1:G43">
    <cfRule type="cellIs" dxfId="4" priority="5" operator="between">
      <formula>68</formula>
      <formula>74</formula>
    </cfRule>
  </conditionalFormatting>
  <conditionalFormatting sqref="G1:G43">
    <cfRule type="cellIs" dxfId="5" priority="6" operator="between">
      <formula>74</formula>
      <formula>81</formula>
    </cfRule>
  </conditionalFormatting>
  <conditionalFormatting sqref="G1:G43">
    <cfRule type="cellIs" dxfId="6" priority="7" operator="between">
      <formula>81</formula>
      <formula>90</formula>
    </cfRule>
  </conditionalFormatting>
  <conditionalFormatting sqref="G1:G43">
    <cfRule type="cellIs" dxfId="7" priority="8" operator="greaterThan">
      <formula>90</formula>
    </cfRule>
  </conditionalFormatting>
  <conditionalFormatting sqref="AH4:AI43">
    <cfRule type="cellIs" dxfId="1" priority="9" operator="lessThan">
      <formula>60</formula>
    </cfRule>
  </conditionalFormatting>
  <conditionalFormatting sqref="H4:U9 H12:U24">
    <cfRule type="containsText" dxfId="8" priority="10" operator="containsText" text="н">
      <formula>NOT(ISERROR(SEARCH(("н"),(H4))))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5.13" defaultRowHeight="15.75"/>
  <cols>
    <col customWidth="1" min="1" max="1" width="7.5"/>
    <col customWidth="1" min="2" max="2" width="36.0"/>
    <col customWidth="1" min="3" max="3" width="7.38"/>
    <col customWidth="1" min="4" max="7" width="4.38"/>
    <col customWidth="1" min="8" max="8" width="5.5"/>
    <col customWidth="1" min="9" max="9" width="4.0"/>
    <col customWidth="1" min="10" max="18" width="2.88"/>
    <col customWidth="1" min="19" max="19" width="9.0"/>
    <col customWidth="1" min="20" max="20" width="7.25"/>
    <col customWidth="1" min="21" max="21" width="11.25"/>
    <col customWidth="1" min="22" max="22" width="9.0"/>
    <col customWidth="1" min="23" max="23" width="7.75"/>
    <col customWidth="1" min="24" max="24" width="10.5"/>
    <col customWidth="1" min="25" max="25" width="10.0"/>
    <col customWidth="1" min="26" max="26" width="7.88"/>
    <col customWidth="1" min="27" max="27" width="8.63"/>
    <col customWidth="1" min="28" max="28" width="12.75"/>
    <col customWidth="1" min="29" max="29" width="9.5"/>
    <col customWidth="1" min="30" max="30" width="5.0"/>
    <col customWidth="1" min="31" max="32" width="6.25"/>
    <col customWidth="1" min="33" max="33" width="6.13"/>
  </cols>
  <sheetData>
    <row r="1">
      <c r="A1" s="5"/>
      <c r="B1" s="5" t="s">
        <v>1278</v>
      </c>
      <c r="C1" s="5" t="s">
        <v>3</v>
      </c>
      <c r="D1" s="6" t="s">
        <v>1151</v>
      </c>
      <c r="H1" s="310" t="s">
        <v>1174</v>
      </c>
      <c r="I1" s="8" t="s">
        <v>1175</v>
      </c>
      <c r="S1" s="9" t="s">
        <v>1153</v>
      </c>
      <c r="U1" s="10"/>
      <c r="V1" s="9" t="s">
        <v>1154</v>
      </c>
      <c r="X1" s="10"/>
      <c r="Y1" s="9" t="s">
        <v>1155</v>
      </c>
      <c r="AA1" s="10"/>
      <c r="AB1" s="8" t="s">
        <v>1156</v>
      </c>
      <c r="AD1" s="10"/>
      <c r="AE1" s="11" t="s">
        <v>1157</v>
      </c>
      <c r="AF1" s="12" t="s">
        <v>1158</v>
      </c>
      <c r="AG1" s="13" t="s">
        <v>1159</v>
      </c>
    </row>
    <row r="2">
      <c r="A2" s="5" t="s">
        <v>0</v>
      </c>
      <c r="B2" s="5" t="s">
        <v>1</v>
      </c>
      <c r="D2" s="14"/>
      <c r="H2" s="15"/>
      <c r="I2" s="16">
        <v>45544.0</v>
      </c>
      <c r="J2" s="16">
        <f t="shared" ref="J2:L2" si="1">I2+14</f>
        <v>45558</v>
      </c>
      <c r="K2" s="16">
        <f t="shared" si="1"/>
        <v>45572</v>
      </c>
      <c r="L2" s="16">
        <f t="shared" si="1"/>
        <v>45586</v>
      </c>
      <c r="M2" s="16">
        <f>L2+28</f>
        <v>45614</v>
      </c>
      <c r="N2" s="16">
        <f t="shared" ref="N2:P2" si="2">M2+14</f>
        <v>45628</v>
      </c>
      <c r="O2" s="16">
        <f t="shared" si="2"/>
        <v>45642</v>
      </c>
      <c r="P2" s="131">
        <f t="shared" si="2"/>
        <v>45656</v>
      </c>
      <c r="Q2" s="132">
        <v>45647.0</v>
      </c>
      <c r="R2" s="132">
        <v>45674.0</v>
      </c>
      <c r="S2" s="18" t="s">
        <v>1160</v>
      </c>
      <c r="T2" s="19" t="s">
        <v>1161</v>
      </c>
      <c r="U2" s="20" t="s">
        <v>1162</v>
      </c>
      <c r="V2" s="18" t="s">
        <v>1160</v>
      </c>
      <c r="W2" s="19" t="s">
        <v>1161</v>
      </c>
      <c r="X2" s="20" t="s">
        <v>1162</v>
      </c>
      <c r="Y2" s="18" t="s">
        <v>1160</v>
      </c>
      <c r="Z2" s="19" t="s">
        <v>1161</v>
      </c>
      <c r="AA2" s="20" t="s">
        <v>1162</v>
      </c>
      <c r="AB2" s="21" t="s">
        <v>1160</v>
      </c>
      <c r="AC2" s="19" t="s">
        <v>1161</v>
      </c>
      <c r="AD2" s="20" t="s">
        <v>1162</v>
      </c>
      <c r="AE2" s="22" t="s">
        <v>1163</v>
      </c>
      <c r="AF2" s="22" t="s">
        <v>1163</v>
      </c>
      <c r="AG2" s="23" t="s">
        <v>1164</v>
      </c>
    </row>
    <row r="3" ht="18.0" customHeight="1">
      <c r="C3" s="3"/>
      <c r="D3" s="24" t="s">
        <v>1153</v>
      </c>
      <c r="E3" s="19" t="s">
        <v>1154</v>
      </c>
      <c r="F3" s="19" t="s">
        <v>1163</v>
      </c>
      <c r="G3" s="25" t="s">
        <v>1159</v>
      </c>
      <c r="H3" s="15"/>
      <c r="P3" s="10"/>
      <c r="S3" s="14"/>
      <c r="T3" s="19" t="s">
        <v>1164</v>
      </c>
      <c r="U3" s="10"/>
      <c r="V3" s="14"/>
      <c r="W3" s="19" t="s">
        <v>1164</v>
      </c>
      <c r="X3" s="10"/>
      <c r="Y3" s="14"/>
      <c r="Z3" s="19" t="s">
        <v>1164</v>
      </c>
      <c r="AA3" s="10"/>
      <c r="AB3" s="14"/>
      <c r="AC3" s="19" t="s">
        <v>1164</v>
      </c>
      <c r="AD3" s="10"/>
      <c r="AE3" s="26" t="s">
        <v>1164</v>
      </c>
      <c r="AF3" s="26" t="s">
        <v>1164</v>
      </c>
      <c r="AG3" s="15"/>
    </row>
    <row r="4">
      <c r="A4" s="242"/>
      <c r="B4" s="250"/>
      <c r="C4" s="243"/>
      <c r="D4" s="29"/>
      <c r="E4" s="30"/>
      <c r="F4" s="30"/>
      <c r="G4" s="31"/>
      <c r="H4" s="32"/>
      <c r="I4" s="33"/>
      <c r="J4" s="33"/>
      <c r="K4" s="33"/>
      <c r="L4" s="33"/>
      <c r="M4" s="33"/>
      <c r="N4" s="33"/>
      <c r="O4" s="33"/>
      <c r="P4" s="136"/>
      <c r="Q4" s="33"/>
      <c r="R4" s="33"/>
      <c r="S4" s="34"/>
      <c r="T4" s="35"/>
      <c r="U4" s="36"/>
      <c r="V4" s="37"/>
      <c r="W4" s="35"/>
      <c r="X4" s="306"/>
      <c r="Y4" s="37"/>
      <c r="Z4" s="35"/>
      <c r="AA4" s="39"/>
      <c r="AB4" s="37"/>
      <c r="AC4" s="37"/>
      <c r="AD4" s="39"/>
      <c r="AE4" s="247"/>
      <c r="AF4" s="41"/>
      <c r="AG4" s="42"/>
    </row>
    <row r="5">
      <c r="A5" s="242"/>
      <c r="B5" s="250"/>
      <c r="C5" s="243"/>
      <c r="D5" s="29"/>
      <c r="E5" s="30"/>
      <c r="F5" s="30"/>
      <c r="G5" s="31"/>
      <c r="H5" s="32"/>
      <c r="I5" s="33"/>
      <c r="J5" s="33"/>
      <c r="K5" s="33"/>
      <c r="L5" s="33"/>
      <c r="M5" s="33"/>
      <c r="N5" s="33"/>
      <c r="O5" s="33"/>
      <c r="P5" s="136"/>
      <c r="Q5" s="33"/>
      <c r="R5" s="33"/>
      <c r="S5" s="34"/>
      <c r="T5" s="35"/>
      <c r="U5" s="36"/>
      <c r="V5" s="37"/>
      <c r="W5" s="35"/>
      <c r="X5" s="306"/>
      <c r="Y5" s="37"/>
      <c r="Z5" s="35"/>
      <c r="AA5" s="39"/>
      <c r="AB5" s="37"/>
      <c r="AC5" s="37"/>
      <c r="AD5" s="39"/>
      <c r="AE5" s="247"/>
      <c r="AF5" s="41"/>
      <c r="AG5" s="42"/>
    </row>
    <row r="6">
      <c r="A6" s="242">
        <v>464905.0</v>
      </c>
      <c r="B6" s="250" t="s">
        <v>17</v>
      </c>
      <c r="C6" s="243" t="s">
        <v>18</v>
      </c>
      <c r="D6" s="29">
        <f t="shared" ref="D6:D22" si="4">AVERAGE(T6,W6)*20</f>
        <v>17</v>
      </c>
      <c r="E6" s="30">
        <f t="shared" ref="E6:E22" si="5">AVERAGE(Z6,AC6)*40</f>
        <v>26.4</v>
      </c>
      <c r="F6" s="30">
        <f t="shared" ref="F6:F22" si="6">AVERAGE(AF6,AF6)/100*20</f>
        <v>16.666</v>
      </c>
      <c r="G6" s="31">
        <f t="shared" ref="G6:G22" si="7">AG6/100*20</f>
        <v>20</v>
      </c>
      <c r="H6" s="32">
        <f t="shared" ref="H6:H22" si="8">SUM(D6:G6)</f>
        <v>80.066</v>
      </c>
      <c r="I6" s="33"/>
      <c r="J6" s="33" t="s">
        <v>1169</v>
      </c>
      <c r="K6" s="33" t="s">
        <v>1169</v>
      </c>
      <c r="L6" s="33" t="s">
        <v>1206</v>
      </c>
      <c r="M6" s="33" t="s">
        <v>1205</v>
      </c>
      <c r="N6" s="33" t="s">
        <v>1205</v>
      </c>
      <c r="O6" s="33" t="s">
        <v>1205</v>
      </c>
      <c r="P6" s="136" t="s">
        <v>1224</v>
      </c>
      <c r="Q6" s="33" t="s">
        <v>1205</v>
      </c>
      <c r="R6" s="33"/>
      <c r="S6" s="34">
        <f t="shared" ref="S6:S22" si="9">abs(A6-460000)+24000</f>
        <v>28905</v>
      </c>
      <c r="T6" s="35">
        <v>0.85</v>
      </c>
      <c r="U6" s="36">
        <v>45558.0</v>
      </c>
      <c r="V6" s="37">
        <v>18934.0</v>
      </c>
      <c r="W6" s="35">
        <v>0.85</v>
      </c>
      <c r="X6" s="306">
        <v>45586.0</v>
      </c>
      <c r="Y6" s="37">
        <v>37999.0</v>
      </c>
      <c r="Z6" s="35">
        <v>0.66</v>
      </c>
      <c r="AA6" s="39">
        <v>45647.0</v>
      </c>
      <c r="AB6" s="37" t="s">
        <v>1294</v>
      </c>
      <c r="AC6" s="35">
        <f t="shared" ref="AC6:AD6" si="3">Z6</f>
        <v>0.66</v>
      </c>
      <c r="AD6" s="39">
        <f t="shared" si="3"/>
        <v>45647</v>
      </c>
      <c r="AE6" s="142">
        <v>83.33</v>
      </c>
      <c r="AF6" s="41">
        <f t="shared" ref="AF6:AF10" si="11">IF(AE6&gt;=60,AE6,0)</f>
        <v>83.33</v>
      </c>
      <c r="AG6" s="42">
        <f t="shared" ref="AG6:AG22" si="12">IF(H6&gt;=60,100,0)</f>
        <v>100</v>
      </c>
    </row>
    <row r="7">
      <c r="A7" s="242">
        <v>465029.0</v>
      </c>
      <c r="B7" s="250" t="s">
        <v>69</v>
      </c>
      <c r="C7" s="250" t="s">
        <v>18</v>
      </c>
      <c r="D7" s="29">
        <f t="shared" si="4"/>
        <v>15.5</v>
      </c>
      <c r="E7" s="30">
        <f t="shared" si="5"/>
        <v>34</v>
      </c>
      <c r="F7" s="30">
        <f t="shared" si="6"/>
        <v>12</v>
      </c>
      <c r="G7" s="31">
        <f t="shared" si="7"/>
        <v>20</v>
      </c>
      <c r="H7" s="32">
        <f t="shared" si="8"/>
        <v>81.5</v>
      </c>
      <c r="I7" s="33"/>
      <c r="J7" s="33" t="s">
        <v>1169</v>
      </c>
      <c r="K7" s="33" t="s">
        <v>1169</v>
      </c>
      <c r="L7" s="33" t="s">
        <v>1222</v>
      </c>
      <c r="M7" s="33" t="s">
        <v>1205</v>
      </c>
      <c r="N7" s="33" t="s">
        <v>1169</v>
      </c>
      <c r="O7" s="33" t="s">
        <v>1205</v>
      </c>
      <c r="P7" s="33" t="s">
        <v>1224</v>
      </c>
      <c r="Q7" s="134" t="s">
        <v>1205</v>
      </c>
      <c r="R7" s="145"/>
      <c r="S7" s="34">
        <f t="shared" si="9"/>
        <v>29029</v>
      </c>
      <c r="T7" s="35">
        <v>0.8</v>
      </c>
      <c r="U7" s="36">
        <v>45558.0</v>
      </c>
      <c r="V7" s="21">
        <v>19880.0</v>
      </c>
      <c r="W7" s="35">
        <v>0.75</v>
      </c>
      <c r="X7" s="38">
        <v>45586.0</v>
      </c>
      <c r="Y7" s="37">
        <v>29465.0</v>
      </c>
      <c r="Z7" s="35">
        <v>0.85</v>
      </c>
      <c r="AA7" s="39">
        <v>45647.0</v>
      </c>
      <c r="AB7" s="37" t="s">
        <v>1295</v>
      </c>
      <c r="AC7" s="35">
        <f t="shared" ref="AC7:AD7" si="10">Z7</f>
        <v>0.85</v>
      </c>
      <c r="AD7" s="39">
        <f t="shared" si="10"/>
        <v>45647</v>
      </c>
      <c r="AE7" s="142">
        <v>60.0</v>
      </c>
      <c r="AF7" s="41">
        <f t="shared" si="11"/>
        <v>60</v>
      </c>
      <c r="AG7" s="42">
        <f t="shared" si="12"/>
        <v>100</v>
      </c>
    </row>
    <row r="8">
      <c r="A8" s="242">
        <v>471733.0</v>
      </c>
      <c r="B8" s="250" t="s">
        <v>85</v>
      </c>
      <c r="C8" s="250" t="s">
        <v>18</v>
      </c>
      <c r="D8" s="29">
        <f t="shared" si="4"/>
        <v>16.4</v>
      </c>
      <c r="E8" s="30">
        <f t="shared" si="5"/>
        <v>30</v>
      </c>
      <c r="F8" s="30">
        <f t="shared" si="6"/>
        <v>17.334</v>
      </c>
      <c r="G8" s="31">
        <f t="shared" si="7"/>
        <v>20</v>
      </c>
      <c r="H8" s="32">
        <f t="shared" si="8"/>
        <v>83.734</v>
      </c>
      <c r="I8" s="33"/>
      <c r="J8" s="33" t="s">
        <v>1169</v>
      </c>
      <c r="K8" s="33" t="s">
        <v>1169</v>
      </c>
      <c r="L8" s="33" t="s">
        <v>1205</v>
      </c>
      <c r="M8" s="33" t="s">
        <v>1205</v>
      </c>
      <c r="N8" s="33" t="s">
        <v>1169</v>
      </c>
      <c r="O8" s="33" t="s">
        <v>1205</v>
      </c>
      <c r="P8" s="33" t="s">
        <v>1224</v>
      </c>
      <c r="Q8" s="134" t="s">
        <v>1205</v>
      </c>
      <c r="R8" s="145"/>
      <c r="S8" s="34">
        <f t="shared" si="9"/>
        <v>35733</v>
      </c>
      <c r="T8" s="35">
        <v>0.79</v>
      </c>
      <c r="U8" s="64">
        <v>45572.0</v>
      </c>
      <c r="V8" s="21">
        <v>18966.0</v>
      </c>
      <c r="W8" s="35">
        <v>0.85</v>
      </c>
      <c r="X8" s="306">
        <v>45614.0</v>
      </c>
      <c r="Y8" s="37">
        <v>45567.0</v>
      </c>
      <c r="Z8" s="35">
        <v>0.75</v>
      </c>
      <c r="AA8" s="39">
        <v>45647.0</v>
      </c>
      <c r="AB8" s="37" t="s">
        <v>1296</v>
      </c>
      <c r="AC8" s="35">
        <f t="shared" ref="AC8:AD8" si="13">Z8</f>
        <v>0.75</v>
      </c>
      <c r="AD8" s="39">
        <f t="shared" si="13"/>
        <v>45647</v>
      </c>
      <c r="AE8" s="142">
        <v>86.67</v>
      </c>
      <c r="AF8" s="41">
        <f t="shared" si="11"/>
        <v>86.67</v>
      </c>
      <c r="AG8" s="42">
        <f t="shared" si="12"/>
        <v>100</v>
      </c>
    </row>
    <row r="9">
      <c r="A9" s="242">
        <v>465439.0</v>
      </c>
      <c r="B9" s="250" t="s">
        <v>172</v>
      </c>
      <c r="C9" s="250" t="s">
        <v>18</v>
      </c>
      <c r="D9" s="29">
        <f t="shared" si="4"/>
        <v>16.5</v>
      </c>
      <c r="E9" s="30">
        <f t="shared" si="5"/>
        <v>34</v>
      </c>
      <c r="F9" s="30">
        <f t="shared" si="6"/>
        <v>17.334</v>
      </c>
      <c r="G9" s="31">
        <f t="shared" si="7"/>
        <v>20</v>
      </c>
      <c r="H9" s="32">
        <f t="shared" si="8"/>
        <v>87.834</v>
      </c>
      <c r="I9" s="33"/>
      <c r="J9" s="33" t="s">
        <v>1169</v>
      </c>
      <c r="K9" s="33" t="s">
        <v>1169</v>
      </c>
      <c r="L9" s="33" t="s">
        <v>1206</v>
      </c>
      <c r="M9" s="33" t="s">
        <v>1205</v>
      </c>
      <c r="N9" s="33" t="s">
        <v>1205</v>
      </c>
      <c r="O9" s="33" t="s">
        <v>1205</v>
      </c>
      <c r="P9" s="136" t="s">
        <v>1224</v>
      </c>
      <c r="Q9" s="33" t="s">
        <v>1205</v>
      </c>
      <c r="R9" s="33"/>
      <c r="S9" s="34">
        <f t="shared" si="9"/>
        <v>29439</v>
      </c>
      <c r="T9" s="35">
        <v>0.85</v>
      </c>
      <c r="U9" s="36">
        <v>45558.0</v>
      </c>
      <c r="V9" s="37">
        <v>20933.0</v>
      </c>
      <c r="W9" s="35">
        <v>0.8</v>
      </c>
      <c r="X9" s="38">
        <v>45586.0</v>
      </c>
      <c r="Y9" s="37">
        <v>35777.0</v>
      </c>
      <c r="Z9" s="35">
        <v>0.85</v>
      </c>
      <c r="AA9" s="39">
        <v>45647.0</v>
      </c>
      <c r="AB9" s="37" t="s">
        <v>1297</v>
      </c>
      <c r="AC9" s="35">
        <f t="shared" ref="AC9:AD9" si="14">Z9</f>
        <v>0.85</v>
      </c>
      <c r="AD9" s="39">
        <f t="shared" si="14"/>
        <v>45647</v>
      </c>
      <c r="AE9" s="142">
        <v>86.67</v>
      </c>
      <c r="AF9" s="41">
        <f t="shared" si="11"/>
        <v>86.67</v>
      </c>
      <c r="AG9" s="42">
        <f t="shared" si="12"/>
        <v>100</v>
      </c>
    </row>
    <row r="10">
      <c r="A10" s="363" t="s">
        <v>293</v>
      </c>
      <c r="B10" s="364" t="s">
        <v>294</v>
      </c>
      <c r="C10" s="364" t="s">
        <v>18</v>
      </c>
      <c r="D10" s="29">
        <f t="shared" si="4"/>
        <v>18</v>
      </c>
      <c r="E10" s="30">
        <f t="shared" si="5"/>
        <v>32</v>
      </c>
      <c r="F10" s="30">
        <f t="shared" si="6"/>
        <v>12.666</v>
      </c>
      <c r="G10" s="31">
        <f t="shared" si="7"/>
        <v>20</v>
      </c>
      <c r="H10" s="32">
        <f t="shared" si="8"/>
        <v>82.666</v>
      </c>
      <c r="I10" s="33"/>
      <c r="J10" s="33" t="s">
        <v>1169</v>
      </c>
      <c r="K10" s="33" t="s">
        <v>1169</v>
      </c>
      <c r="L10" s="330" t="s">
        <v>1169</v>
      </c>
      <c r="M10" s="33" t="s">
        <v>1224</v>
      </c>
      <c r="N10" s="33" t="s">
        <v>1169</v>
      </c>
      <c r="O10" s="33" t="s">
        <v>1205</v>
      </c>
      <c r="P10" s="136" t="s">
        <v>1205</v>
      </c>
      <c r="Q10" s="33"/>
      <c r="R10" s="33"/>
      <c r="S10" s="34">
        <f t="shared" si="9"/>
        <v>38281</v>
      </c>
      <c r="T10" s="35">
        <v>0.85</v>
      </c>
      <c r="U10" s="36">
        <v>45558.0</v>
      </c>
      <c r="V10" s="37">
        <v>21879.0</v>
      </c>
      <c r="W10" s="35">
        <v>0.95</v>
      </c>
      <c r="X10" s="38">
        <v>45589.0</v>
      </c>
      <c r="Y10" s="37">
        <v>30798.0</v>
      </c>
      <c r="Z10" s="35">
        <v>0.8</v>
      </c>
      <c r="AA10" s="39">
        <v>45656.0</v>
      </c>
      <c r="AB10" s="37" t="s">
        <v>1298</v>
      </c>
      <c r="AC10" s="35">
        <f t="shared" ref="AC10:AD10" si="15">Z10</f>
        <v>0.8</v>
      </c>
      <c r="AD10" s="39">
        <f t="shared" si="15"/>
        <v>45656</v>
      </c>
      <c r="AE10" s="142">
        <v>63.33</v>
      </c>
      <c r="AF10" s="41">
        <f t="shared" si="11"/>
        <v>63.33</v>
      </c>
      <c r="AG10" s="42">
        <f t="shared" si="12"/>
        <v>100</v>
      </c>
    </row>
    <row r="11">
      <c r="A11" s="242">
        <v>408809.0</v>
      </c>
      <c r="B11" s="250" t="s">
        <v>433</v>
      </c>
      <c r="C11" s="250" t="s">
        <v>18</v>
      </c>
      <c r="D11" s="29">
        <f t="shared" si="4"/>
        <v>18</v>
      </c>
      <c r="E11" s="30">
        <f t="shared" si="5"/>
        <v>34</v>
      </c>
      <c r="F11" s="30">
        <f t="shared" si="6"/>
        <v>12</v>
      </c>
      <c r="G11" s="31">
        <f t="shared" si="7"/>
        <v>20</v>
      </c>
      <c r="H11" s="32">
        <f t="shared" si="8"/>
        <v>84</v>
      </c>
      <c r="I11" s="33"/>
      <c r="J11" s="33" t="s">
        <v>1169</v>
      </c>
      <c r="K11" s="33" t="s">
        <v>1169</v>
      </c>
      <c r="L11" s="33" t="s">
        <v>1224</v>
      </c>
      <c r="M11" s="33" t="s">
        <v>1224</v>
      </c>
      <c r="N11" s="33" t="s">
        <v>1205</v>
      </c>
      <c r="O11" s="33" t="s">
        <v>1205</v>
      </c>
      <c r="P11" s="136" t="s">
        <v>1224</v>
      </c>
      <c r="Q11" s="33"/>
      <c r="R11" s="33"/>
      <c r="S11" s="34">
        <f t="shared" si="9"/>
        <v>75191</v>
      </c>
      <c r="T11" s="35">
        <v>0.9</v>
      </c>
      <c r="U11" s="36">
        <v>45558.0</v>
      </c>
      <c r="V11" s="37">
        <v>20073.0</v>
      </c>
      <c r="W11" s="35">
        <v>0.9</v>
      </c>
      <c r="X11" s="64">
        <v>45572.0</v>
      </c>
      <c r="Y11" s="37">
        <v>26744.0</v>
      </c>
      <c r="Z11" s="35">
        <v>0.85</v>
      </c>
      <c r="AA11" s="39">
        <v>45642.0</v>
      </c>
      <c r="AB11" s="37" t="s">
        <v>1299</v>
      </c>
      <c r="AC11" s="35">
        <f t="shared" ref="AC11:AD11" si="16">Z11</f>
        <v>0.85</v>
      </c>
      <c r="AD11" s="39">
        <f t="shared" si="16"/>
        <v>45642</v>
      </c>
      <c r="AE11" s="139">
        <v>53.33</v>
      </c>
      <c r="AF11" s="146">
        <v>60.0</v>
      </c>
      <c r="AG11" s="42">
        <f t="shared" si="12"/>
        <v>100</v>
      </c>
    </row>
    <row r="12">
      <c r="A12" s="242">
        <v>466300.0</v>
      </c>
      <c r="B12" s="250" t="s">
        <v>463</v>
      </c>
      <c r="C12" s="250" t="s">
        <v>18</v>
      </c>
      <c r="D12" s="29">
        <f t="shared" si="4"/>
        <v>16</v>
      </c>
      <c r="E12" s="30">
        <f t="shared" si="5"/>
        <v>32</v>
      </c>
      <c r="F12" s="30">
        <f t="shared" si="6"/>
        <v>12</v>
      </c>
      <c r="G12" s="31">
        <f t="shared" si="7"/>
        <v>20</v>
      </c>
      <c r="H12" s="32">
        <f t="shared" si="8"/>
        <v>80</v>
      </c>
      <c r="I12" s="33"/>
      <c r="J12" s="33" t="s">
        <v>1169</v>
      </c>
      <c r="K12" s="33" t="s">
        <v>1169</v>
      </c>
      <c r="L12" s="33" t="s">
        <v>1205</v>
      </c>
      <c r="M12" s="33" t="s">
        <v>1224</v>
      </c>
      <c r="N12" s="33" t="s">
        <v>1205</v>
      </c>
      <c r="O12" s="33" t="s">
        <v>1205</v>
      </c>
      <c r="P12" s="136" t="s">
        <v>1169</v>
      </c>
      <c r="Q12" s="33"/>
      <c r="R12" s="33" t="s">
        <v>1205</v>
      </c>
      <c r="S12" s="34">
        <f t="shared" si="9"/>
        <v>30300</v>
      </c>
      <c r="T12" s="35">
        <v>0.8</v>
      </c>
      <c r="U12" s="38">
        <v>45586.0</v>
      </c>
      <c r="V12" s="37">
        <v>35789.0</v>
      </c>
      <c r="W12" s="35">
        <v>0.8</v>
      </c>
      <c r="X12" s="38">
        <v>45628.0</v>
      </c>
      <c r="Y12" s="37">
        <v>871.0</v>
      </c>
      <c r="Z12" s="35">
        <v>0.8</v>
      </c>
      <c r="AA12" s="39">
        <v>45674.0</v>
      </c>
      <c r="AB12" s="37" t="s">
        <v>1300</v>
      </c>
      <c r="AC12" s="35">
        <f t="shared" ref="AC12:AD12" si="17">Z12</f>
        <v>0.8</v>
      </c>
      <c r="AD12" s="39">
        <f t="shared" si="17"/>
        <v>45674</v>
      </c>
      <c r="AE12" s="142">
        <v>60.0</v>
      </c>
      <c r="AF12" s="41">
        <f t="shared" ref="AF12:AF20" si="19">IF(AE12&gt;=60,AE12,0)</f>
        <v>60</v>
      </c>
      <c r="AG12" s="42">
        <f t="shared" si="12"/>
        <v>100</v>
      </c>
    </row>
    <row r="13">
      <c r="A13" s="242">
        <v>434931.0</v>
      </c>
      <c r="B13" s="250" t="s">
        <v>591</v>
      </c>
      <c r="C13" s="250" t="s">
        <v>18</v>
      </c>
      <c r="D13" s="29">
        <f t="shared" si="4"/>
        <v>16.5</v>
      </c>
      <c r="E13" s="30">
        <f t="shared" si="5"/>
        <v>34</v>
      </c>
      <c r="F13" s="30">
        <f t="shared" si="6"/>
        <v>16</v>
      </c>
      <c r="G13" s="31">
        <f t="shared" si="7"/>
        <v>20</v>
      </c>
      <c r="H13" s="32">
        <f t="shared" si="8"/>
        <v>86.5</v>
      </c>
      <c r="I13" s="33"/>
      <c r="J13" s="33" t="s">
        <v>1169</v>
      </c>
      <c r="K13" s="33" t="s">
        <v>1205</v>
      </c>
      <c r="L13" s="33" t="s">
        <v>1206</v>
      </c>
      <c r="M13" s="33" t="s">
        <v>1205</v>
      </c>
      <c r="N13" s="33" t="s">
        <v>1169</v>
      </c>
      <c r="O13" s="33" t="s">
        <v>1205</v>
      </c>
      <c r="P13" s="136" t="s">
        <v>1224</v>
      </c>
      <c r="Q13" s="33" t="s">
        <v>1205</v>
      </c>
      <c r="R13" s="33"/>
      <c r="S13" s="34">
        <f t="shared" si="9"/>
        <v>49069</v>
      </c>
      <c r="T13" s="35">
        <v>0.85</v>
      </c>
      <c r="U13" s="36">
        <v>45558.0</v>
      </c>
      <c r="V13" s="21">
        <v>19374.0</v>
      </c>
      <c r="W13" s="35">
        <v>0.8</v>
      </c>
      <c r="X13" s="306">
        <v>45586.0</v>
      </c>
      <c r="Y13" s="37">
        <v>31434.0</v>
      </c>
      <c r="Z13" s="35">
        <v>0.85</v>
      </c>
      <c r="AA13" s="39">
        <v>45647.0</v>
      </c>
      <c r="AB13" s="37" t="s">
        <v>1301</v>
      </c>
      <c r="AC13" s="35">
        <f t="shared" ref="AC13:AD13" si="18">Z13</f>
        <v>0.85</v>
      </c>
      <c r="AD13" s="39">
        <f t="shared" si="18"/>
        <v>45647</v>
      </c>
      <c r="AE13" s="142">
        <v>80.0</v>
      </c>
      <c r="AF13" s="41">
        <f t="shared" si="19"/>
        <v>80</v>
      </c>
      <c r="AG13" s="42">
        <f t="shared" si="12"/>
        <v>100</v>
      </c>
    </row>
    <row r="14">
      <c r="A14" s="242">
        <v>466668.0</v>
      </c>
      <c r="B14" s="250" t="s">
        <v>609</v>
      </c>
      <c r="C14" s="250" t="s">
        <v>18</v>
      </c>
      <c r="D14" s="29">
        <f t="shared" si="4"/>
        <v>16</v>
      </c>
      <c r="E14" s="30">
        <f t="shared" si="5"/>
        <v>32</v>
      </c>
      <c r="F14" s="30">
        <f t="shared" si="6"/>
        <v>15.334</v>
      </c>
      <c r="G14" s="31">
        <f t="shared" si="7"/>
        <v>20</v>
      </c>
      <c r="H14" s="32">
        <f t="shared" si="8"/>
        <v>83.334</v>
      </c>
      <c r="I14" s="33"/>
      <c r="J14" s="33" t="s">
        <v>1169</v>
      </c>
      <c r="K14" s="33" t="s">
        <v>1169</v>
      </c>
      <c r="L14" s="33" t="s">
        <v>1169</v>
      </c>
      <c r="M14" s="33" t="s">
        <v>1205</v>
      </c>
      <c r="N14" s="33" t="s">
        <v>1224</v>
      </c>
      <c r="O14" s="33"/>
      <c r="P14" s="136" t="s">
        <v>1205</v>
      </c>
      <c r="Q14" s="33"/>
      <c r="R14" s="33"/>
      <c r="S14" s="34">
        <f t="shared" si="9"/>
        <v>30668</v>
      </c>
      <c r="T14" s="35">
        <v>0.8</v>
      </c>
      <c r="U14" s="64">
        <v>45572.0</v>
      </c>
      <c r="V14" s="21">
        <v>30871.0</v>
      </c>
      <c r="W14" s="35">
        <v>0.8</v>
      </c>
      <c r="X14" s="306">
        <v>45614.0</v>
      </c>
      <c r="Y14" s="37">
        <v>10988.0</v>
      </c>
      <c r="Z14" s="35">
        <v>0.8</v>
      </c>
      <c r="AA14" s="39">
        <v>45656.0</v>
      </c>
      <c r="AB14" s="37" t="s">
        <v>1302</v>
      </c>
      <c r="AC14" s="35">
        <f t="shared" ref="AC14:AD14" si="20">Z14</f>
        <v>0.8</v>
      </c>
      <c r="AD14" s="39">
        <f t="shared" si="20"/>
        <v>45656</v>
      </c>
      <c r="AE14" s="142">
        <v>76.67</v>
      </c>
      <c r="AF14" s="41">
        <f t="shared" si="19"/>
        <v>76.67</v>
      </c>
      <c r="AG14" s="42">
        <f t="shared" si="12"/>
        <v>100</v>
      </c>
    </row>
    <row r="15">
      <c r="A15" s="242">
        <v>466972.0</v>
      </c>
      <c r="B15" s="250" t="s">
        <v>713</v>
      </c>
      <c r="C15" s="250" t="s">
        <v>18</v>
      </c>
      <c r="D15" s="29">
        <f t="shared" si="4"/>
        <v>18</v>
      </c>
      <c r="E15" s="30">
        <f t="shared" si="5"/>
        <v>35.2</v>
      </c>
      <c r="F15" s="30">
        <f t="shared" si="6"/>
        <v>18</v>
      </c>
      <c r="G15" s="31">
        <f t="shared" si="7"/>
        <v>20</v>
      </c>
      <c r="H15" s="32">
        <f t="shared" si="8"/>
        <v>91.2</v>
      </c>
      <c r="I15" s="33"/>
      <c r="J15" s="33" t="s">
        <v>1169</v>
      </c>
      <c r="K15" s="33" t="s">
        <v>1169</v>
      </c>
      <c r="L15" s="33" t="s">
        <v>1205</v>
      </c>
      <c r="M15" s="33" t="s">
        <v>1224</v>
      </c>
      <c r="N15" s="33" t="s">
        <v>1205</v>
      </c>
      <c r="O15" s="33" t="s">
        <v>1205</v>
      </c>
      <c r="P15" s="136" t="s">
        <v>1224</v>
      </c>
      <c r="Q15" s="33"/>
      <c r="R15" s="33"/>
      <c r="S15" s="34">
        <f t="shared" si="9"/>
        <v>30972</v>
      </c>
      <c r="T15" s="35">
        <v>0.95</v>
      </c>
      <c r="U15" s="36">
        <v>45558.0</v>
      </c>
      <c r="V15" s="21">
        <v>30933.0</v>
      </c>
      <c r="W15" s="35">
        <v>0.85</v>
      </c>
      <c r="X15" s="306">
        <v>45586.0</v>
      </c>
      <c r="Y15" s="37">
        <v>27466.0</v>
      </c>
      <c r="Z15" s="35">
        <v>0.88</v>
      </c>
      <c r="AA15" s="39">
        <v>45642.0</v>
      </c>
      <c r="AB15" s="37" t="s">
        <v>1303</v>
      </c>
      <c r="AC15" s="35">
        <f t="shared" ref="AC15:AD15" si="21">Z15</f>
        <v>0.88</v>
      </c>
      <c r="AD15" s="39">
        <f t="shared" si="21"/>
        <v>45642</v>
      </c>
      <c r="AE15" s="142">
        <v>90.0</v>
      </c>
      <c r="AF15" s="41">
        <f t="shared" si="19"/>
        <v>90</v>
      </c>
      <c r="AG15" s="42">
        <f t="shared" si="12"/>
        <v>100</v>
      </c>
    </row>
    <row r="16">
      <c r="A16" s="242">
        <v>467088.0</v>
      </c>
      <c r="B16" s="250" t="s">
        <v>745</v>
      </c>
      <c r="C16" s="250" t="s">
        <v>18</v>
      </c>
      <c r="D16" s="29">
        <f t="shared" si="4"/>
        <v>14</v>
      </c>
      <c r="E16" s="30">
        <f t="shared" si="5"/>
        <v>32</v>
      </c>
      <c r="F16" s="30">
        <f t="shared" si="6"/>
        <v>16</v>
      </c>
      <c r="G16" s="31">
        <f t="shared" si="7"/>
        <v>20</v>
      </c>
      <c r="H16" s="32">
        <f t="shared" si="8"/>
        <v>82</v>
      </c>
      <c r="I16" s="33"/>
      <c r="J16" s="33" t="s">
        <v>1169</v>
      </c>
      <c r="K16" s="33" t="s">
        <v>1169</v>
      </c>
      <c r="L16" s="33" t="s">
        <v>1169</v>
      </c>
      <c r="M16" s="33" t="s">
        <v>1169</v>
      </c>
      <c r="N16" s="33" t="s">
        <v>1205</v>
      </c>
      <c r="O16" s="33" t="s">
        <v>1205</v>
      </c>
      <c r="P16" s="136" t="s">
        <v>1169</v>
      </c>
      <c r="Q16" s="33"/>
      <c r="R16" s="33" t="s">
        <v>1205</v>
      </c>
      <c r="S16" s="34">
        <f t="shared" si="9"/>
        <v>31088</v>
      </c>
      <c r="T16" s="35">
        <v>0.65</v>
      </c>
      <c r="U16" s="64">
        <v>45572.0</v>
      </c>
      <c r="V16" s="37">
        <v>10984.0</v>
      </c>
      <c r="W16" s="35">
        <v>0.75</v>
      </c>
      <c r="X16" s="38">
        <v>45628.0</v>
      </c>
      <c r="Y16" s="37">
        <v>766.0</v>
      </c>
      <c r="Z16" s="35">
        <v>0.8</v>
      </c>
      <c r="AA16" s="39">
        <v>45674.0</v>
      </c>
      <c r="AB16" s="37" t="s">
        <v>1304</v>
      </c>
      <c r="AC16" s="35">
        <f t="shared" ref="AC16:AD16" si="22">Z16</f>
        <v>0.8</v>
      </c>
      <c r="AD16" s="39">
        <f t="shared" si="22"/>
        <v>45674</v>
      </c>
      <c r="AE16" s="142">
        <v>80.0</v>
      </c>
      <c r="AF16" s="41">
        <f t="shared" si="19"/>
        <v>80</v>
      </c>
      <c r="AG16" s="42">
        <f t="shared" si="12"/>
        <v>100</v>
      </c>
    </row>
    <row r="17">
      <c r="A17" s="242">
        <v>467464.0</v>
      </c>
      <c r="B17" s="250" t="s">
        <v>875</v>
      </c>
      <c r="C17" s="250" t="s">
        <v>18</v>
      </c>
      <c r="D17" s="29">
        <f t="shared" si="4"/>
        <v>16</v>
      </c>
      <c r="E17" s="30">
        <f t="shared" si="5"/>
        <v>32</v>
      </c>
      <c r="F17" s="30">
        <f t="shared" si="6"/>
        <v>16.666</v>
      </c>
      <c r="G17" s="31">
        <f t="shared" si="7"/>
        <v>20</v>
      </c>
      <c r="H17" s="32">
        <f t="shared" si="8"/>
        <v>84.666</v>
      </c>
      <c r="I17" s="33"/>
      <c r="J17" s="33" t="s">
        <v>1169</v>
      </c>
      <c r="K17" s="33" t="s">
        <v>1169</v>
      </c>
      <c r="L17" s="33" t="s">
        <v>1206</v>
      </c>
      <c r="M17" s="33" t="s">
        <v>1205</v>
      </c>
      <c r="N17" s="33" t="s">
        <v>1205</v>
      </c>
      <c r="O17" s="33" t="s">
        <v>1205</v>
      </c>
      <c r="P17" s="136" t="s">
        <v>1224</v>
      </c>
      <c r="Q17" s="33" t="s">
        <v>1205</v>
      </c>
      <c r="R17" s="33"/>
      <c r="S17" s="34">
        <f t="shared" si="9"/>
        <v>31464</v>
      </c>
      <c r="T17" s="35">
        <v>0.8</v>
      </c>
      <c r="U17" s="36">
        <v>45558.0</v>
      </c>
      <c r="V17" s="37">
        <v>17165.0</v>
      </c>
      <c r="W17" s="35">
        <v>0.8</v>
      </c>
      <c r="X17" s="38">
        <v>45589.0</v>
      </c>
      <c r="Y17" s="37">
        <v>30123.0</v>
      </c>
      <c r="Z17" s="35">
        <v>0.8</v>
      </c>
      <c r="AA17" s="39">
        <v>45647.0</v>
      </c>
      <c r="AB17" s="37" t="s">
        <v>1305</v>
      </c>
      <c r="AC17" s="35">
        <f t="shared" ref="AC17:AD17" si="23">Z17</f>
        <v>0.8</v>
      </c>
      <c r="AD17" s="39">
        <f t="shared" si="23"/>
        <v>45647</v>
      </c>
      <c r="AE17" s="142">
        <v>83.33</v>
      </c>
      <c r="AF17" s="41">
        <f t="shared" si="19"/>
        <v>83.33</v>
      </c>
      <c r="AG17" s="42">
        <f t="shared" si="12"/>
        <v>100</v>
      </c>
    </row>
    <row r="18">
      <c r="A18" s="242">
        <v>467509.0</v>
      </c>
      <c r="B18" s="250" t="s">
        <v>899</v>
      </c>
      <c r="C18" s="250" t="s">
        <v>18</v>
      </c>
      <c r="D18" s="29">
        <f t="shared" si="4"/>
        <v>17</v>
      </c>
      <c r="E18" s="30">
        <f t="shared" si="5"/>
        <v>32</v>
      </c>
      <c r="F18" s="30">
        <f t="shared" si="6"/>
        <v>18</v>
      </c>
      <c r="G18" s="31">
        <f t="shared" si="7"/>
        <v>20</v>
      </c>
      <c r="H18" s="32">
        <f t="shared" si="8"/>
        <v>87</v>
      </c>
      <c r="I18" s="33"/>
      <c r="J18" s="33" t="s">
        <v>1169</v>
      </c>
      <c r="K18" s="33" t="s">
        <v>1169</v>
      </c>
      <c r="L18" s="33" t="s">
        <v>1222</v>
      </c>
      <c r="M18" s="33" t="s">
        <v>1169</v>
      </c>
      <c r="N18" s="33" t="s">
        <v>1205</v>
      </c>
      <c r="O18" s="33" t="s">
        <v>1205</v>
      </c>
      <c r="P18" s="136" t="s">
        <v>1224</v>
      </c>
      <c r="Q18" s="33" t="s">
        <v>1205</v>
      </c>
      <c r="R18" s="33"/>
      <c r="S18" s="34">
        <f t="shared" si="9"/>
        <v>31509</v>
      </c>
      <c r="T18" s="35">
        <v>0.9</v>
      </c>
      <c r="U18" s="36">
        <v>45558.0</v>
      </c>
      <c r="V18" s="21">
        <v>32475.0</v>
      </c>
      <c r="W18" s="35">
        <v>0.8</v>
      </c>
      <c r="X18" s="306">
        <v>45586.0</v>
      </c>
      <c r="Y18" s="37">
        <v>34557.0</v>
      </c>
      <c r="Z18" s="35">
        <v>0.8</v>
      </c>
      <c r="AA18" s="39">
        <v>45647.0</v>
      </c>
      <c r="AB18" s="37" t="s">
        <v>1306</v>
      </c>
      <c r="AC18" s="35">
        <f t="shared" ref="AC18:AD18" si="24">Z18</f>
        <v>0.8</v>
      </c>
      <c r="AD18" s="39">
        <f t="shared" si="24"/>
        <v>45647</v>
      </c>
      <c r="AE18" s="142">
        <v>90.0</v>
      </c>
      <c r="AF18" s="41">
        <f t="shared" si="19"/>
        <v>90</v>
      </c>
      <c r="AG18" s="42">
        <f t="shared" si="12"/>
        <v>100</v>
      </c>
    </row>
    <row r="19">
      <c r="A19" s="242">
        <v>467667.0</v>
      </c>
      <c r="B19" s="250" t="s">
        <v>963</v>
      </c>
      <c r="C19" s="250" t="s">
        <v>18</v>
      </c>
      <c r="D19" s="29">
        <f t="shared" si="4"/>
        <v>19</v>
      </c>
      <c r="E19" s="30">
        <f t="shared" si="5"/>
        <v>32</v>
      </c>
      <c r="F19" s="30">
        <f t="shared" si="6"/>
        <v>12</v>
      </c>
      <c r="G19" s="31">
        <f t="shared" si="7"/>
        <v>20</v>
      </c>
      <c r="H19" s="32">
        <f t="shared" si="8"/>
        <v>83</v>
      </c>
      <c r="I19" s="33"/>
      <c r="J19" s="33" t="s">
        <v>1169</v>
      </c>
      <c r="K19" s="33" t="s">
        <v>1169</v>
      </c>
      <c r="L19" s="33" t="s">
        <v>1224</v>
      </c>
      <c r="M19" s="33" t="s">
        <v>1169</v>
      </c>
      <c r="N19" s="33" t="s">
        <v>1205</v>
      </c>
      <c r="O19" s="33" t="s">
        <v>1205</v>
      </c>
      <c r="P19" s="136" t="s">
        <v>1224</v>
      </c>
      <c r="Q19" s="33"/>
      <c r="R19" s="33"/>
      <c r="S19" s="34">
        <f t="shared" si="9"/>
        <v>31667</v>
      </c>
      <c r="T19" s="35">
        <v>1.0</v>
      </c>
      <c r="U19" s="36">
        <v>45558.0</v>
      </c>
      <c r="V19" s="34">
        <v>167958.0</v>
      </c>
      <c r="W19" s="35">
        <v>0.9</v>
      </c>
      <c r="X19" s="64">
        <v>45572.0</v>
      </c>
      <c r="Y19" s="37">
        <v>65988.0</v>
      </c>
      <c r="Z19" s="35">
        <v>0.8</v>
      </c>
      <c r="AA19" s="39">
        <v>45642.0</v>
      </c>
      <c r="AB19" s="37" t="s">
        <v>1307</v>
      </c>
      <c r="AC19" s="35">
        <f t="shared" ref="AC19:AD19" si="25">Z19</f>
        <v>0.8</v>
      </c>
      <c r="AD19" s="39">
        <f t="shared" si="25"/>
        <v>45642</v>
      </c>
      <c r="AE19" s="139">
        <v>60.0</v>
      </c>
      <c r="AF19" s="41">
        <f t="shared" si="19"/>
        <v>60</v>
      </c>
      <c r="AG19" s="42">
        <f t="shared" si="12"/>
        <v>100</v>
      </c>
    </row>
    <row r="20" ht="16.5" customHeight="1">
      <c r="A20" s="242">
        <v>467742.0</v>
      </c>
      <c r="B20" s="250" t="s">
        <v>989</v>
      </c>
      <c r="C20" s="250" t="s">
        <v>18</v>
      </c>
      <c r="D20" s="29">
        <f t="shared" si="4"/>
        <v>17.5</v>
      </c>
      <c r="E20" s="30">
        <f t="shared" si="5"/>
        <v>32</v>
      </c>
      <c r="F20" s="30">
        <f t="shared" si="6"/>
        <v>12.666</v>
      </c>
      <c r="G20" s="31">
        <f t="shared" si="7"/>
        <v>20</v>
      </c>
      <c r="H20" s="32">
        <f t="shared" si="8"/>
        <v>82.166</v>
      </c>
      <c r="I20" s="33"/>
      <c r="J20" s="33" t="s">
        <v>1169</v>
      </c>
      <c r="K20" s="33" t="s">
        <v>1169</v>
      </c>
      <c r="L20" s="330" t="s">
        <v>1206</v>
      </c>
      <c r="M20" s="33" t="s">
        <v>1205</v>
      </c>
      <c r="N20" s="33" t="s">
        <v>1169</v>
      </c>
      <c r="O20" s="33" t="s">
        <v>1205</v>
      </c>
      <c r="P20" s="136" t="s">
        <v>1205</v>
      </c>
      <c r="Q20" s="33"/>
      <c r="R20" s="33"/>
      <c r="S20" s="34">
        <f t="shared" si="9"/>
        <v>31742</v>
      </c>
      <c r="T20" s="35">
        <v>0.95</v>
      </c>
      <c r="U20" s="36">
        <v>45558.0</v>
      </c>
      <c r="V20" s="21">
        <v>22974.0</v>
      </c>
      <c r="W20" s="35">
        <v>0.8</v>
      </c>
      <c r="X20" s="38">
        <v>45589.0</v>
      </c>
      <c r="Y20" s="37">
        <v>44132.0</v>
      </c>
      <c r="Z20" s="35">
        <v>0.8</v>
      </c>
      <c r="AA20" s="39">
        <v>45656.0</v>
      </c>
      <c r="AB20" s="37" t="s">
        <v>1308</v>
      </c>
      <c r="AC20" s="35">
        <f t="shared" ref="AC20:AD20" si="26">Z20</f>
        <v>0.8</v>
      </c>
      <c r="AD20" s="39">
        <f t="shared" si="26"/>
        <v>45656</v>
      </c>
      <c r="AE20" s="142">
        <v>63.33</v>
      </c>
      <c r="AF20" s="41">
        <f t="shared" si="19"/>
        <v>63.33</v>
      </c>
      <c r="AG20" s="42">
        <f t="shared" si="12"/>
        <v>100</v>
      </c>
    </row>
    <row r="21">
      <c r="A21" s="242">
        <v>467858.0</v>
      </c>
      <c r="B21" s="250" t="s">
        <v>1019</v>
      </c>
      <c r="C21" s="250" t="s">
        <v>18</v>
      </c>
      <c r="D21" s="29">
        <f t="shared" si="4"/>
        <v>17.5</v>
      </c>
      <c r="E21" s="30">
        <f t="shared" si="5"/>
        <v>34</v>
      </c>
      <c r="F21" s="30">
        <f t="shared" si="6"/>
        <v>18.512</v>
      </c>
      <c r="G21" s="31">
        <f t="shared" si="7"/>
        <v>20</v>
      </c>
      <c r="H21" s="216">
        <f t="shared" si="8"/>
        <v>90.012</v>
      </c>
      <c r="I21" s="33"/>
      <c r="J21" s="33" t="s">
        <v>1169</v>
      </c>
      <c r="K21" s="33" t="s">
        <v>1169</v>
      </c>
      <c r="L21" s="330" t="s">
        <v>1169</v>
      </c>
      <c r="M21" s="33" t="s">
        <v>1205</v>
      </c>
      <c r="N21" s="33" t="s">
        <v>1224</v>
      </c>
      <c r="O21" s="33" t="s">
        <v>1205</v>
      </c>
      <c r="P21" s="136" t="s">
        <v>1205</v>
      </c>
      <c r="Q21" s="33"/>
      <c r="R21" s="33"/>
      <c r="S21" s="34">
        <f t="shared" si="9"/>
        <v>31858</v>
      </c>
      <c r="T21" s="35">
        <v>0.8</v>
      </c>
      <c r="U21" s="64">
        <v>45572.0</v>
      </c>
      <c r="V21" s="21">
        <v>33488.0</v>
      </c>
      <c r="W21" s="35">
        <v>0.95</v>
      </c>
      <c r="X21" s="306">
        <v>45614.0</v>
      </c>
      <c r="Y21" s="37">
        <v>15556.0</v>
      </c>
      <c r="Z21" s="35">
        <v>0.85</v>
      </c>
      <c r="AA21" s="39">
        <v>45656.0</v>
      </c>
      <c r="AB21" s="37" t="s">
        <v>1309</v>
      </c>
      <c r="AC21" s="35">
        <f t="shared" ref="AC21:AD21" si="27">Z21</f>
        <v>0.85</v>
      </c>
      <c r="AD21" s="39">
        <f t="shared" si="27"/>
        <v>45656</v>
      </c>
      <c r="AE21" s="139">
        <v>53.33</v>
      </c>
      <c r="AF21" s="146">
        <v>92.56</v>
      </c>
      <c r="AG21" s="42">
        <f t="shared" si="12"/>
        <v>100</v>
      </c>
    </row>
    <row r="22">
      <c r="A22" s="242">
        <v>467959.0</v>
      </c>
      <c r="B22" s="250" t="s">
        <v>1063</v>
      </c>
      <c r="C22" s="250" t="s">
        <v>18</v>
      </c>
      <c r="D22" s="29">
        <f t="shared" si="4"/>
        <v>17.3</v>
      </c>
      <c r="E22" s="30">
        <f t="shared" si="5"/>
        <v>34</v>
      </c>
      <c r="F22" s="30">
        <f t="shared" si="6"/>
        <v>12.666</v>
      </c>
      <c r="G22" s="31">
        <f t="shared" si="7"/>
        <v>20</v>
      </c>
      <c r="H22" s="32">
        <f t="shared" si="8"/>
        <v>83.966</v>
      </c>
      <c r="I22" s="33"/>
      <c r="J22" s="33" t="s">
        <v>1169</v>
      </c>
      <c r="K22" s="33" t="s">
        <v>1169</v>
      </c>
      <c r="L22" s="33" t="s">
        <v>1224</v>
      </c>
      <c r="M22" s="33" t="s">
        <v>1206</v>
      </c>
      <c r="N22" s="33" t="s">
        <v>1169</v>
      </c>
      <c r="O22" s="33" t="s">
        <v>1205</v>
      </c>
      <c r="P22" s="136" t="s">
        <v>1205</v>
      </c>
      <c r="Q22" s="33"/>
      <c r="R22" s="33"/>
      <c r="S22" s="34">
        <f t="shared" si="9"/>
        <v>31959</v>
      </c>
      <c r="T22" s="130">
        <v>0.88</v>
      </c>
      <c r="U22" s="36">
        <v>45558.0</v>
      </c>
      <c r="V22" s="21">
        <v>20618.0</v>
      </c>
      <c r="W22" s="35">
        <v>0.85</v>
      </c>
      <c r="X22" s="38">
        <v>45614.0</v>
      </c>
      <c r="Y22" s="37">
        <v>34789.0</v>
      </c>
      <c r="Z22" s="35">
        <v>0.85</v>
      </c>
      <c r="AA22" s="39">
        <v>45656.0</v>
      </c>
      <c r="AB22" s="37" t="s">
        <v>1310</v>
      </c>
      <c r="AC22" s="35">
        <f t="shared" ref="AC22:AD22" si="28">Z22</f>
        <v>0.85</v>
      </c>
      <c r="AD22" s="39">
        <f t="shared" si="28"/>
        <v>45656</v>
      </c>
      <c r="AE22" s="142">
        <v>63.33</v>
      </c>
      <c r="AF22" s="41">
        <f>IF(AE22&gt;=60,AE22,0)</f>
        <v>63.33</v>
      </c>
      <c r="AG22" s="42">
        <f t="shared" si="12"/>
        <v>100</v>
      </c>
    </row>
    <row r="23">
      <c r="A23" s="258"/>
      <c r="B23" s="114"/>
      <c r="C23" s="62"/>
      <c r="D23" s="29"/>
      <c r="E23" s="30"/>
      <c r="F23" s="30"/>
      <c r="G23" s="31"/>
      <c r="H23" s="32"/>
      <c r="I23" s="33"/>
      <c r="J23" s="33"/>
      <c r="K23" s="33"/>
      <c r="L23" s="33"/>
      <c r="M23" s="33"/>
      <c r="N23" s="33"/>
      <c r="O23" s="33"/>
      <c r="P23" s="136"/>
      <c r="Q23" s="33"/>
      <c r="R23" s="33"/>
      <c r="S23" s="34"/>
      <c r="T23" s="316"/>
      <c r="U23" s="36"/>
      <c r="V23" s="34"/>
      <c r="W23" s="35"/>
      <c r="X23" s="36"/>
      <c r="Y23" s="21"/>
      <c r="Z23" s="35"/>
      <c r="AA23" s="38"/>
      <c r="AB23" s="21"/>
      <c r="AC23" s="37"/>
      <c r="AD23" s="39"/>
      <c r="AE23" s="317"/>
      <c r="AF23" s="37"/>
      <c r="AG23" s="23"/>
    </row>
  </sheetData>
  <mergeCells count="29">
    <mergeCell ref="V2:V3"/>
    <mergeCell ref="X2:X3"/>
    <mergeCell ref="Y2:Y3"/>
    <mergeCell ref="AA2:AA3"/>
    <mergeCell ref="AB2:AB3"/>
    <mergeCell ref="AD2:AD3"/>
    <mergeCell ref="AG2:AG3"/>
    <mergeCell ref="D1:G2"/>
    <mergeCell ref="H1:H3"/>
    <mergeCell ref="I1:R1"/>
    <mergeCell ref="S1:U1"/>
    <mergeCell ref="V1:X1"/>
    <mergeCell ref="Y1:AA1"/>
    <mergeCell ref="AB1:AD1"/>
    <mergeCell ref="C1:C2"/>
    <mergeCell ref="A2:A3"/>
    <mergeCell ref="B2:B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U2:U3"/>
  </mergeCells>
  <conditionalFormatting sqref="D4:G23">
    <cfRule type="cellIs" dxfId="0" priority="1" operator="greaterThanOrEqual">
      <formula>0.1</formula>
    </cfRule>
  </conditionalFormatting>
  <conditionalFormatting sqref="D4:G23">
    <cfRule type="cellIs" dxfId="1" priority="2" operator="lessThan">
      <formula>0.1</formula>
    </cfRule>
  </conditionalFormatting>
  <conditionalFormatting sqref="H1:H23">
    <cfRule type="cellIs" dxfId="2" priority="3" operator="between">
      <formula>60</formula>
      <formula>68</formula>
    </cfRule>
  </conditionalFormatting>
  <conditionalFormatting sqref="I1:R23">
    <cfRule type="containsText" dxfId="3" priority="4" operator="containsText" text="N">
      <formula>NOT(ISERROR(SEARCH(("N"),(I1))))</formula>
    </cfRule>
  </conditionalFormatting>
  <conditionalFormatting sqref="H1:H23">
    <cfRule type="cellIs" dxfId="4" priority="5" operator="between">
      <formula>68</formula>
      <formula>74</formula>
    </cfRule>
  </conditionalFormatting>
  <conditionalFormatting sqref="H1:H23">
    <cfRule type="cellIs" dxfId="5" priority="6" operator="between">
      <formula>74</formula>
      <formula>81</formula>
    </cfRule>
  </conditionalFormatting>
  <conditionalFormatting sqref="H1:H23">
    <cfRule type="cellIs" dxfId="6" priority="7" operator="between">
      <formula>81</formula>
      <formula>90</formula>
    </cfRule>
  </conditionalFormatting>
  <conditionalFormatting sqref="H1:H23">
    <cfRule type="cellIs" dxfId="7" priority="8" operator="greaterThan">
      <formula>90</formula>
    </cfRule>
  </conditionalFormatting>
  <conditionalFormatting sqref="AE4:AF23">
    <cfRule type="cellIs" dxfId="1" priority="9" operator="lessThan">
      <formula>60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5.13" defaultRowHeight="15.75"/>
  <cols>
    <col customWidth="1" min="1" max="1" width="7.5"/>
    <col customWidth="1" min="2" max="2" width="36.0"/>
    <col customWidth="1" min="3" max="3" width="7.38"/>
    <col customWidth="1" min="4" max="7" width="4.38"/>
    <col customWidth="1" min="8" max="8" width="5.13"/>
    <col customWidth="1" min="9" max="18" width="2.88"/>
    <col customWidth="1" min="19" max="19" width="9.0"/>
    <col customWidth="1" min="20" max="20" width="7.25"/>
    <col customWidth="1" min="21" max="21" width="6.5"/>
    <col customWidth="1" min="22" max="22" width="9.0"/>
    <col customWidth="1" min="23" max="23" width="7.75"/>
    <col customWidth="1" min="24" max="24" width="6.63"/>
    <col customWidth="1" min="25" max="25" width="10.0"/>
    <col customWidth="1" min="26" max="26" width="7.88"/>
    <col customWidth="1" min="27" max="27" width="6.63"/>
    <col customWidth="1" min="28" max="28" width="12.75"/>
    <col customWidth="1" min="29" max="29" width="9.5"/>
    <col customWidth="1" min="30" max="30" width="5.0"/>
    <col customWidth="1" min="31" max="32" width="6.25"/>
    <col customWidth="1" min="33" max="33" width="6.13"/>
  </cols>
  <sheetData>
    <row r="1">
      <c r="A1" s="5"/>
      <c r="B1" s="5" t="s">
        <v>1311</v>
      </c>
      <c r="C1" s="5" t="s">
        <v>3</v>
      </c>
      <c r="D1" s="6" t="s">
        <v>1151</v>
      </c>
      <c r="H1" s="310" t="s">
        <v>1174</v>
      </c>
      <c r="I1" s="8" t="s">
        <v>1175</v>
      </c>
      <c r="S1" s="9" t="s">
        <v>1153</v>
      </c>
      <c r="U1" s="10"/>
      <c r="V1" s="9" t="s">
        <v>1154</v>
      </c>
      <c r="X1" s="10"/>
      <c r="Y1" s="9" t="s">
        <v>1155</v>
      </c>
      <c r="AA1" s="10"/>
      <c r="AB1" s="8" t="s">
        <v>1156</v>
      </c>
      <c r="AD1" s="10"/>
      <c r="AE1" s="11" t="s">
        <v>1157</v>
      </c>
      <c r="AF1" s="12" t="s">
        <v>1158</v>
      </c>
      <c r="AG1" s="13" t="s">
        <v>1159</v>
      </c>
    </row>
    <row r="2">
      <c r="A2" s="5" t="s">
        <v>0</v>
      </c>
      <c r="B2" s="5" t="s">
        <v>1</v>
      </c>
      <c r="D2" s="14"/>
      <c r="H2" s="15"/>
      <c r="I2" s="16">
        <v>45541.0</v>
      </c>
      <c r="J2" s="16">
        <f t="shared" ref="J2:P2" si="1">I2+14</f>
        <v>45555</v>
      </c>
      <c r="K2" s="16">
        <f t="shared" si="1"/>
        <v>45569</v>
      </c>
      <c r="L2" s="16">
        <f t="shared" si="1"/>
        <v>45583</v>
      </c>
      <c r="M2" s="16">
        <f t="shared" si="1"/>
        <v>45597</v>
      </c>
      <c r="N2" s="16">
        <f t="shared" si="1"/>
        <v>45611</v>
      </c>
      <c r="O2" s="16">
        <f t="shared" si="1"/>
        <v>45625</v>
      </c>
      <c r="P2" s="131">
        <f t="shared" si="1"/>
        <v>45639</v>
      </c>
      <c r="Q2" s="132">
        <v>45289.0</v>
      </c>
      <c r="R2" s="132">
        <v>44935.0</v>
      </c>
      <c r="S2" s="18" t="s">
        <v>1160</v>
      </c>
      <c r="T2" s="19" t="s">
        <v>1161</v>
      </c>
      <c r="U2" s="20" t="s">
        <v>1162</v>
      </c>
      <c r="V2" s="18" t="s">
        <v>1160</v>
      </c>
      <c r="W2" s="19" t="s">
        <v>1161</v>
      </c>
      <c r="X2" s="20" t="s">
        <v>1162</v>
      </c>
      <c r="Y2" s="18" t="s">
        <v>1160</v>
      </c>
      <c r="Z2" s="19" t="s">
        <v>1161</v>
      </c>
      <c r="AA2" s="20" t="s">
        <v>1162</v>
      </c>
      <c r="AB2" s="21" t="s">
        <v>1160</v>
      </c>
      <c r="AC2" s="19" t="s">
        <v>1161</v>
      </c>
      <c r="AD2" s="20" t="s">
        <v>1162</v>
      </c>
      <c r="AE2" s="22" t="s">
        <v>1163</v>
      </c>
      <c r="AF2" s="22" t="s">
        <v>1163</v>
      </c>
      <c r="AG2" s="23" t="s">
        <v>1164</v>
      </c>
    </row>
    <row r="3" ht="18.0" customHeight="1">
      <c r="C3" s="62" t="s">
        <v>30</v>
      </c>
      <c r="D3" s="24" t="s">
        <v>1153</v>
      </c>
      <c r="E3" s="19" t="s">
        <v>1154</v>
      </c>
      <c r="F3" s="19" t="s">
        <v>1163</v>
      </c>
      <c r="G3" s="25" t="s">
        <v>1159</v>
      </c>
      <c r="H3" s="15"/>
      <c r="P3" s="10"/>
      <c r="S3" s="14"/>
      <c r="T3" s="19" t="s">
        <v>1164</v>
      </c>
      <c r="U3" s="10"/>
      <c r="V3" s="14"/>
      <c r="W3" s="19" t="s">
        <v>1164</v>
      </c>
      <c r="X3" s="10"/>
      <c r="Y3" s="14"/>
      <c r="Z3" s="19" t="s">
        <v>1164</v>
      </c>
      <c r="AA3" s="10"/>
      <c r="AB3" s="14"/>
      <c r="AC3" s="19" t="s">
        <v>1164</v>
      </c>
      <c r="AD3" s="10"/>
      <c r="AE3" s="26" t="s">
        <v>1164</v>
      </c>
      <c r="AF3" s="26" t="s">
        <v>1164</v>
      </c>
      <c r="AG3" s="15"/>
    </row>
    <row r="4">
      <c r="A4" s="313">
        <v>471844.0</v>
      </c>
      <c r="B4" s="59" t="s">
        <v>207</v>
      </c>
      <c r="C4" s="143" t="s">
        <v>112</v>
      </c>
      <c r="D4" s="29">
        <f t="shared" ref="D4:D6" si="3">AVERAGE(T4,W4)*20</f>
        <v>6.5</v>
      </c>
      <c r="E4" s="30">
        <f t="shared" ref="E4:E6" si="4">AVERAGE(Z4,AC4)*40</f>
        <v>0</v>
      </c>
      <c r="F4" s="30">
        <f t="shared" ref="F4:F6" si="5">AVERAGE(AF4,AF4)/100*20</f>
        <v>0</v>
      </c>
      <c r="G4" s="31">
        <f t="shared" ref="G4:G6" si="6">AG4/100*20</f>
        <v>0</v>
      </c>
      <c r="H4" s="32">
        <f t="shared" ref="H4:H6" si="7">SUM(D4:G4)</f>
        <v>6.5</v>
      </c>
      <c r="I4" s="33" t="s">
        <v>1169</v>
      </c>
      <c r="J4" s="33" t="s">
        <v>1169</v>
      </c>
      <c r="K4" s="33" t="s">
        <v>1224</v>
      </c>
      <c r="L4" s="33" t="s">
        <v>1224</v>
      </c>
      <c r="M4" s="33" t="s">
        <v>1169</v>
      </c>
      <c r="N4" s="33" t="s">
        <v>1169</v>
      </c>
      <c r="O4" s="33" t="s">
        <v>1169</v>
      </c>
      <c r="P4" s="136"/>
      <c r="Q4" s="33"/>
      <c r="R4" s="33"/>
      <c r="S4" s="34">
        <f t="shared" ref="S4:S6" si="8">abs(A4-460000)+24000</f>
        <v>35844</v>
      </c>
      <c r="T4" s="35">
        <v>0.65</v>
      </c>
      <c r="U4" s="36">
        <v>45625.0</v>
      </c>
      <c r="V4" s="37">
        <v>90341.0</v>
      </c>
      <c r="W4" s="35">
        <v>0.0</v>
      </c>
      <c r="X4" s="38"/>
      <c r="Y4" s="37"/>
      <c r="Z4" s="35">
        <v>0.0</v>
      </c>
      <c r="AA4" s="39"/>
      <c r="AB4" s="40"/>
      <c r="AC4" s="35">
        <f t="shared" ref="AC4:AD4" si="2">Z4</f>
        <v>0</v>
      </c>
      <c r="AD4" s="39" t="str">
        <f t="shared" si="2"/>
        <v/>
      </c>
      <c r="AE4" s="139">
        <v>43.33</v>
      </c>
      <c r="AF4" s="41">
        <f t="shared" ref="AF4:AF6" si="10">IF(AE4&gt;=60,AE4,0)</f>
        <v>0</v>
      </c>
      <c r="AG4" s="42">
        <f t="shared" ref="AG4:AG6" si="11">IF(H4&gt;=60,100,0)</f>
        <v>0</v>
      </c>
    </row>
    <row r="5">
      <c r="A5" s="313">
        <v>407889.0</v>
      </c>
      <c r="B5" s="59" t="s">
        <v>635</v>
      </c>
      <c r="C5" s="143" t="s">
        <v>112</v>
      </c>
      <c r="D5" s="29">
        <f t="shared" si="3"/>
        <v>14.5</v>
      </c>
      <c r="E5" s="30">
        <f t="shared" si="4"/>
        <v>0.004</v>
      </c>
      <c r="F5" s="30">
        <f t="shared" si="5"/>
        <v>12.666</v>
      </c>
      <c r="G5" s="31">
        <f t="shared" si="6"/>
        <v>0</v>
      </c>
      <c r="H5" s="32">
        <f t="shared" si="7"/>
        <v>27.17</v>
      </c>
      <c r="I5" s="33" t="s">
        <v>1169</v>
      </c>
      <c r="J5" s="33" t="s">
        <v>1169</v>
      </c>
      <c r="K5" s="33" t="s">
        <v>1224</v>
      </c>
      <c r="L5" s="33" t="s">
        <v>1224</v>
      </c>
      <c r="M5" s="33" t="s">
        <v>1224</v>
      </c>
      <c r="N5" s="33" t="s">
        <v>1224</v>
      </c>
      <c r="O5" s="33" t="s">
        <v>1224</v>
      </c>
      <c r="P5" s="136"/>
      <c r="Q5" s="33"/>
      <c r="R5" s="33"/>
      <c r="S5" s="34">
        <f t="shared" si="8"/>
        <v>76111</v>
      </c>
      <c r="T5" s="130">
        <v>0.7</v>
      </c>
      <c r="U5" s="36">
        <v>45653.0</v>
      </c>
      <c r="V5" s="37">
        <v>71925.0</v>
      </c>
      <c r="W5" s="35">
        <v>0.75</v>
      </c>
      <c r="X5" s="39">
        <v>45675.0</v>
      </c>
      <c r="Y5" s="37">
        <v>22042.0</v>
      </c>
      <c r="Z5" s="35">
        <v>1.0E-4</v>
      </c>
      <c r="AA5" s="39"/>
      <c r="AB5" s="40"/>
      <c r="AC5" s="35">
        <f t="shared" ref="AC5:AD5" si="9">Z5</f>
        <v>0.0001</v>
      </c>
      <c r="AD5" s="39" t="str">
        <f t="shared" si="9"/>
        <v/>
      </c>
      <c r="AE5" s="142">
        <v>63.33</v>
      </c>
      <c r="AF5" s="41">
        <f t="shared" si="10"/>
        <v>63.33</v>
      </c>
      <c r="AG5" s="42">
        <f t="shared" si="11"/>
        <v>0</v>
      </c>
    </row>
    <row r="6">
      <c r="A6" s="313">
        <v>467622.0</v>
      </c>
      <c r="B6" s="59" t="s">
        <v>945</v>
      </c>
      <c r="C6" s="143" t="s">
        <v>112</v>
      </c>
      <c r="D6" s="29">
        <f t="shared" si="3"/>
        <v>0</v>
      </c>
      <c r="E6" s="30">
        <f t="shared" si="4"/>
        <v>0</v>
      </c>
      <c r="F6" s="30">
        <f t="shared" si="5"/>
        <v>0</v>
      </c>
      <c r="G6" s="31">
        <f t="shared" si="6"/>
        <v>0</v>
      </c>
      <c r="H6" s="32">
        <f t="shared" si="7"/>
        <v>0</v>
      </c>
      <c r="I6" s="33" t="s">
        <v>1169</v>
      </c>
      <c r="J6" s="33" t="s">
        <v>1169</v>
      </c>
      <c r="K6" s="33" t="s">
        <v>1224</v>
      </c>
      <c r="L6" s="33" t="s">
        <v>1169</v>
      </c>
      <c r="M6" s="33" t="s">
        <v>1224</v>
      </c>
      <c r="N6" s="33" t="s">
        <v>1224</v>
      </c>
      <c r="O6" s="33" t="s">
        <v>1224</v>
      </c>
      <c r="P6" s="136"/>
      <c r="Q6" s="33"/>
      <c r="R6" s="33"/>
      <c r="S6" s="34">
        <f t="shared" si="8"/>
        <v>31622</v>
      </c>
      <c r="T6" s="35">
        <v>0.0</v>
      </c>
      <c r="U6" s="36"/>
      <c r="V6" s="21"/>
      <c r="W6" s="35">
        <v>0.0</v>
      </c>
      <c r="X6" s="38"/>
      <c r="Y6" s="37"/>
      <c r="Z6" s="35">
        <v>0.0</v>
      </c>
      <c r="AA6" s="39"/>
      <c r="AB6" s="40"/>
      <c r="AC6" s="35">
        <f t="shared" ref="AC6:AD6" si="12">Z6</f>
        <v>0</v>
      </c>
      <c r="AD6" s="39" t="str">
        <f t="shared" si="12"/>
        <v/>
      </c>
      <c r="AE6" s="141"/>
      <c r="AF6" s="41">
        <f t="shared" si="10"/>
        <v>0</v>
      </c>
      <c r="AG6" s="42">
        <f t="shared" si="11"/>
        <v>0</v>
      </c>
    </row>
    <row r="7">
      <c r="A7" s="313"/>
      <c r="B7" s="59"/>
      <c r="C7" s="143"/>
      <c r="D7" s="206"/>
      <c r="E7" s="60"/>
      <c r="F7" s="60"/>
      <c r="G7" s="207"/>
      <c r="H7" s="32"/>
      <c r="I7" s="33"/>
      <c r="J7" s="33"/>
      <c r="K7" s="33"/>
      <c r="L7" s="33"/>
      <c r="M7" s="33"/>
      <c r="N7" s="33"/>
      <c r="O7" s="33"/>
      <c r="P7" s="136"/>
      <c r="Q7" s="33"/>
      <c r="R7" s="33"/>
      <c r="S7" s="208"/>
      <c r="T7" s="130"/>
      <c r="U7" s="36"/>
      <c r="V7" s="21"/>
      <c r="W7" s="130"/>
      <c r="X7" s="38"/>
      <c r="Y7" s="37"/>
      <c r="Z7" s="35"/>
      <c r="AA7" s="39"/>
      <c r="AB7" s="40"/>
      <c r="AC7" s="37"/>
      <c r="AD7" s="39"/>
      <c r="AE7" s="142"/>
      <c r="AF7" s="43"/>
      <c r="AG7" s="42"/>
    </row>
    <row r="8">
      <c r="A8" s="313"/>
      <c r="B8" s="59"/>
      <c r="C8" s="143"/>
      <c r="D8" s="206"/>
      <c r="E8" s="60"/>
      <c r="F8" s="60"/>
      <c r="G8" s="207"/>
      <c r="H8" s="32"/>
      <c r="I8" s="33"/>
      <c r="J8" s="33"/>
      <c r="K8" s="33"/>
      <c r="L8" s="33"/>
      <c r="M8" s="33"/>
      <c r="N8" s="33"/>
      <c r="O8" s="33"/>
      <c r="P8" s="136"/>
      <c r="Q8" s="33"/>
      <c r="R8" s="33"/>
      <c r="S8" s="208"/>
      <c r="T8" s="130"/>
      <c r="U8" s="36"/>
      <c r="V8" s="21"/>
      <c r="W8" s="130"/>
      <c r="X8" s="38"/>
      <c r="Y8" s="37"/>
      <c r="Z8" s="35"/>
      <c r="AA8" s="39"/>
      <c r="AB8" s="40"/>
      <c r="AC8" s="37"/>
      <c r="AD8" s="39"/>
      <c r="AE8" s="142"/>
      <c r="AF8" s="43"/>
      <c r="AG8" s="42"/>
    </row>
    <row r="9">
      <c r="A9" s="313"/>
      <c r="B9" s="59"/>
      <c r="C9" s="143"/>
      <c r="D9" s="206"/>
      <c r="E9" s="60"/>
      <c r="F9" s="60"/>
      <c r="G9" s="207"/>
      <c r="H9" s="32"/>
      <c r="I9" s="33"/>
      <c r="J9" s="33"/>
      <c r="K9" s="33"/>
      <c r="L9" s="33"/>
      <c r="M9" s="33"/>
      <c r="N9" s="33"/>
      <c r="O9" s="33"/>
      <c r="P9" s="136"/>
      <c r="Q9" s="33"/>
      <c r="R9" s="33"/>
      <c r="S9" s="208"/>
      <c r="T9" s="130"/>
      <c r="U9" s="36"/>
      <c r="V9" s="21"/>
      <c r="W9" s="130"/>
      <c r="X9" s="38"/>
      <c r="Y9" s="37"/>
      <c r="Z9" s="35"/>
      <c r="AA9" s="39"/>
      <c r="AB9" s="40"/>
      <c r="AC9" s="37"/>
      <c r="AD9" s="39"/>
      <c r="AE9" s="142"/>
      <c r="AF9" s="43"/>
      <c r="AG9" s="42"/>
    </row>
    <row r="10">
      <c r="A10" s="313"/>
      <c r="B10" s="59"/>
      <c r="C10" s="143"/>
      <c r="D10" s="206"/>
      <c r="E10" s="60"/>
      <c r="F10" s="60"/>
      <c r="G10" s="207"/>
      <c r="H10" s="32"/>
      <c r="I10" s="33"/>
      <c r="J10" s="33"/>
      <c r="K10" s="33"/>
      <c r="L10" s="33"/>
      <c r="M10" s="33"/>
      <c r="N10" s="33"/>
      <c r="O10" s="33"/>
      <c r="P10" s="136"/>
      <c r="Q10" s="33"/>
      <c r="R10" s="33"/>
      <c r="S10" s="208"/>
      <c r="T10" s="130"/>
      <c r="U10" s="36"/>
      <c r="V10" s="21"/>
      <c r="W10" s="130"/>
      <c r="X10" s="38"/>
      <c r="Y10" s="37"/>
      <c r="Z10" s="35"/>
      <c r="AA10" s="39"/>
      <c r="AB10" s="40"/>
      <c r="AC10" s="37"/>
      <c r="AD10" s="39"/>
      <c r="AE10" s="142"/>
      <c r="AF10" s="43"/>
      <c r="AG10" s="42"/>
    </row>
    <row r="11">
      <c r="A11" s="313">
        <v>475237.0</v>
      </c>
      <c r="B11" s="59" t="s">
        <v>1085</v>
      </c>
      <c r="C11" s="143" t="s">
        <v>112</v>
      </c>
      <c r="D11" s="29">
        <f t="shared" ref="D11:D25" si="14">AVERAGE(T11,W11)*20</f>
        <v>13.5</v>
      </c>
      <c r="E11" s="30">
        <f t="shared" ref="E11:E25" si="15">AVERAGE(Z11,AC11)*40</f>
        <v>24</v>
      </c>
      <c r="F11" s="30">
        <f t="shared" ref="F11:F25" si="16">AVERAGE(AF11,AF11)/100*20</f>
        <v>12</v>
      </c>
      <c r="G11" s="70">
        <v>12.0</v>
      </c>
      <c r="H11" s="32">
        <f t="shared" ref="H11:H25" si="17">SUM(D11:G11)</f>
        <v>61.5</v>
      </c>
      <c r="I11" s="33" t="s">
        <v>1169</v>
      </c>
      <c r="J11" s="33" t="s">
        <v>1169</v>
      </c>
      <c r="K11" s="33" t="s">
        <v>1169</v>
      </c>
      <c r="L11" s="33" t="s">
        <v>1169</v>
      </c>
      <c r="M11" s="33" t="s">
        <v>1169</v>
      </c>
      <c r="N11" s="33" t="s">
        <v>1169</v>
      </c>
      <c r="O11" s="33" t="s">
        <v>1169</v>
      </c>
      <c r="P11" s="136"/>
      <c r="Q11" s="33"/>
      <c r="R11" s="33"/>
      <c r="S11" s="34">
        <f t="shared" ref="S11:S25" si="18">abs(A11-460000)+24000</f>
        <v>39237</v>
      </c>
      <c r="T11" s="130">
        <v>0.65</v>
      </c>
      <c r="U11" s="36">
        <v>45611.0</v>
      </c>
      <c r="V11" s="21">
        <v>4613.0</v>
      </c>
      <c r="W11" s="130">
        <v>0.7</v>
      </c>
      <c r="X11" s="38">
        <v>45671.0</v>
      </c>
      <c r="Y11" s="37">
        <v>57286.0</v>
      </c>
      <c r="Z11" s="35">
        <v>0.6</v>
      </c>
      <c r="AA11" s="39">
        <v>45717.0</v>
      </c>
      <c r="AB11" s="40"/>
      <c r="AC11" s="35">
        <f t="shared" ref="AC11:AD11" si="13">Z11</f>
        <v>0.6</v>
      </c>
      <c r="AD11" s="39">
        <f t="shared" si="13"/>
        <v>45717</v>
      </c>
      <c r="AE11" s="139">
        <v>56.67</v>
      </c>
      <c r="AF11" s="146">
        <v>60.0</v>
      </c>
      <c r="AG11" s="42">
        <f t="shared" ref="AG11:AG14" si="20">IF(H11&gt;=60,100,0)</f>
        <v>100</v>
      </c>
    </row>
    <row r="12">
      <c r="A12" s="313">
        <v>465235.0</v>
      </c>
      <c r="B12" s="59" t="s">
        <v>111</v>
      </c>
      <c r="C12" s="143" t="s">
        <v>112</v>
      </c>
      <c r="D12" s="29">
        <f t="shared" si="14"/>
        <v>18</v>
      </c>
      <c r="E12" s="30">
        <f t="shared" si="15"/>
        <v>32</v>
      </c>
      <c r="F12" s="30">
        <f t="shared" si="16"/>
        <v>12</v>
      </c>
      <c r="G12" s="31">
        <f t="shared" ref="G12:G24" si="21">AG12/100*20</f>
        <v>20</v>
      </c>
      <c r="H12" s="32">
        <f t="shared" si="17"/>
        <v>82</v>
      </c>
      <c r="I12" s="33" t="s">
        <v>1169</v>
      </c>
      <c r="J12" s="33" t="s">
        <v>1169</v>
      </c>
      <c r="K12" s="33" t="s">
        <v>1169</v>
      </c>
      <c r="L12" s="33" t="s">
        <v>1169</v>
      </c>
      <c r="M12" s="33" t="s">
        <v>1169</v>
      </c>
      <c r="N12" s="33" t="s">
        <v>1169</v>
      </c>
      <c r="O12" s="33" t="s">
        <v>1169</v>
      </c>
      <c r="P12" s="136"/>
      <c r="Q12" s="33"/>
      <c r="R12" s="33"/>
      <c r="S12" s="34">
        <f t="shared" si="18"/>
        <v>29235</v>
      </c>
      <c r="T12" s="130">
        <v>0.85</v>
      </c>
      <c r="U12" s="36">
        <v>45583.0</v>
      </c>
      <c r="V12" s="37">
        <v>5673.0</v>
      </c>
      <c r="W12" s="35">
        <v>0.95</v>
      </c>
      <c r="X12" s="38">
        <v>45625.0</v>
      </c>
      <c r="Y12" s="37">
        <v>84367.0</v>
      </c>
      <c r="Z12" s="35">
        <v>0.8</v>
      </c>
      <c r="AA12" s="38">
        <v>45671.0</v>
      </c>
      <c r="AB12" s="40"/>
      <c r="AC12" s="35">
        <f t="shared" ref="AC12:AD12" si="19">Z12</f>
        <v>0.8</v>
      </c>
      <c r="AD12" s="39">
        <f t="shared" si="19"/>
        <v>45671</v>
      </c>
      <c r="AE12" s="139">
        <v>40.0</v>
      </c>
      <c r="AF12" s="146">
        <v>60.0</v>
      </c>
      <c r="AG12" s="42">
        <f t="shared" si="20"/>
        <v>100</v>
      </c>
    </row>
    <row r="13">
      <c r="A13" s="313">
        <v>365209.0</v>
      </c>
      <c r="B13" s="59" t="s">
        <v>149</v>
      </c>
      <c r="C13" s="143" t="s">
        <v>112</v>
      </c>
      <c r="D13" s="29">
        <f t="shared" si="14"/>
        <v>19.5</v>
      </c>
      <c r="E13" s="30">
        <f t="shared" si="15"/>
        <v>30</v>
      </c>
      <c r="F13" s="30">
        <f t="shared" si="16"/>
        <v>15.334</v>
      </c>
      <c r="G13" s="31">
        <f t="shared" si="21"/>
        <v>20</v>
      </c>
      <c r="H13" s="32">
        <f t="shared" si="17"/>
        <v>84.834</v>
      </c>
      <c r="I13" s="33" t="s">
        <v>1169</v>
      </c>
      <c r="J13" s="33" t="s">
        <v>1224</v>
      </c>
      <c r="K13" s="33" t="s">
        <v>1169</v>
      </c>
      <c r="L13" s="33" t="s">
        <v>1224</v>
      </c>
      <c r="M13" s="33" t="s">
        <v>1224</v>
      </c>
      <c r="N13" s="33" t="s">
        <v>1169</v>
      </c>
      <c r="O13" s="33" t="s">
        <v>1169</v>
      </c>
      <c r="P13" s="365"/>
      <c r="Q13" s="145"/>
      <c r="R13" s="145"/>
      <c r="S13" s="34">
        <f t="shared" si="18"/>
        <v>118791</v>
      </c>
      <c r="T13" s="130">
        <v>0.95</v>
      </c>
      <c r="U13" s="36">
        <v>45569.0</v>
      </c>
      <c r="V13" s="37">
        <v>9999.0</v>
      </c>
      <c r="W13" s="35">
        <v>1.0</v>
      </c>
      <c r="X13" s="38">
        <v>45625.0</v>
      </c>
      <c r="Y13" s="37">
        <v>10275.0</v>
      </c>
      <c r="Z13" s="35">
        <v>0.75</v>
      </c>
      <c r="AA13" s="39">
        <v>45675.0</v>
      </c>
      <c r="AB13" s="40"/>
      <c r="AC13" s="35">
        <f t="shared" ref="AC13:AD13" si="22">Z13</f>
        <v>0.75</v>
      </c>
      <c r="AD13" s="39">
        <f t="shared" si="22"/>
        <v>45675</v>
      </c>
      <c r="AE13" s="142">
        <v>76.67</v>
      </c>
      <c r="AF13" s="41">
        <f t="shared" ref="AF13:AF15" si="24">IF(AE13&gt;=60,AE13,0)</f>
        <v>76.67</v>
      </c>
      <c r="AG13" s="42">
        <f t="shared" si="20"/>
        <v>100</v>
      </c>
    </row>
    <row r="14">
      <c r="A14" s="313">
        <v>465527.0</v>
      </c>
      <c r="B14" s="59" t="s">
        <v>199</v>
      </c>
      <c r="C14" s="143" t="s">
        <v>112</v>
      </c>
      <c r="D14" s="29">
        <f t="shared" si="14"/>
        <v>17</v>
      </c>
      <c r="E14" s="30">
        <f t="shared" si="15"/>
        <v>30</v>
      </c>
      <c r="F14" s="30">
        <f t="shared" si="16"/>
        <v>13.334</v>
      </c>
      <c r="G14" s="31">
        <f t="shared" si="21"/>
        <v>20</v>
      </c>
      <c r="H14" s="32">
        <f t="shared" si="17"/>
        <v>80.334</v>
      </c>
      <c r="I14" s="33" t="s">
        <v>1169</v>
      </c>
      <c r="J14" s="33" t="s">
        <v>1169</v>
      </c>
      <c r="K14" s="33" t="s">
        <v>1169</v>
      </c>
      <c r="L14" s="33" t="s">
        <v>1169</v>
      </c>
      <c r="M14" s="33" t="s">
        <v>1224</v>
      </c>
      <c r="N14" s="33" t="s">
        <v>1169</v>
      </c>
      <c r="O14" s="33" t="s">
        <v>1169</v>
      </c>
      <c r="P14" s="365"/>
      <c r="Q14" s="145"/>
      <c r="R14" s="145"/>
      <c r="S14" s="34">
        <f t="shared" si="18"/>
        <v>29527</v>
      </c>
      <c r="T14" s="130">
        <v>0.8</v>
      </c>
      <c r="U14" s="36">
        <v>45583.0</v>
      </c>
      <c r="V14" s="37">
        <v>22554.0</v>
      </c>
      <c r="W14" s="130">
        <v>0.9</v>
      </c>
      <c r="X14" s="38">
        <v>45632.0</v>
      </c>
      <c r="Y14" s="37">
        <v>228228.0</v>
      </c>
      <c r="Z14" s="35">
        <v>0.75</v>
      </c>
      <c r="AA14" s="39">
        <v>45675.0</v>
      </c>
      <c r="AB14" s="40"/>
      <c r="AC14" s="35">
        <f t="shared" ref="AC14:AD14" si="23">Z14</f>
        <v>0.75</v>
      </c>
      <c r="AD14" s="39">
        <f t="shared" si="23"/>
        <v>45675</v>
      </c>
      <c r="AE14" s="142">
        <v>66.67</v>
      </c>
      <c r="AF14" s="41">
        <f t="shared" si="24"/>
        <v>66.67</v>
      </c>
      <c r="AG14" s="42">
        <f t="shared" si="20"/>
        <v>100</v>
      </c>
    </row>
    <row r="15">
      <c r="A15" s="313">
        <v>465929.0</v>
      </c>
      <c r="B15" s="59" t="s">
        <v>341</v>
      </c>
      <c r="C15" s="143" t="s">
        <v>112</v>
      </c>
      <c r="D15" s="29">
        <f t="shared" si="14"/>
        <v>15</v>
      </c>
      <c r="E15" s="30">
        <f t="shared" si="15"/>
        <v>24</v>
      </c>
      <c r="F15" s="30">
        <f t="shared" si="16"/>
        <v>12</v>
      </c>
      <c r="G15" s="31">
        <f t="shared" si="21"/>
        <v>12</v>
      </c>
      <c r="H15" s="32">
        <f t="shared" si="17"/>
        <v>63</v>
      </c>
      <c r="I15" s="33" t="s">
        <v>1169</v>
      </c>
      <c r="J15" s="33" t="s">
        <v>1169</v>
      </c>
      <c r="K15" s="33" t="s">
        <v>1169</v>
      </c>
      <c r="L15" s="33" t="s">
        <v>1169</v>
      </c>
      <c r="M15" s="33" t="s">
        <v>1169</v>
      </c>
      <c r="N15" s="33" t="s">
        <v>1169</v>
      </c>
      <c r="O15" s="33" t="s">
        <v>1169</v>
      </c>
      <c r="P15" s="136"/>
      <c r="Q15" s="33"/>
      <c r="R15" s="33"/>
      <c r="S15" s="34">
        <f t="shared" si="18"/>
        <v>29929</v>
      </c>
      <c r="T15" s="130">
        <v>0.7</v>
      </c>
      <c r="U15" s="36">
        <v>45597.0</v>
      </c>
      <c r="V15" s="37">
        <v>500369.0</v>
      </c>
      <c r="W15" s="130">
        <v>0.8</v>
      </c>
      <c r="X15" s="38">
        <v>45632.0</v>
      </c>
      <c r="Y15" s="37">
        <v>2929.0</v>
      </c>
      <c r="Z15" s="35">
        <v>0.6</v>
      </c>
      <c r="AA15" s="39">
        <v>45311.0</v>
      </c>
      <c r="AB15" s="40"/>
      <c r="AC15" s="35">
        <f t="shared" ref="AC15:AD15" si="25">Z15</f>
        <v>0.6</v>
      </c>
      <c r="AD15" s="39">
        <f t="shared" si="25"/>
        <v>45311</v>
      </c>
      <c r="AE15" s="142">
        <v>60.0</v>
      </c>
      <c r="AF15" s="41">
        <f t="shared" si="24"/>
        <v>60</v>
      </c>
      <c r="AG15" s="68">
        <v>60.0</v>
      </c>
    </row>
    <row r="16">
      <c r="A16" s="313">
        <v>466080.0</v>
      </c>
      <c r="B16" s="59" t="s">
        <v>387</v>
      </c>
      <c r="C16" s="143" t="s">
        <v>112</v>
      </c>
      <c r="D16" s="29">
        <f t="shared" si="14"/>
        <v>17.5</v>
      </c>
      <c r="E16" s="30">
        <f t="shared" si="15"/>
        <v>26</v>
      </c>
      <c r="F16" s="30">
        <f t="shared" si="16"/>
        <v>12</v>
      </c>
      <c r="G16" s="31">
        <f t="shared" si="21"/>
        <v>12</v>
      </c>
      <c r="H16" s="32">
        <f t="shared" si="17"/>
        <v>67.5</v>
      </c>
      <c r="I16" s="33" t="s">
        <v>1169</v>
      </c>
      <c r="J16" s="33" t="s">
        <v>1169</v>
      </c>
      <c r="K16" s="33" t="s">
        <v>1169</v>
      </c>
      <c r="L16" s="33" t="s">
        <v>1169</v>
      </c>
      <c r="M16" s="33" t="s">
        <v>1169</v>
      </c>
      <c r="N16" s="33" t="s">
        <v>1169</v>
      </c>
      <c r="O16" s="33" t="s">
        <v>1169</v>
      </c>
      <c r="P16" s="136"/>
      <c r="Q16" s="33"/>
      <c r="R16" s="33"/>
      <c r="S16" s="34">
        <f t="shared" si="18"/>
        <v>30080</v>
      </c>
      <c r="T16" s="130">
        <v>0.85</v>
      </c>
      <c r="U16" s="36">
        <v>45583.0</v>
      </c>
      <c r="V16" s="37">
        <v>22994.0</v>
      </c>
      <c r="W16" s="35">
        <v>0.9</v>
      </c>
      <c r="X16" s="38">
        <v>45625.0</v>
      </c>
      <c r="Y16" s="37">
        <v>79241.0</v>
      </c>
      <c r="Z16" s="35">
        <v>0.65</v>
      </c>
      <c r="AA16" s="38">
        <v>45671.0</v>
      </c>
      <c r="AB16" s="40"/>
      <c r="AC16" s="35">
        <f t="shared" ref="AC16:AD16" si="26">Z16</f>
        <v>0.65</v>
      </c>
      <c r="AD16" s="39">
        <f t="shared" si="26"/>
        <v>45671</v>
      </c>
      <c r="AE16" s="139">
        <v>53.33</v>
      </c>
      <c r="AF16" s="146">
        <v>60.0</v>
      </c>
      <c r="AG16" s="68">
        <v>60.0</v>
      </c>
    </row>
    <row r="17">
      <c r="A17" s="313">
        <v>466103.0</v>
      </c>
      <c r="B17" s="59" t="s">
        <v>397</v>
      </c>
      <c r="C17" s="143" t="s">
        <v>112</v>
      </c>
      <c r="D17" s="29">
        <f t="shared" si="14"/>
        <v>19</v>
      </c>
      <c r="E17" s="30">
        <f t="shared" si="15"/>
        <v>36</v>
      </c>
      <c r="F17" s="30">
        <f t="shared" si="16"/>
        <v>12</v>
      </c>
      <c r="G17" s="31">
        <f t="shared" si="21"/>
        <v>20</v>
      </c>
      <c r="H17" s="32">
        <f t="shared" si="17"/>
        <v>87</v>
      </c>
      <c r="I17" s="33" t="s">
        <v>1169</v>
      </c>
      <c r="J17" s="33" t="s">
        <v>1169</v>
      </c>
      <c r="K17" s="33" t="s">
        <v>1169</v>
      </c>
      <c r="L17" s="33" t="s">
        <v>1224</v>
      </c>
      <c r="M17" s="33" t="s">
        <v>1224</v>
      </c>
      <c r="N17" s="33" t="s">
        <v>1169</v>
      </c>
      <c r="O17" s="33" t="s">
        <v>1169</v>
      </c>
      <c r="P17" s="136"/>
      <c r="Q17" s="33"/>
      <c r="R17" s="33"/>
      <c r="S17" s="34">
        <f t="shared" si="18"/>
        <v>30103</v>
      </c>
      <c r="T17" s="130">
        <v>1.0</v>
      </c>
      <c r="U17" s="36">
        <v>45569.0</v>
      </c>
      <c r="V17" s="21">
        <v>40204.0</v>
      </c>
      <c r="W17" s="130">
        <v>0.9</v>
      </c>
      <c r="X17" s="36">
        <v>45611.0</v>
      </c>
      <c r="Y17" s="37">
        <v>2071.0</v>
      </c>
      <c r="Z17" s="35">
        <v>0.9</v>
      </c>
      <c r="AA17" s="39">
        <v>45655.0</v>
      </c>
      <c r="AB17" s="40"/>
      <c r="AC17" s="35">
        <f t="shared" ref="AC17:AD17" si="27">Z17</f>
        <v>0.9</v>
      </c>
      <c r="AD17" s="39">
        <f t="shared" si="27"/>
        <v>45655</v>
      </c>
      <c r="AE17" s="139">
        <v>60.0</v>
      </c>
      <c r="AF17" s="41">
        <f>IF(AE17&gt;=60,AE17,0)</f>
        <v>60</v>
      </c>
      <c r="AG17" s="42">
        <f t="shared" ref="AG17:AG20" si="29">IF(H17&gt;=60,100,0)</f>
        <v>100</v>
      </c>
    </row>
    <row r="18">
      <c r="A18" s="313">
        <v>466221.0</v>
      </c>
      <c r="B18" s="59" t="s">
        <v>435</v>
      </c>
      <c r="C18" s="143" t="s">
        <v>112</v>
      </c>
      <c r="D18" s="29">
        <f t="shared" si="14"/>
        <v>19</v>
      </c>
      <c r="E18" s="30">
        <f t="shared" si="15"/>
        <v>32</v>
      </c>
      <c r="F18" s="30">
        <f t="shared" si="16"/>
        <v>12</v>
      </c>
      <c r="G18" s="31">
        <f t="shared" si="21"/>
        <v>20</v>
      </c>
      <c r="H18" s="32">
        <f t="shared" si="17"/>
        <v>83</v>
      </c>
      <c r="I18" s="33" t="s">
        <v>1169</v>
      </c>
      <c r="J18" s="33" t="s">
        <v>1169</v>
      </c>
      <c r="K18" s="33" t="s">
        <v>1169</v>
      </c>
      <c r="L18" s="33" t="s">
        <v>1169</v>
      </c>
      <c r="M18" s="33" t="s">
        <v>1169</v>
      </c>
      <c r="N18" s="33" t="s">
        <v>1169</v>
      </c>
      <c r="O18" s="33" t="s">
        <v>1169</v>
      </c>
      <c r="P18" s="136"/>
      <c r="Q18" s="33"/>
      <c r="R18" s="33"/>
      <c r="S18" s="34">
        <f t="shared" si="18"/>
        <v>30221</v>
      </c>
      <c r="T18" s="35">
        <v>0.95</v>
      </c>
      <c r="U18" s="36">
        <v>45569.0</v>
      </c>
      <c r="V18" s="21">
        <v>22555.0</v>
      </c>
      <c r="W18" s="366">
        <v>0.95</v>
      </c>
      <c r="X18" s="38">
        <v>45632.0</v>
      </c>
      <c r="Y18" s="37">
        <v>9102.0</v>
      </c>
      <c r="Z18" s="35">
        <v>0.8</v>
      </c>
      <c r="AA18" s="39"/>
      <c r="AB18" s="40"/>
      <c r="AC18" s="35">
        <f t="shared" ref="AC18:AD18" si="28">Z18</f>
        <v>0.8</v>
      </c>
      <c r="AD18" s="39" t="str">
        <f t="shared" si="28"/>
        <v/>
      </c>
      <c r="AE18" s="139">
        <v>33.33</v>
      </c>
      <c r="AF18" s="146">
        <v>60.0</v>
      </c>
      <c r="AG18" s="42">
        <f t="shared" si="29"/>
        <v>100</v>
      </c>
    </row>
    <row r="19">
      <c r="A19" s="313">
        <v>466342.0</v>
      </c>
      <c r="B19" s="59" t="s">
        <v>477</v>
      </c>
      <c r="C19" s="143" t="s">
        <v>112</v>
      </c>
      <c r="D19" s="29">
        <f t="shared" si="14"/>
        <v>19</v>
      </c>
      <c r="E19" s="30">
        <f t="shared" si="15"/>
        <v>28</v>
      </c>
      <c r="F19" s="30">
        <f t="shared" si="16"/>
        <v>14</v>
      </c>
      <c r="G19" s="31">
        <f t="shared" si="21"/>
        <v>20</v>
      </c>
      <c r="H19" s="32">
        <f t="shared" si="17"/>
        <v>81</v>
      </c>
      <c r="I19" s="33" t="s">
        <v>1169</v>
      </c>
      <c r="J19" s="33" t="s">
        <v>1169</v>
      </c>
      <c r="K19" s="33" t="s">
        <v>1169</v>
      </c>
      <c r="L19" s="33" t="s">
        <v>1169</v>
      </c>
      <c r="M19" s="33" t="s">
        <v>1224</v>
      </c>
      <c r="N19" s="33" t="s">
        <v>1169</v>
      </c>
      <c r="O19" s="33" t="s">
        <v>1169</v>
      </c>
      <c r="P19" s="136"/>
      <c r="Q19" s="33"/>
      <c r="R19" s="33"/>
      <c r="S19" s="34">
        <f t="shared" si="18"/>
        <v>30342</v>
      </c>
      <c r="T19" s="130">
        <v>1.0</v>
      </c>
      <c r="U19" s="36">
        <v>45569.0</v>
      </c>
      <c r="V19" s="21">
        <v>78921.0</v>
      </c>
      <c r="W19" s="367">
        <v>0.9</v>
      </c>
      <c r="X19" s="38">
        <v>45625.0</v>
      </c>
      <c r="Y19" s="37">
        <v>10101.0</v>
      </c>
      <c r="Z19" s="35">
        <v>0.7</v>
      </c>
      <c r="AA19" s="39">
        <v>45675.0</v>
      </c>
      <c r="AB19" s="40"/>
      <c r="AC19" s="35">
        <f t="shared" ref="AC19:AD19" si="30">Z19</f>
        <v>0.7</v>
      </c>
      <c r="AD19" s="39">
        <f t="shared" si="30"/>
        <v>45675</v>
      </c>
      <c r="AE19" s="142">
        <v>70.0</v>
      </c>
      <c r="AF19" s="41">
        <f t="shared" ref="AF19:AF25" si="32">IF(AE19&gt;=60,AE19,0)</f>
        <v>70</v>
      </c>
      <c r="AG19" s="42">
        <f t="shared" si="29"/>
        <v>100</v>
      </c>
    </row>
    <row r="20">
      <c r="A20" s="313">
        <v>466785.0</v>
      </c>
      <c r="B20" s="59" t="s">
        <v>637</v>
      </c>
      <c r="C20" s="143" t="s">
        <v>112</v>
      </c>
      <c r="D20" s="29">
        <f t="shared" si="14"/>
        <v>19</v>
      </c>
      <c r="E20" s="30">
        <f t="shared" si="15"/>
        <v>36</v>
      </c>
      <c r="F20" s="30">
        <f t="shared" si="16"/>
        <v>16</v>
      </c>
      <c r="G20" s="31">
        <f t="shared" si="21"/>
        <v>20</v>
      </c>
      <c r="H20" s="32">
        <f t="shared" si="17"/>
        <v>91</v>
      </c>
      <c r="I20" s="33" t="s">
        <v>1169</v>
      </c>
      <c r="J20" s="33" t="s">
        <v>1169</v>
      </c>
      <c r="K20" s="33" t="s">
        <v>1169</v>
      </c>
      <c r="L20" s="33" t="s">
        <v>1169</v>
      </c>
      <c r="M20" s="33" t="s">
        <v>1169</v>
      </c>
      <c r="N20" s="33" t="s">
        <v>1169</v>
      </c>
      <c r="O20" s="33" t="s">
        <v>1169</v>
      </c>
      <c r="P20" s="136"/>
      <c r="Q20" s="33"/>
      <c r="R20" s="33"/>
      <c r="S20" s="34">
        <f t="shared" si="18"/>
        <v>30785</v>
      </c>
      <c r="T20" s="130">
        <v>0.95</v>
      </c>
      <c r="U20" s="36">
        <v>45555.0</v>
      </c>
      <c r="V20" s="37">
        <v>30786.0</v>
      </c>
      <c r="W20" s="130">
        <v>0.95</v>
      </c>
      <c r="X20" s="36">
        <v>45597.0</v>
      </c>
      <c r="Y20" s="37">
        <v>777541.0</v>
      </c>
      <c r="Z20" s="35">
        <v>0.9</v>
      </c>
      <c r="AA20" s="39">
        <v>45655.0</v>
      </c>
      <c r="AB20" s="40"/>
      <c r="AC20" s="35">
        <f t="shared" ref="AC20:AD20" si="31">Z20</f>
        <v>0.9</v>
      </c>
      <c r="AD20" s="39">
        <f t="shared" si="31"/>
        <v>45655</v>
      </c>
      <c r="AE20" s="142">
        <v>80.0</v>
      </c>
      <c r="AF20" s="41">
        <f t="shared" si="32"/>
        <v>80</v>
      </c>
      <c r="AG20" s="42">
        <f t="shared" si="29"/>
        <v>100</v>
      </c>
    </row>
    <row r="21">
      <c r="A21" s="313">
        <v>467185.0</v>
      </c>
      <c r="B21" s="59" t="s">
        <v>769</v>
      </c>
      <c r="C21" s="143" t="s">
        <v>112</v>
      </c>
      <c r="D21" s="29">
        <f t="shared" si="14"/>
        <v>17</v>
      </c>
      <c r="E21" s="30">
        <f t="shared" si="15"/>
        <v>24</v>
      </c>
      <c r="F21" s="30">
        <f t="shared" si="16"/>
        <v>12</v>
      </c>
      <c r="G21" s="31">
        <f t="shared" si="21"/>
        <v>8</v>
      </c>
      <c r="H21" s="32">
        <f t="shared" si="17"/>
        <v>61</v>
      </c>
      <c r="I21" s="33" t="s">
        <v>1169</v>
      </c>
      <c r="J21" s="33" t="s">
        <v>1224</v>
      </c>
      <c r="K21" s="33" t="s">
        <v>1169</v>
      </c>
      <c r="L21" s="33" t="s">
        <v>1224</v>
      </c>
      <c r="M21" s="33" t="s">
        <v>1169</v>
      </c>
      <c r="N21" s="33" t="s">
        <v>1169</v>
      </c>
      <c r="O21" s="33" t="s">
        <v>1224</v>
      </c>
      <c r="P21" s="136"/>
      <c r="Q21" s="33"/>
      <c r="R21" s="33"/>
      <c r="S21" s="34">
        <f t="shared" si="18"/>
        <v>31185</v>
      </c>
      <c r="T21" s="35">
        <v>0.8</v>
      </c>
      <c r="U21" s="36">
        <v>45569.0</v>
      </c>
      <c r="V21" s="21">
        <v>82221.0</v>
      </c>
      <c r="W21" s="130">
        <v>0.9</v>
      </c>
      <c r="X21" s="36">
        <v>45611.0</v>
      </c>
      <c r="Y21" s="37">
        <v>93057.0</v>
      </c>
      <c r="Z21" s="35">
        <v>0.6</v>
      </c>
      <c r="AA21" s="39"/>
      <c r="AB21" s="40"/>
      <c r="AC21" s="35">
        <f t="shared" ref="AC21:AD21" si="33">Z21</f>
        <v>0.6</v>
      </c>
      <c r="AD21" s="39" t="str">
        <f t="shared" si="33"/>
        <v/>
      </c>
      <c r="AE21" s="142">
        <v>60.0</v>
      </c>
      <c r="AF21" s="41">
        <f t="shared" si="32"/>
        <v>60</v>
      </c>
      <c r="AG21" s="68">
        <v>40.0</v>
      </c>
    </row>
    <row r="22" ht="16.5" customHeight="1">
      <c r="A22" s="313">
        <v>467618.0</v>
      </c>
      <c r="B22" s="124" t="s">
        <v>941</v>
      </c>
      <c r="C22" s="143" t="s">
        <v>112</v>
      </c>
      <c r="D22" s="29">
        <f t="shared" si="14"/>
        <v>18</v>
      </c>
      <c r="E22" s="30">
        <f t="shared" si="15"/>
        <v>40</v>
      </c>
      <c r="F22" s="30">
        <f t="shared" si="16"/>
        <v>16</v>
      </c>
      <c r="G22" s="31">
        <f t="shared" si="21"/>
        <v>20</v>
      </c>
      <c r="H22" s="32">
        <f t="shared" si="17"/>
        <v>94</v>
      </c>
      <c r="I22" s="33" t="s">
        <v>1169</v>
      </c>
      <c r="J22" s="33" t="s">
        <v>1169</v>
      </c>
      <c r="K22" s="33" t="s">
        <v>1224</v>
      </c>
      <c r="L22" s="33" t="s">
        <v>1169</v>
      </c>
      <c r="M22" s="33" t="s">
        <v>1169</v>
      </c>
      <c r="N22" s="33" t="s">
        <v>1169</v>
      </c>
      <c r="O22" s="33" t="s">
        <v>1169</v>
      </c>
      <c r="P22" s="136"/>
      <c r="Q22" s="33"/>
      <c r="R22" s="33"/>
      <c r="S22" s="34">
        <f t="shared" si="18"/>
        <v>31618</v>
      </c>
      <c r="T22" s="130">
        <v>0.85</v>
      </c>
      <c r="U22" s="36">
        <v>45555.0</v>
      </c>
      <c r="V22" s="21">
        <v>1337.0</v>
      </c>
      <c r="W22" s="130">
        <v>0.95</v>
      </c>
      <c r="X22" s="36">
        <v>45611.0</v>
      </c>
      <c r="Y22" s="37">
        <v>666666.0</v>
      </c>
      <c r="Z22" s="130">
        <v>1.0</v>
      </c>
      <c r="AA22" s="39">
        <v>45655.0</v>
      </c>
      <c r="AB22" s="40"/>
      <c r="AC22" s="130">
        <f t="shared" ref="AC22:AD22" si="34">Z22</f>
        <v>1</v>
      </c>
      <c r="AD22" s="39">
        <f t="shared" si="34"/>
        <v>45655</v>
      </c>
      <c r="AE22" s="142">
        <v>80.0</v>
      </c>
      <c r="AF22" s="41">
        <f t="shared" si="32"/>
        <v>80</v>
      </c>
      <c r="AG22" s="42">
        <f t="shared" ref="AG22:AG25" si="36">IF(H22&gt;=60,100,0)</f>
        <v>100</v>
      </c>
    </row>
    <row r="23">
      <c r="A23" s="313">
        <v>409953.0</v>
      </c>
      <c r="B23" s="124" t="s">
        <v>1139</v>
      </c>
      <c r="C23" s="143" t="s">
        <v>112</v>
      </c>
      <c r="D23" s="29">
        <f t="shared" si="14"/>
        <v>17</v>
      </c>
      <c r="E23" s="30">
        <f t="shared" si="15"/>
        <v>32</v>
      </c>
      <c r="F23" s="30">
        <f t="shared" si="16"/>
        <v>18</v>
      </c>
      <c r="G23" s="31">
        <f t="shared" si="21"/>
        <v>20</v>
      </c>
      <c r="H23" s="32">
        <f t="shared" si="17"/>
        <v>87</v>
      </c>
      <c r="I23" s="33" t="s">
        <v>1169</v>
      </c>
      <c r="J23" s="33" t="s">
        <v>1169</v>
      </c>
      <c r="K23" s="33" t="s">
        <v>1169</v>
      </c>
      <c r="L23" s="33" t="s">
        <v>1224</v>
      </c>
      <c r="M23" s="33" t="s">
        <v>1224</v>
      </c>
      <c r="N23" s="33" t="s">
        <v>1224</v>
      </c>
      <c r="O23" s="33" t="s">
        <v>1169</v>
      </c>
      <c r="P23" s="136"/>
      <c r="Q23" s="33"/>
      <c r="R23" s="33"/>
      <c r="S23" s="34">
        <f t="shared" si="18"/>
        <v>74047</v>
      </c>
      <c r="T23" s="130">
        <v>0.8</v>
      </c>
      <c r="U23" s="36">
        <v>45569.0</v>
      </c>
      <c r="V23" s="21">
        <v>25522.0</v>
      </c>
      <c r="W23" s="130">
        <v>0.9</v>
      </c>
      <c r="X23" s="38">
        <v>45639.0</v>
      </c>
      <c r="Y23" s="37">
        <v>10242.0</v>
      </c>
      <c r="Z23" s="35">
        <v>0.8</v>
      </c>
      <c r="AA23" s="38">
        <v>45671.0</v>
      </c>
      <c r="AB23" s="40"/>
      <c r="AC23" s="35">
        <f t="shared" ref="AC23:AD23" si="35">Z23</f>
        <v>0.8</v>
      </c>
      <c r="AD23" s="39">
        <f t="shared" si="35"/>
        <v>45671</v>
      </c>
      <c r="AE23" s="142">
        <v>90.0</v>
      </c>
      <c r="AF23" s="41">
        <f t="shared" si="32"/>
        <v>90</v>
      </c>
      <c r="AG23" s="42">
        <f t="shared" si="36"/>
        <v>100</v>
      </c>
    </row>
    <row r="24">
      <c r="A24" s="313">
        <v>372978.0</v>
      </c>
      <c r="B24" s="59" t="s">
        <v>1143</v>
      </c>
      <c r="C24" s="143" t="s">
        <v>112</v>
      </c>
      <c r="D24" s="29">
        <f t="shared" si="14"/>
        <v>16</v>
      </c>
      <c r="E24" s="30">
        <f t="shared" si="15"/>
        <v>32</v>
      </c>
      <c r="F24" s="30">
        <f t="shared" si="16"/>
        <v>12.666</v>
      </c>
      <c r="G24" s="31">
        <f t="shared" si="21"/>
        <v>20</v>
      </c>
      <c r="H24" s="32">
        <f t="shared" si="17"/>
        <v>80.666</v>
      </c>
      <c r="I24" s="33" t="s">
        <v>1169</v>
      </c>
      <c r="J24" s="33" t="s">
        <v>1169</v>
      </c>
      <c r="K24" s="33" t="s">
        <v>1169</v>
      </c>
      <c r="L24" s="33" t="s">
        <v>1169</v>
      </c>
      <c r="M24" s="33" t="s">
        <v>1224</v>
      </c>
      <c r="N24" s="33" t="s">
        <v>1169</v>
      </c>
      <c r="O24" s="33" t="s">
        <v>1224</v>
      </c>
      <c r="P24" s="136"/>
      <c r="Q24" s="33"/>
      <c r="R24" s="33"/>
      <c r="S24" s="34">
        <f t="shared" si="18"/>
        <v>111022</v>
      </c>
      <c r="T24" s="130">
        <v>0.8</v>
      </c>
      <c r="U24" s="36">
        <v>45569.0</v>
      </c>
      <c r="V24" s="21">
        <v>23412.0</v>
      </c>
      <c r="W24" s="130">
        <v>0.8</v>
      </c>
      <c r="X24" s="36">
        <v>45611.0</v>
      </c>
      <c r="Y24" s="37">
        <v>16632.0</v>
      </c>
      <c r="Z24" s="35">
        <v>0.8</v>
      </c>
      <c r="AA24" s="39">
        <v>45675.0</v>
      </c>
      <c r="AB24" s="40"/>
      <c r="AC24" s="35">
        <f t="shared" ref="AC24:AD24" si="37">Z24</f>
        <v>0.8</v>
      </c>
      <c r="AD24" s="39">
        <f t="shared" si="37"/>
        <v>45675</v>
      </c>
      <c r="AE24" s="139">
        <v>63.33</v>
      </c>
      <c r="AF24" s="41">
        <f t="shared" si="32"/>
        <v>63.33</v>
      </c>
      <c r="AG24" s="42">
        <f t="shared" si="36"/>
        <v>100</v>
      </c>
    </row>
    <row r="25">
      <c r="A25" s="313">
        <v>467329.0</v>
      </c>
      <c r="B25" s="59" t="s">
        <v>833</v>
      </c>
      <c r="C25" s="143" t="s">
        <v>112</v>
      </c>
      <c r="D25" s="29">
        <f t="shared" si="14"/>
        <v>14</v>
      </c>
      <c r="E25" s="30">
        <f t="shared" si="15"/>
        <v>28</v>
      </c>
      <c r="F25" s="30">
        <f t="shared" si="16"/>
        <v>12</v>
      </c>
      <c r="G25" s="70">
        <v>12.0</v>
      </c>
      <c r="H25" s="32">
        <f t="shared" si="17"/>
        <v>66</v>
      </c>
      <c r="I25" s="33" t="s">
        <v>1169</v>
      </c>
      <c r="J25" s="33" t="s">
        <v>1169</v>
      </c>
      <c r="K25" s="33" t="s">
        <v>1169</v>
      </c>
      <c r="L25" s="33" t="s">
        <v>1169</v>
      </c>
      <c r="M25" s="33" t="s">
        <v>1224</v>
      </c>
      <c r="N25" s="33" t="s">
        <v>1169</v>
      </c>
      <c r="O25" s="33" t="s">
        <v>1169</v>
      </c>
      <c r="P25" s="136"/>
      <c r="Q25" s="33"/>
      <c r="R25" s="33"/>
      <c r="S25" s="34">
        <f t="shared" si="18"/>
        <v>31329</v>
      </c>
      <c r="T25" s="130">
        <v>0.7</v>
      </c>
      <c r="U25" s="36">
        <v>45583.0</v>
      </c>
      <c r="V25" s="34">
        <v>8396.0</v>
      </c>
      <c r="W25" s="367">
        <v>0.7</v>
      </c>
      <c r="X25" s="368">
        <v>45653.0</v>
      </c>
      <c r="Y25" s="37">
        <v>81925.0</v>
      </c>
      <c r="Z25" s="35">
        <v>0.7</v>
      </c>
      <c r="AA25" s="39"/>
      <c r="AB25" s="40"/>
      <c r="AC25" s="35">
        <f t="shared" ref="AC25:AD25" si="38">Z25</f>
        <v>0.7</v>
      </c>
      <c r="AD25" s="39" t="str">
        <f t="shared" si="38"/>
        <v/>
      </c>
      <c r="AE25" s="139">
        <v>60.0</v>
      </c>
      <c r="AF25" s="41">
        <f t="shared" si="32"/>
        <v>60</v>
      </c>
      <c r="AG25" s="42">
        <f t="shared" si="36"/>
        <v>100</v>
      </c>
    </row>
    <row r="26">
      <c r="A26" s="258"/>
      <c r="B26" s="114"/>
      <c r="C26" s="62"/>
      <c r="D26" s="30"/>
      <c r="E26" s="30"/>
      <c r="F26" s="30"/>
      <c r="G26" s="30"/>
      <c r="H26" s="61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62"/>
      <c r="T26" s="316"/>
      <c r="U26" s="63"/>
      <c r="V26" s="62"/>
      <c r="W26" s="35"/>
      <c r="X26" s="64"/>
      <c r="Y26" s="369"/>
      <c r="Z26" s="35"/>
      <c r="AA26" s="64"/>
      <c r="AB26" s="37"/>
      <c r="AC26" s="37"/>
      <c r="AD26" s="65"/>
      <c r="AE26" s="317"/>
      <c r="AF26" s="37"/>
      <c r="AG26" s="37"/>
    </row>
    <row r="27">
      <c r="A27" s="258"/>
      <c r="B27" s="114"/>
      <c r="C27" s="62"/>
      <c r="D27" s="30"/>
      <c r="E27" s="30"/>
      <c r="F27" s="30"/>
      <c r="G27" s="30"/>
      <c r="H27" s="61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62"/>
      <c r="T27" s="316"/>
      <c r="U27" s="63"/>
      <c r="V27" s="62"/>
      <c r="W27" s="35"/>
      <c r="X27" s="64"/>
      <c r="Y27" s="369"/>
      <c r="Z27" s="35"/>
      <c r="AA27" s="64"/>
      <c r="AB27" s="37"/>
      <c r="AC27" s="37"/>
      <c r="AD27" s="65"/>
      <c r="AE27" s="317"/>
      <c r="AF27" s="37"/>
      <c r="AG27" s="37"/>
    </row>
    <row r="28">
      <c r="A28" s="258"/>
      <c r="B28" s="114"/>
      <c r="C28" s="62"/>
      <c r="D28" s="30"/>
      <c r="E28" s="30"/>
      <c r="F28" s="30"/>
      <c r="G28" s="30"/>
      <c r="H28" s="61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62"/>
      <c r="T28" s="316"/>
      <c r="U28" s="63"/>
      <c r="V28" s="62"/>
      <c r="W28" s="35"/>
      <c r="X28" s="64"/>
      <c r="Y28" s="369"/>
      <c r="Z28" s="35"/>
      <c r="AA28" s="64"/>
      <c r="AB28" s="37"/>
      <c r="AC28" s="37"/>
      <c r="AD28" s="65"/>
      <c r="AE28" s="317"/>
      <c r="AF28" s="37"/>
      <c r="AG28" s="37"/>
    </row>
    <row r="29">
      <c r="A29" s="258"/>
      <c r="B29" s="114"/>
      <c r="C29" s="62"/>
      <c r="D29" s="30"/>
      <c r="E29" s="30"/>
      <c r="F29" s="30"/>
      <c r="G29" s="30"/>
      <c r="H29" s="61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62"/>
      <c r="T29" s="316"/>
      <c r="U29" s="63"/>
      <c r="V29" s="62"/>
      <c r="W29" s="35"/>
      <c r="X29" s="64"/>
      <c r="Y29" s="369"/>
      <c r="Z29" s="35"/>
      <c r="AA29" s="64"/>
      <c r="AB29" s="37"/>
      <c r="AC29" s="37"/>
      <c r="AD29" s="65"/>
      <c r="AE29" s="317"/>
      <c r="AF29" s="37"/>
      <c r="AG29" s="37"/>
    </row>
    <row r="30">
      <c r="A30" s="258"/>
      <c r="B30" s="114"/>
      <c r="C30" s="62"/>
      <c r="D30" s="30"/>
      <c r="E30" s="30"/>
      <c r="F30" s="30"/>
      <c r="G30" s="30"/>
      <c r="H30" s="61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62"/>
      <c r="T30" s="316"/>
      <c r="U30" s="63"/>
      <c r="V30" s="62"/>
      <c r="W30" s="35"/>
      <c r="X30" s="64"/>
      <c r="Y30" s="369"/>
      <c r="Z30" s="35"/>
      <c r="AA30" s="64"/>
      <c r="AB30" s="37"/>
      <c r="AC30" s="37"/>
      <c r="AD30" s="65"/>
      <c r="AE30" s="317"/>
      <c r="AF30" s="37"/>
      <c r="AG30" s="37"/>
    </row>
    <row r="31">
      <c r="A31" s="258"/>
      <c r="B31" s="114"/>
      <c r="C31" s="62"/>
      <c r="D31" s="30"/>
      <c r="E31" s="30"/>
      <c r="F31" s="30"/>
      <c r="G31" s="30"/>
      <c r="H31" s="61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62"/>
      <c r="T31" s="316"/>
      <c r="U31" s="63"/>
      <c r="V31" s="62"/>
      <c r="W31" s="35"/>
      <c r="X31" s="64"/>
      <c r="Y31" s="369"/>
      <c r="Z31" s="35"/>
      <c r="AA31" s="64"/>
      <c r="AB31" s="37"/>
      <c r="AC31" s="37"/>
      <c r="AD31" s="65"/>
      <c r="AE31" s="317"/>
      <c r="AF31" s="37"/>
      <c r="AG31" s="37"/>
    </row>
    <row r="32">
      <c r="A32" s="258"/>
      <c r="B32" s="114"/>
      <c r="C32" s="62"/>
      <c r="D32" s="30"/>
      <c r="E32" s="30"/>
      <c r="F32" s="30"/>
      <c r="G32" s="30"/>
      <c r="H32" s="61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62"/>
      <c r="T32" s="316"/>
      <c r="U32" s="63"/>
      <c r="V32" s="62"/>
      <c r="W32" s="35"/>
      <c r="X32" s="64"/>
      <c r="Y32" s="369"/>
      <c r="Z32" s="35"/>
      <c r="AA32" s="64"/>
      <c r="AB32" s="37"/>
      <c r="AC32" s="37"/>
      <c r="AD32" s="65"/>
      <c r="AE32" s="317"/>
      <c r="AF32" s="37"/>
      <c r="AG32" s="37"/>
    </row>
  </sheetData>
  <mergeCells count="29">
    <mergeCell ref="V2:V3"/>
    <mergeCell ref="X2:X3"/>
    <mergeCell ref="Y2:Y3"/>
    <mergeCell ref="AA2:AA3"/>
    <mergeCell ref="AB2:AB3"/>
    <mergeCell ref="AD2:AD3"/>
    <mergeCell ref="AG2:AG3"/>
    <mergeCell ref="D1:G2"/>
    <mergeCell ref="H1:H3"/>
    <mergeCell ref="I1:R1"/>
    <mergeCell ref="S1:U1"/>
    <mergeCell ref="V1:X1"/>
    <mergeCell ref="Y1:AA1"/>
    <mergeCell ref="AB1:AD1"/>
    <mergeCell ref="C1:C2"/>
    <mergeCell ref="A2:A3"/>
    <mergeCell ref="B2:B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U2:U3"/>
  </mergeCells>
  <conditionalFormatting sqref="D4:G32">
    <cfRule type="cellIs" dxfId="0" priority="1" operator="greaterThanOrEqual">
      <formula>0.1</formula>
    </cfRule>
  </conditionalFormatting>
  <conditionalFormatting sqref="D4:G32">
    <cfRule type="cellIs" dxfId="1" priority="2" operator="lessThan">
      <formula>0.1</formula>
    </cfRule>
  </conditionalFormatting>
  <conditionalFormatting sqref="H1:H32">
    <cfRule type="cellIs" dxfId="2" priority="3" operator="between">
      <formula>60</formula>
      <formula>68</formula>
    </cfRule>
  </conditionalFormatting>
  <conditionalFormatting sqref="I1:R32">
    <cfRule type="containsText" dxfId="3" priority="4" operator="containsText" text="N">
      <formula>NOT(ISERROR(SEARCH(("N"),(I1))))</formula>
    </cfRule>
  </conditionalFormatting>
  <conditionalFormatting sqref="H1:H32">
    <cfRule type="cellIs" dxfId="4" priority="5" operator="between">
      <formula>68</formula>
      <formula>74</formula>
    </cfRule>
  </conditionalFormatting>
  <conditionalFormatting sqref="H1:H32">
    <cfRule type="cellIs" dxfId="5" priority="6" operator="between">
      <formula>74</formula>
      <formula>81</formula>
    </cfRule>
  </conditionalFormatting>
  <conditionalFormatting sqref="H1:H32">
    <cfRule type="cellIs" dxfId="6" priority="7" operator="between">
      <formula>81</formula>
      <formula>90</formula>
    </cfRule>
  </conditionalFormatting>
  <conditionalFormatting sqref="H1:H32">
    <cfRule type="cellIs" dxfId="7" priority="8" operator="greaterThan">
      <formula>90</formula>
    </cfRule>
  </conditionalFormatting>
  <conditionalFormatting sqref="AE4:AF32">
    <cfRule type="cellIs" dxfId="1" priority="9" operator="lessThan">
      <formula>60</formula>
    </cfRule>
  </conditionalFormatting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7BA0"/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5.13" defaultRowHeight="15.75"/>
  <cols>
    <col customWidth="1" min="1" max="1" width="7.5"/>
    <col customWidth="1" min="2" max="2" width="36.0"/>
    <col customWidth="1" min="3" max="3" width="7.38"/>
    <col customWidth="1" min="4" max="8" width="4.38"/>
    <col customWidth="1" min="9" max="18" width="2.88"/>
    <col customWidth="1" min="19" max="19" width="9.0"/>
    <col customWidth="1" min="20" max="20" width="7.25"/>
    <col customWidth="1" min="21" max="21" width="6.5"/>
    <col customWidth="1" min="22" max="22" width="9.0"/>
    <col customWidth="1" min="23" max="23" width="7.75"/>
    <col customWidth="1" min="24" max="24" width="6.63"/>
    <col customWidth="1" min="25" max="25" width="10.0"/>
    <col customWidth="1" min="26" max="26" width="7.88"/>
    <col customWidth="1" min="27" max="27" width="6.63"/>
    <col customWidth="1" min="28" max="28" width="12.75"/>
    <col customWidth="1" min="29" max="29" width="9.5"/>
    <col customWidth="1" min="30" max="30" width="5.0"/>
    <col customWidth="1" min="31" max="32" width="6.25"/>
    <col customWidth="1" min="33" max="33" width="6.13"/>
  </cols>
  <sheetData>
    <row r="1">
      <c r="A1" s="5"/>
      <c r="B1" s="5" t="s">
        <v>1312</v>
      </c>
      <c r="C1" s="5" t="s">
        <v>3</v>
      </c>
      <c r="D1" s="6" t="s">
        <v>1151</v>
      </c>
      <c r="H1" s="7" t="s">
        <v>1152</v>
      </c>
      <c r="I1" s="8" t="s">
        <v>1175</v>
      </c>
      <c r="S1" s="9" t="s">
        <v>1153</v>
      </c>
      <c r="U1" s="10"/>
      <c r="V1" s="9" t="s">
        <v>1154</v>
      </c>
      <c r="X1" s="10"/>
      <c r="Y1" s="9" t="s">
        <v>1155</v>
      </c>
      <c r="AA1" s="10"/>
      <c r="AB1" s="8" t="s">
        <v>1156</v>
      </c>
      <c r="AD1" s="10"/>
      <c r="AE1" s="11" t="s">
        <v>1157</v>
      </c>
      <c r="AF1" s="12" t="s">
        <v>1158</v>
      </c>
      <c r="AG1" s="13" t="s">
        <v>1159</v>
      </c>
    </row>
    <row r="2">
      <c r="A2" s="5" t="s">
        <v>0</v>
      </c>
      <c r="B2" s="5" t="s">
        <v>1</v>
      </c>
      <c r="D2" s="14"/>
      <c r="H2" s="15"/>
      <c r="I2" s="16">
        <v>45562.0</v>
      </c>
      <c r="J2" s="16">
        <f t="shared" ref="J2:K2" si="1">I2+7</f>
        <v>45569</v>
      </c>
      <c r="K2" s="16">
        <f t="shared" si="1"/>
        <v>45576</v>
      </c>
      <c r="L2" s="16">
        <f t="shared" ref="L2:P2" si="2">K2+14</f>
        <v>45590</v>
      </c>
      <c r="M2" s="16">
        <f t="shared" si="2"/>
        <v>45604</v>
      </c>
      <c r="N2" s="16">
        <f t="shared" si="2"/>
        <v>45618</v>
      </c>
      <c r="O2" s="16">
        <f t="shared" si="2"/>
        <v>45632</v>
      </c>
      <c r="P2" s="131">
        <f t="shared" si="2"/>
        <v>45646</v>
      </c>
      <c r="Q2" s="370">
        <v>45670.0</v>
      </c>
      <c r="R2" s="371">
        <v>45677.0</v>
      </c>
      <c r="S2" s="18" t="s">
        <v>1160</v>
      </c>
      <c r="T2" s="19" t="s">
        <v>1161</v>
      </c>
      <c r="U2" s="20" t="s">
        <v>1162</v>
      </c>
      <c r="V2" s="18" t="s">
        <v>1160</v>
      </c>
      <c r="W2" s="19" t="s">
        <v>1161</v>
      </c>
      <c r="X2" s="20" t="s">
        <v>1162</v>
      </c>
      <c r="Y2" s="18" t="s">
        <v>1160</v>
      </c>
      <c r="Z2" s="19" t="s">
        <v>1161</v>
      </c>
      <c r="AA2" s="20" t="s">
        <v>1162</v>
      </c>
      <c r="AB2" s="21" t="s">
        <v>1160</v>
      </c>
      <c r="AC2" s="19" t="s">
        <v>1161</v>
      </c>
      <c r="AD2" s="20" t="s">
        <v>1162</v>
      </c>
      <c r="AE2" s="22" t="s">
        <v>1163</v>
      </c>
      <c r="AF2" s="22" t="s">
        <v>1163</v>
      </c>
      <c r="AG2" s="23" t="s">
        <v>1164</v>
      </c>
    </row>
    <row r="3" ht="18.0" customHeight="1">
      <c r="C3" s="62"/>
      <c r="D3" s="24" t="s">
        <v>1165</v>
      </c>
      <c r="E3" s="19" t="s">
        <v>1166</v>
      </c>
      <c r="F3" s="19" t="s">
        <v>1167</v>
      </c>
      <c r="G3" s="25" t="s">
        <v>1168</v>
      </c>
      <c r="H3" s="15"/>
      <c r="P3" s="10"/>
      <c r="S3" s="14"/>
      <c r="T3" s="19" t="s">
        <v>1164</v>
      </c>
      <c r="U3" s="10"/>
      <c r="V3" s="14"/>
      <c r="W3" s="19" t="s">
        <v>1164</v>
      </c>
      <c r="X3" s="10"/>
      <c r="Y3" s="14"/>
      <c r="Z3" s="19" t="s">
        <v>1164</v>
      </c>
      <c r="AA3" s="10"/>
      <c r="AB3" s="14"/>
      <c r="AC3" s="19" t="s">
        <v>1164</v>
      </c>
      <c r="AD3" s="10"/>
      <c r="AE3" s="26" t="s">
        <v>1164</v>
      </c>
      <c r="AF3" s="26" t="s">
        <v>1164</v>
      </c>
      <c r="AG3" s="15"/>
    </row>
    <row r="4">
      <c r="A4" s="4" t="s">
        <v>576</v>
      </c>
      <c r="B4" s="372" t="s">
        <v>577</v>
      </c>
      <c r="C4" s="2" t="s">
        <v>109</v>
      </c>
      <c r="D4" s="29">
        <f t="shared" ref="D4:D6" si="4">AVERAGE(T4,W4)*20</f>
        <v>6</v>
      </c>
      <c r="E4" s="30">
        <f t="shared" ref="E4:E6" si="5">AVERAGE(Z4,AC4)*40</f>
        <v>0</v>
      </c>
      <c r="F4" s="30">
        <f t="shared" ref="F4:F6" si="6">AVERAGE(AF4,AF4)/100*20</f>
        <v>12</v>
      </c>
      <c r="G4" s="31">
        <f t="shared" ref="G4:G6" si="7">AG4/100*20</f>
        <v>0</v>
      </c>
      <c r="H4" s="32">
        <f t="shared" ref="H4:H6" si="8">SUM(D4:G4)</f>
        <v>18</v>
      </c>
      <c r="I4" s="33" t="s">
        <v>1179</v>
      </c>
      <c r="J4" s="33" t="s">
        <v>1179</v>
      </c>
      <c r="K4" s="33" t="s">
        <v>1179</v>
      </c>
      <c r="L4" s="33" t="s">
        <v>1177</v>
      </c>
      <c r="M4" s="33" t="s">
        <v>1179</v>
      </c>
      <c r="N4" s="33" t="s">
        <v>1179</v>
      </c>
      <c r="O4" s="33" t="s">
        <v>1179</v>
      </c>
      <c r="P4" s="136" t="s">
        <v>1179</v>
      </c>
      <c r="Q4" s="44"/>
      <c r="R4" s="44"/>
      <c r="S4" s="34">
        <f t="shared" ref="S4:S6" si="9">abs(A4-460000)+24000</f>
        <v>36183</v>
      </c>
      <c r="T4" s="35">
        <v>0.6</v>
      </c>
      <c r="U4" s="69" t="s">
        <v>1313</v>
      </c>
      <c r="V4" s="21">
        <v>22991.0</v>
      </c>
      <c r="W4" s="35">
        <v>0.0</v>
      </c>
      <c r="X4" s="38"/>
      <c r="Y4" s="37"/>
      <c r="Z4" s="35">
        <v>0.0</v>
      </c>
      <c r="AA4" s="39"/>
      <c r="AB4" s="40"/>
      <c r="AC4" s="35">
        <f t="shared" ref="AC4:AD4" si="3">Z4</f>
        <v>0</v>
      </c>
      <c r="AD4" s="39" t="str">
        <f t="shared" si="3"/>
        <v/>
      </c>
      <c r="AE4" s="142">
        <v>60.0</v>
      </c>
      <c r="AF4" s="41">
        <f t="shared" ref="AF4:AF6" si="11">IF(AE4&gt;=60,AE4,0)</f>
        <v>60</v>
      </c>
      <c r="AG4" s="68">
        <v>0.0</v>
      </c>
    </row>
    <row r="5" ht="16.5" customHeight="1">
      <c r="A5" s="4" t="s">
        <v>958</v>
      </c>
      <c r="B5" s="372" t="s">
        <v>959</v>
      </c>
      <c r="C5" s="2" t="s">
        <v>109</v>
      </c>
      <c r="D5" s="29">
        <f t="shared" si="4"/>
        <v>0</v>
      </c>
      <c r="E5" s="30">
        <f t="shared" si="5"/>
        <v>0</v>
      </c>
      <c r="F5" s="30">
        <f t="shared" si="6"/>
        <v>0</v>
      </c>
      <c r="G5" s="31">
        <f t="shared" si="7"/>
        <v>0</v>
      </c>
      <c r="H5" s="32">
        <f t="shared" si="8"/>
        <v>0</v>
      </c>
      <c r="I5" s="33" t="s">
        <v>1179</v>
      </c>
      <c r="J5" s="33" t="s">
        <v>1179</v>
      </c>
      <c r="K5" s="33" t="s">
        <v>1179</v>
      </c>
      <c r="L5" s="33" t="s">
        <v>1179</v>
      </c>
      <c r="M5" s="33" t="s">
        <v>1179</v>
      </c>
      <c r="N5" s="33" t="s">
        <v>1179</v>
      </c>
      <c r="O5" s="33" t="s">
        <v>1179</v>
      </c>
      <c r="P5" s="136" t="s">
        <v>1179</v>
      </c>
      <c r="Q5" s="44"/>
      <c r="R5" s="44"/>
      <c r="S5" s="34">
        <f t="shared" si="9"/>
        <v>109151</v>
      </c>
      <c r="T5" s="35">
        <v>0.0</v>
      </c>
      <c r="U5" s="36"/>
      <c r="V5" s="21"/>
      <c r="W5" s="35">
        <v>0.0</v>
      </c>
      <c r="X5" s="38"/>
      <c r="Y5" s="37"/>
      <c r="Z5" s="35">
        <v>0.0</v>
      </c>
      <c r="AA5" s="39"/>
      <c r="AB5" s="40"/>
      <c r="AC5" s="35">
        <f t="shared" ref="AC5:AD5" si="10">Z5</f>
        <v>0</v>
      </c>
      <c r="AD5" s="39" t="str">
        <f t="shared" si="10"/>
        <v/>
      </c>
      <c r="AE5" s="141"/>
      <c r="AF5" s="41">
        <f t="shared" si="11"/>
        <v>0</v>
      </c>
      <c r="AG5" s="68">
        <v>0.0</v>
      </c>
    </row>
    <row r="6">
      <c r="A6" s="4" t="s">
        <v>996</v>
      </c>
      <c r="B6" s="372" t="s">
        <v>997</v>
      </c>
      <c r="C6" s="2" t="s">
        <v>109</v>
      </c>
      <c r="D6" s="29">
        <f t="shared" si="4"/>
        <v>0</v>
      </c>
      <c r="E6" s="30">
        <f t="shared" si="5"/>
        <v>0</v>
      </c>
      <c r="F6" s="30">
        <f t="shared" si="6"/>
        <v>0</v>
      </c>
      <c r="G6" s="31">
        <f t="shared" si="7"/>
        <v>0</v>
      </c>
      <c r="H6" s="32">
        <f t="shared" si="8"/>
        <v>0</v>
      </c>
      <c r="I6" s="33" t="s">
        <v>1177</v>
      </c>
      <c r="J6" s="33" t="s">
        <v>1179</v>
      </c>
      <c r="K6" s="33" t="s">
        <v>1179</v>
      </c>
      <c r="L6" s="33" t="s">
        <v>1179</v>
      </c>
      <c r="M6" s="33" t="s">
        <v>1179</v>
      </c>
      <c r="N6" s="33" t="s">
        <v>1179</v>
      </c>
      <c r="O6" s="33" t="s">
        <v>1179</v>
      </c>
      <c r="P6" s="136" t="s">
        <v>1179</v>
      </c>
      <c r="Q6" s="44"/>
      <c r="R6" s="44"/>
      <c r="S6" s="34">
        <f t="shared" si="9"/>
        <v>106688</v>
      </c>
      <c r="T6" s="35">
        <v>0.0</v>
      </c>
      <c r="U6" s="36"/>
      <c r="V6" s="21"/>
      <c r="W6" s="35">
        <v>0.0</v>
      </c>
      <c r="X6" s="38"/>
      <c r="Y6" s="37"/>
      <c r="Z6" s="35">
        <v>0.0</v>
      </c>
      <c r="AA6" s="39"/>
      <c r="AB6" s="40"/>
      <c r="AC6" s="35">
        <f t="shared" ref="AC6:AD6" si="12">Z6</f>
        <v>0</v>
      </c>
      <c r="AD6" s="39" t="str">
        <f t="shared" si="12"/>
        <v/>
      </c>
      <c r="AE6" s="141"/>
      <c r="AF6" s="41">
        <f t="shared" si="11"/>
        <v>0</v>
      </c>
      <c r="AG6" s="68">
        <v>0.0</v>
      </c>
    </row>
    <row r="10">
      <c r="A10" s="4" t="s">
        <v>760</v>
      </c>
      <c r="B10" s="2" t="s">
        <v>761</v>
      </c>
      <c r="C10" s="2" t="s">
        <v>109</v>
      </c>
      <c r="D10" s="29">
        <f t="shared" ref="D10:D23" si="14">AVERAGE(T10,W10)*20</f>
        <v>19</v>
      </c>
      <c r="E10" s="30">
        <f t="shared" ref="E10:E23" si="15">AVERAGE(Z10,AC10)*40</f>
        <v>24</v>
      </c>
      <c r="F10" s="30">
        <f t="shared" ref="F10:F23" si="16">AVERAGE(AF10,AF10)/100*20</f>
        <v>13.334</v>
      </c>
      <c r="G10" s="31">
        <f t="shared" ref="G10:G23" si="17">AG10/100*20</f>
        <v>12</v>
      </c>
      <c r="H10" s="32">
        <f t="shared" ref="H10:H23" si="18">SUM(D10:G10)</f>
        <v>68.334</v>
      </c>
      <c r="I10" s="33" t="s">
        <v>1179</v>
      </c>
      <c r="J10" s="33" t="s">
        <v>1179</v>
      </c>
      <c r="K10" s="33" t="s">
        <v>1179</v>
      </c>
      <c r="L10" s="33" t="s">
        <v>1179</v>
      </c>
      <c r="M10" s="33" t="s">
        <v>1205</v>
      </c>
      <c r="N10" s="33" t="s">
        <v>1205</v>
      </c>
      <c r="O10" s="33" t="s">
        <v>1179</v>
      </c>
      <c r="P10" s="136" t="s">
        <v>1179</v>
      </c>
      <c r="Q10" s="33" t="s">
        <v>1179</v>
      </c>
      <c r="R10" s="33" t="s">
        <v>1206</v>
      </c>
      <c r="S10" s="34">
        <f t="shared" ref="S10:S23" si="19">abs(A10-460000)+24000</f>
        <v>31144</v>
      </c>
      <c r="T10" s="35">
        <v>0.9</v>
      </c>
      <c r="U10" s="36">
        <f>N2</f>
        <v>45618</v>
      </c>
      <c r="V10" s="21">
        <v>3626.0</v>
      </c>
      <c r="W10" s="35">
        <v>1.0</v>
      </c>
      <c r="X10" s="38">
        <f>R2</f>
        <v>45677</v>
      </c>
      <c r="Y10" s="37">
        <v>5041.0</v>
      </c>
      <c r="Z10" s="35">
        <v>0.6</v>
      </c>
      <c r="AA10" s="69" t="s">
        <v>1313</v>
      </c>
      <c r="AB10" s="40"/>
      <c r="AC10" s="35">
        <f t="shared" ref="AC10:AD10" si="13">Z10</f>
        <v>0.6</v>
      </c>
      <c r="AD10" s="39" t="str">
        <f t="shared" si="13"/>
        <v>ППА</v>
      </c>
      <c r="AE10" s="142">
        <v>66.67</v>
      </c>
      <c r="AF10" s="41">
        <f t="shared" ref="AF10:AF11" si="21">IF(AE10&gt;=60,AE10,0)</f>
        <v>66.67</v>
      </c>
      <c r="AG10" s="68">
        <v>60.0</v>
      </c>
    </row>
    <row r="11">
      <c r="A11" s="4" t="s">
        <v>946</v>
      </c>
      <c r="B11" s="372" t="s">
        <v>947</v>
      </c>
      <c r="C11" s="2" t="s">
        <v>109</v>
      </c>
      <c r="D11" s="29">
        <f t="shared" si="14"/>
        <v>12</v>
      </c>
      <c r="E11" s="30">
        <f t="shared" si="15"/>
        <v>24</v>
      </c>
      <c r="F11" s="30">
        <f t="shared" si="16"/>
        <v>12.666</v>
      </c>
      <c r="G11" s="31">
        <f t="shared" si="17"/>
        <v>12</v>
      </c>
      <c r="H11" s="32">
        <f t="shared" si="18"/>
        <v>60.666</v>
      </c>
      <c r="I11" s="33" t="s">
        <v>1179</v>
      </c>
      <c r="J11" s="33" t="s">
        <v>1179</v>
      </c>
      <c r="K11" s="33" t="s">
        <v>1205</v>
      </c>
      <c r="L11" s="33" t="s">
        <v>1177</v>
      </c>
      <c r="M11" s="33" t="s">
        <v>1179</v>
      </c>
      <c r="N11" s="33" t="s">
        <v>1179</v>
      </c>
      <c r="O11" s="33" t="s">
        <v>1179</v>
      </c>
      <c r="P11" s="136" t="s">
        <v>1179</v>
      </c>
      <c r="Q11" s="44"/>
      <c r="R11" s="44"/>
      <c r="S11" s="34">
        <f t="shared" si="19"/>
        <v>31639</v>
      </c>
      <c r="T11" s="35">
        <v>0.6</v>
      </c>
      <c r="U11" s="69" t="s">
        <v>1313</v>
      </c>
      <c r="V11" s="34">
        <v>22992.0</v>
      </c>
      <c r="W11" s="35">
        <v>0.6</v>
      </c>
      <c r="X11" s="69" t="s">
        <v>1313</v>
      </c>
      <c r="Y11" s="34">
        <v>22992.0</v>
      </c>
      <c r="Z11" s="35">
        <v>0.6</v>
      </c>
      <c r="AA11" s="69" t="s">
        <v>1313</v>
      </c>
      <c r="AB11" s="40"/>
      <c r="AC11" s="35">
        <f t="shared" ref="AC11:AD11" si="20">Z11</f>
        <v>0.6</v>
      </c>
      <c r="AD11" s="39" t="str">
        <f t="shared" si="20"/>
        <v>ППА</v>
      </c>
      <c r="AE11" s="142">
        <v>63.33</v>
      </c>
      <c r="AF11" s="41">
        <f t="shared" si="21"/>
        <v>63.33</v>
      </c>
      <c r="AG11" s="68">
        <v>60.0</v>
      </c>
    </row>
    <row r="12">
      <c r="A12" s="4" t="s">
        <v>470</v>
      </c>
      <c r="B12" s="2" t="s">
        <v>471</v>
      </c>
      <c r="C12" s="2" t="s">
        <v>109</v>
      </c>
      <c r="D12" s="29">
        <f t="shared" si="14"/>
        <v>15</v>
      </c>
      <c r="E12" s="30">
        <f t="shared" si="15"/>
        <v>24</v>
      </c>
      <c r="F12" s="30">
        <f t="shared" si="16"/>
        <v>11</v>
      </c>
      <c r="G12" s="31">
        <f t="shared" si="17"/>
        <v>12</v>
      </c>
      <c r="H12" s="32">
        <f t="shared" si="18"/>
        <v>62</v>
      </c>
      <c r="I12" s="33" t="s">
        <v>1179</v>
      </c>
      <c r="J12" s="33" t="s">
        <v>1179</v>
      </c>
      <c r="K12" s="33" t="s">
        <v>1177</v>
      </c>
      <c r="L12" s="33" t="s">
        <v>1179</v>
      </c>
      <c r="M12" s="33" t="s">
        <v>1179</v>
      </c>
      <c r="N12" s="33" t="s">
        <v>1179</v>
      </c>
      <c r="O12" s="33" t="s">
        <v>1179</v>
      </c>
      <c r="P12" s="136" t="s">
        <v>1205</v>
      </c>
      <c r="Q12" s="134" t="s">
        <v>1205</v>
      </c>
      <c r="R12" s="33" t="s">
        <v>1205</v>
      </c>
      <c r="S12" s="34">
        <f t="shared" si="19"/>
        <v>30329</v>
      </c>
      <c r="T12" s="35">
        <v>0.9</v>
      </c>
      <c r="U12" s="38">
        <f>Q2</f>
        <v>45670</v>
      </c>
      <c r="V12" s="21">
        <v>122220.0</v>
      </c>
      <c r="W12" s="35">
        <v>0.6</v>
      </c>
      <c r="X12" s="69" t="s">
        <v>1313</v>
      </c>
      <c r="Y12" s="37">
        <v>12893.0</v>
      </c>
      <c r="Z12" s="35">
        <v>0.6</v>
      </c>
      <c r="AA12" s="69" t="s">
        <v>1313</v>
      </c>
      <c r="AB12" s="40"/>
      <c r="AC12" s="35">
        <f t="shared" ref="AC12:AD12" si="22">Z12</f>
        <v>0.6</v>
      </c>
      <c r="AD12" s="39" t="str">
        <f t="shared" si="22"/>
        <v>ППА</v>
      </c>
      <c r="AE12" s="147">
        <v>55.0</v>
      </c>
      <c r="AF12" s="146">
        <v>55.0</v>
      </c>
      <c r="AG12" s="68">
        <v>60.0</v>
      </c>
    </row>
    <row r="13">
      <c r="A13" s="4" t="s">
        <v>672</v>
      </c>
      <c r="B13" s="2" t="s">
        <v>673</v>
      </c>
      <c r="C13" s="2" t="s">
        <v>109</v>
      </c>
      <c r="D13" s="29">
        <f t="shared" si="14"/>
        <v>19</v>
      </c>
      <c r="E13" s="30">
        <f t="shared" si="15"/>
        <v>24</v>
      </c>
      <c r="F13" s="30">
        <f t="shared" si="16"/>
        <v>14.666</v>
      </c>
      <c r="G13" s="31">
        <f t="shared" si="17"/>
        <v>12</v>
      </c>
      <c r="H13" s="32">
        <f t="shared" si="18"/>
        <v>69.666</v>
      </c>
      <c r="I13" s="33" t="s">
        <v>1177</v>
      </c>
      <c r="J13" s="33" t="s">
        <v>1205</v>
      </c>
      <c r="K13" s="33" t="s">
        <v>1205</v>
      </c>
      <c r="L13" s="33" t="s">
        <v>1205</v>
      </c>
      <c r="M13" s="33" t="s">
        <v>1205</v>
      </c>
      <c r="N13" s="33" t="s">
        <v>1177</v>
      </c>
      <c r="O13" s="33" t="s">
        <v>1205</v>
      </c>
      <c r="P13" s="136" t="s">
        <v>1177</v>
      </c>
      <c r="Q13" s="33" t="s">
        <v>1179</v>
      </c>
      <c r="R13" s="33" t="s">
        <v>1179</v>
      </c>
      <c r="S13" s="34">
        <f t="shared" si="19"/>
        <v>30866</v>
      </c>
      <c r="T13" s="35">
        <v>0.9</v>
      </c>
      <c r="U13" s="36">
        <f>M2</f>
        <v>45604</v>
      </c>
      <c r="V13" s="21">
        <v>2132312.0</v>
      </c>
      <c r="W13" s="35">
        <v>1.0</v>
      </c>
      <c r="X13" s="38">
        <f>O2</f>
        <v>45632</v>
      </c>
      <c r="Y13" s="37">
        <v>228228.0</v>
      </c>
      <c r="Z13" s="35">
        <v>0.6</v>
      </c>
      <c r="AA13" s="69" t="s">
        <v>1313</v>
      </c>
      <c r="AB13" s="40"/>
      <c r="AC13" s="35">
        <f t="shared" ref="AC13:AD13" si="23">Z13</f>
        <v>0.6</v>
      </c>
      <c r="AD13" s="39" t="str">
        <f t="shared" si="23"/>
        <v>ППА</v>
      </c>
      <c r="AE13" s="142">
        <v>73.33</v>
      </c>
      <c r="AF13" s="41">
        <f t="shared" ref="AF13:AF23" si="25">IF(AE13&gt;=60,AE13,0)</f>
        <v>73.33</v>
      </c>
      <c r="AG13" s="68">
        <v>60.0</v>
      </c>
    </row>
    <row r="14">
      <c r="A14" s="4" t="s">
        <v>107</v>
      </c>
      <c r="B14" s="2" t="s">
        <v>108</v>
      </c>
      <c r="C14" s="2" t="s">
        <v>109</v>
      </c>
      <c r="D14" s="29">
        <f t="shared" si="14"/>
        <v>17.5</v>
      </c>
      <c r="E14" s="30">
        <f t="shared" si="15"/>
        <v>24</v>
      </c>
      <c r="F14" s="30">
        <f t="shared" si="16"/>
        <v>12</v>
      </c>
      <c r="G14" s="31">
        <f t="shared" si="17"/>
        <v>12</v>
      </c>
      <c r="H14" s="32">
        <f t="shared" si="18"/>
        <v>65.5</v>
      </c>
      <c r="I14" s="33" t="s">
        <v>1177</v>
      </c>
      <c r="J14" s="33" t="s">
        <v>1179</v>
      </c>
      <c r="K14" s="33" t="s">
        <v>1179</v>
      </c>
      <c r="L14" s="33" t="s">
        <v>1179</v>
      </c>
      <c r="M14" s="33" t="s">
        <v>1179</v>
      </c>
      <c r="N14" s="33" t="s">
        <v>1179</v>
      </c>
      <c r="O14" s="33" t="s">
        <v>1205</v>
      </c>
      <c r="P14" s="136" t="s">
        <v>1314</v>
      </c>
      <c r="Q14" s="134" t="s">
        <v>1179</v>
      </c>
      <c r="R14" s="33" t="s">
        <v>1179</v>
      </c>
      <c r="S14" s="34">
        <f t="shared" si="19"/>
        <v>29228</v>
      </c>
      <c r="T14" s="35">
        <v>0.9</v>
      </c>
      <c r="U14" s="36">
        <f>P2</f>
        <v>45646</v>
      </c>
      <c r="V14" s="21">
        <v>1228.0</v>
      </c>
      <c r="W14" s="35">
        <v>0.85</v>
      </c>
      <c r="X14" s="38">
        <f>Q2</f>
        <v>45670</v>
      </c>
      <c r="Y14" s="37">
        <v>122882.0</v>
      </c>
      <c r="Z14" s="35">
        <v>0.6</v>
      </c>
      <c r="AA14" s="69" t="s">
        <v>1313</v>
      </c>
      <c r="AB14" s="40"/>
      <c r="AC14" s="35">
        <f t="shared" ref="AC14:AD14" si="24">Z14</f>
        <v>0.6</v>
      </c>
      <c r="AD14" s="39" t="str">
        <f t="shared" si="24"/>
        <v>ППА</v>
      </c>
      <c r="AE14" s="139">
        <v>60.0</v>
      </c>
      <c r="AF14" s="41">
        <f t="shared" si="25"/>
        <v>60</v>
      </c>
      <c r="AG14" s="68">
        <v>60.0</v>
      </c>
    </row>
    <row r="15">
      <c r="A15" s="4" t="s">
        <v>253</v>
      </c>
      <c r="B15" s="2" t="s">
        <v>254</v>
      </c>
      <c r="C15" s="2" t="s">
        <v>109</v>
      </c>
      <c r="D15" s="29">
        <f t="shared" si="14"/>
        <v>17.5</v>
      </c>
      <c r="E15" s="30">
        <f t="shared" si="15"/>
        <v>40</v>
      </c>
      <c r="F15" s="30">
        <f t="shared" si="16"/>
        <v>12</v>
      </c>
      <c r="G15" s="31">
        <f t="shared" si="17"/>
        <v>20</v>
      </c>
      <c r="H15" s="32">
        <f t="shared" si="18"/>
        <v>89.5</v>
      </c>
      <c r="I15" s="33" t="s">
        <v>1177</v>
      </c>
      <c r="J15" s="33" t="s">
        <v>1205</v>
      </c>
      <c r="K15" s="33" t="s">
        <v>1179</v>
      </c>
      <c r="L15" s="33" t="s">
        <v>1179</v>
      </c>
      <c r="M15" s="33" t="s">
        <v>1177</v>
      </c>
      <c r="N15" s="33" t="s">
        <v>1205</v>
      </c>
      <c r="O15" s="33" t="s">
        <v>1179</v>
      </c>
      <c r="P15" s="136" t="s">
        <v>1179</v>
      </c>
      <c r="Q15" s="134" t="s">
        <v>1205</v>
      </c>
      <c r="R15" s="33" t="s">
        <v>1179</v>
      </c>
      <c r="S15" s="34">
        <f t="shared" si="19"/>
        <v>29729</v>
      </c>
      <c r="T15" s="35">
        <v>0.9</v>
      </c>
      <c r="U15" s="38">
        <f>J2</f>
        <v>45569</v>
      </c>
      <c r="V15" s="21">
        <v>1227.0</v>
      </c>
      <c r="W15" s="35">
        <v>0.85</v>
      </c>
      <c r="X15" s="38">
        <f>N2</f>
        <v>45618</v>
      </c>
      <c r="Y15" s="37">
        <v>45632.0</v>
      </c>
      <c r="Z15" s="35">
        <v>1.0</v>
      </c>
      <c r="AA15" s="39">
        <f>Q2</f>
        <v>45670</v>
      </c>
      <c r="AB15" s="40"/>
      <c r="AC15" s="35">
        <f t="shared" ref="AC15:AD15" si="26">Z15</f>
        <v>1</v>
      </c>
      <c r="AD15" s="39">
        <f t="shared" si="26"/>
        <v>45670</v>
      </c>
      <c r="AE15" s="142">
        <v>60.0</v>
      </c>
      <c r="AF15" s="41">
        <f t="shared" si="25"/>
        <v>60</v>
      </c>
      <c r="AG15" s="42">
        <f t="shared" ref="AG15:AG23" si="28">IF(H15&gt;=60,100,0)</f>
        <v>100</v>
      </c>
    </row>
    <row r="16">
      <c r="A16" s="4" t="s">
        <v>482</v>
      </c>
      <c r="B16" s="2" t="s">
        <v>483</v>
      </c>
      <c r="C16" s="2" t="s">
        <v>109</v>
      </c>
      <c r="D16" s="29">
        <f t="shared" si="14"/>
        <v>16</v>
      </c>
      <c r="E16" s="30">
        <f t="shared" si="15"/>
        <v>40</v>
      </c>
      <c r="F16" s="30">
        <f t="shared" si="16"/>
        <v>15.334</v>
      </c>
      <c r="G16" s="31">
        <f t="shared" si="17"/>
        <v>20</v>
      </c>
      <c r="H16" s="32">
        <f t="shared" si="18"/>
        <v>91.334</v>
      </c>
      <c r="I16" s="33" t="s">
        <v>1177</v>
      </c>
      <c r="J16" s="33" t="s">
        <v>1205</v>
      </c>
      <c r="K16" s="33" t="s">
        <v>1179</v>
      </c>
      <c r="L16" s="33" t="s">
        <v>1179</v>
      </c>
      <c r="M16" s="33" t="s">
        <v>1179</v>
      </c>
      <c r="N16" s="33" t="s">
        <v>1205</v>
      </c>
      <c r="O16" s="33" t="s">
        <v>1205</v>
      </c>
      <c r="P16" s="136" t="s">
        <v>1315</v>
      </c>
      <c r="Q16" s="362" t="s">
        <v>1205</v>
      </c>
      <c r="R16" s="33" t="s">
        <v>1205</v>
      </c>
      <c r="S16" s="34">
        <f t="shared" si="19"/>
        <v>31228</v>
      </c>
      <c r="T16" s="35">
        <v>0.9</v>
      </c>
      <c r="U16" s="36">
        <f>J2</f>
        <v>45569</v>
      </c>
      <c r="V16" s="37">
        <v>2539.0</v>
      </c>
      <c r="W16" s="35">
        <v>0.7</v>
      </c>
      <c r="X16" s="38">
        <f>Q2</f>
        <v>45670</v>
      </c>
      <c r="Y16" s="37">
        <v>1111.0</v>
      </c>
      <c r="Z16" s="35">
        <v>1.0</v>
      </c>
      <c r="AA16" s="39">
        <f>R2</f>
        <v>45677</v>
      </c>
      <c r="AB16" s="40"/>
      <c r="AC16" s="35">
        <f t="shared" ref="AC16:AD16" si="27">Z16</f>
        <v>1</v>
      </c>
      <c r="AD16" s="39">
        <f t="shared" si="27"/>
        <v>45677</v>
      </c>
      <c r="AE16" s="142">
        <v>76.67</v>
      </c>
      <c r="AF16" s="41">
        <f t="shared" si="25"/>
        <v>76.67</v>
      </c>
      <c r="AG16" s="42">
        <f t="shared" si="28"/>
        <v>100</v>
      </c>
    </row>
    <row r="17">
      <c r="A17" s="4" t="s">
        <v>538</v>
      </c>
      <c r="B17" s="2" t="s">
        <v>539</v>
      </c>
      <c r="C17" s="2" t="s">
        <v>109</v>
      </c>
      <c r="D17" s="29">
        <f t="shared" si="14"/>
        <v>18.5</v>
      </c>
      <c r="E17" s="30">
        <f t="shared" si="15"/>
        <v>36</v>
      </c>
      <c r="F17" s="30">
        <f t="shared" si="16"/>
        <v>14.666</v>
      </c>
      <c r="G17" s="31">
        <f t="shared" si="17"/>
        <v>20</v>
      </c>
      <c r="H17" s="32">
        <f t="shared" si="18"/>
        <v>89.166</v>
      </c>
      <c r="I17" s="33" t="s">
        <v>1177</v>
      </c>
      <c r="J17" s="33" t="s">
        <v>1205</v>
      </c>
      <c r="K17" s="33" t="s">
        <v>1205</v>
      </c>
      <c r="L17" s="33" t="s">
        <v>1177</v>
      </c>
      <c r="M17" s="33" t="s">
        <v>1179</v>
      </c>
      <c r="N17" s="33" t="s">
        <v>1205</v>
      </c>
      <c r="O17" s="33" t="s">
        <v>1205</v>
      </c>
      <c r="P17" s="136" t="s">
        <v>1177</v>
      </c>
      <c r="Q17" s="33" t="s">
        <v>1205</v>
      </c>
      <c r="R17" s="33" t="s">
        <v>1179</v>
      </c>
      <c r="S17" s="34">
        <f t="shared" si="19"/>
        <v>30482</v>
      </c>
      <c r="T17" s="35">
        <v>0.85</v>
      </c>
      <c r="U17" s="36">
        <f>K2</f>
        <v>45576</v>
      </c>
      <c r="V17" s="37">
        <v>3434.0</v>
      </c>
      <c r="W17" s="35">
        <v>1.0</v>
      </c>
      <c r="X17" s="38">
        <f>O2</f>
        <v>45632</v>
      </c>
      <c r="Y17" s="37">
        <v>82732.0</v>
      </c>
      <c r="Z17" s="35">
        <v>0.9</v>
      </c>
      <c r="AA17" s="39">
        <f>Q2</f>
        <v>45670</v>
      </c>
      <c r="AB17" s="40"/>
      <c r="AC17" s="35">
        <f t="shared" ref="AC17:AD17" si="29">Z17</f>
        <v>0.9</v>
      </c>
      <c r="AD17" s="39">
        <f t="shared" si="29"/>
        <v>45670</v>
      </c>
      <c r="AE17" s="142">
        <v>73.33</v>
      </c>
      <c r="AF17" s="41">
        <f t="shared" si="25"/>
        <v>73.33</v>
      </c>
      <c r="AG17" s="42">
        <f t="shared" si="28"/>
        <v>100</v>
      </c>
    </row>
    <row r="18">
      <c r="A18" s="4" t="s">
        <v>566</v>
      </c>
      <c r="B18" s="2" t="s">
        <v>567</v>
      </c>
      <c r="C18" s="2" t="s">
        <v>109</v>
      </c>
      <c r="D18" s="29">
        <f t="shared" si="14"/>
        <v>17.5</v>
      </c>
      <c r="E18" s="30">
        <f t="shared" si="15"/>
        <v>40</v>
      </c>
      <c r="F18" s="30">
        <f t="shared" si="16"/>
        <v>14.666</v>
      </c>
      <c r="G18" s="31">
        <f t="shared" si="17"/>
        <v>20</v>
      </c>
      <c r="H18" s="32">
        <f t="shared" si="18"/>
        <v>92.166</v>
      </c>
      <c r="I18" s="33" t="s">
        <v>1177</v>
      </c>
      <c r="J18" s="33" t="s">
        <v>1177</v>
      </c>
      <c r="K18" s="33" t="s">
        <v>1205</v>
      </c>
      <c r="L18" s="33" t="s">
        <v>1177</v>
      </c>
      <c r="M18" s="33" t="s">
        <v>1206</v>
      </c>
      <c r="N18" s="33" t="s">
        <v>1177</v>
      </c>
      <c r="O18" s="33" t="s">
        <v>1179</v>
      </c>
      <c r="P18" s="136" t="s">
        <v>1205</v>
      </c>
      <c r="Q18" s="33" t="s">
        <v>1205</v>
      </c>
      <c r="R18" s="33" t="s">
        <v>1205</v>
      </c>
      <c r="S18" s="34">
        <f t="shared" si="19"/>
        <v>36174</v>
      </c>
      <c r="T18" s="35">
        <v>0.8</v>
      </c>
      <c r="U18" s="36">
        <f>M2</f>
        <v>45604</v>
      </c>
      <c r="V18" s="37">
        <v>73487.0</v>
      </c>
      <c r="W18" s="35">
        <v>0.95</v>
      </c>
      <c r="X18" s="38">
        <f>P2</f>
        <v>45646</v>
      </c>
      <c r="Y18" s="37">
        <v>123347.0</v>
      </c>
      <c r="Z18" s="35">
        <v>1.0</v>
      </c>
      <c r="AA18" s="39">
        <f>R2</f>
        <v>45677</v>
      </c>
      <c r="AB18" s="40"/>
      <c r="AC18" s="35">
        <f t="shared" ref="AC18:AD18" si="30">Z18</f>
        <v>1</v>
      </c>
      <c r="AD18" s="39">
        <f t="shared" si="30"/>
        <v>45677</v>
      </c>
      <c r="AE18" s="142">
        <v>73.33</v>
      </c>
      <c r="AF18" s="41">
        <f t="shared" si="25"/>
        <v>73.33</v>
      </c>
      <c r="AG18" s="42">
        <f t="shared" si="28"/>
        <v>100</v>
      </c>
    </row>
    <row r="19">
      <c r="A19" s="4" t="s">
        <v>762</v>
      </c>
      <c r="B19" s="2" t="s">
        <v>763</v>
      </c>
      <c r="C19" s="2" t="s">
        <v>109</v>
      </c>
      <c r="D19" s="29">
        <f t="shared" si="14"/>
        <v>17</v>
      </c>
      <c r="E19" s="30">
        <f t="shared" si="15"/>
        <v>32</v>
      </c>
      <c r="F19" s="30">
        <f t="shared" si="16"/>
        <v>16</v>
      </c>
      <c r="G19" s="31">
        <f t="shared" si="17"/>
        <v>20</v>
      </c>
      <c r="H19" s="32">
        <f t="shared" si="18"/>
        <v>85</v>
      </c>
      <c r="I19" s="33" t="s">
        <v>1177</v>
      </c>
      <c r="J19" s="33" t="s">
        <v>1205</v>
      </c>
      <c r="K19" s="33" t="s">
        <v>1177</v>
      </c>
      <c r="L19" s="33" t="s">
        <v>1177</v>
      </c>
      <c r="M19" s="33" t="s">
        <v>1177</v>
      </c>
      <c r="N19" s="33" t="s">
        <v>1205</v>
      </c>
      <c r="O19" s="33" t="s">
        <v>1179</v>
      </c>
      <c r="P19" s="136" t="s">
        <v>1177</v>
      </c>
      <c r="Q19" s="33" t="s">
        <v>1205</v>
      </c>
      <c r="R19" s="33" t="s">
        <v>1179</v>
      </c>
      <c r="S19" s="34">
        <f t="shared" si="19"/>
        <v>36374</v>
      </c>
      <c r="T19" s="35">
        <v>0.9</v>
      </c>
      <c r="U19" s="36">
        <f>J2</f>
        <v>45569</v>
      </c>
      <c r="V19" s="37">
        <v>4342.0</v>
      </c>
      <c r="W19" s="35">
        <v>0.8</v>
      </c>
      <c r="X19" s="38">
        <f>N2</f>
        <v>45618</v>
      </c>
      <c r="Y19" s="37">
        <v>132234.0</v>
      </c>
      <c r="Z19" s="35">
        <v>0.8</v>
      </c>
      <c r="AA19" s="39">
        <f>Q2</f>
        <v>45670</v>
      </c>
      <c r="AB19" s="40"/>
      <c r="AC19" s="35">
        <f t="shared" ref="AC19:AD19" si="31">Z19</f>
        <v>0.8</v>
      </c>
      <c r="AD19" s="39">
        <f t="shared" si="31"/>
        <v>45670</v>
      </c>
      <c r="AE19" s="142">
        <v>80.0</v>
      </c>
      <c r="AF19" s="41">
        <f t="shared" si="25"/>
        <v>80</v>
      </c>
      <c r="AG19" s="42">
        <f t="shared" si="28"/>
        <v>100</v>
      </c>
    </row>
    <row r="20">
      <c r="A20" s="4" t="s">
        <v>802</v>
      </c>
      <c r="B20" s="1" t="s">
        <v>1316</v>
      </c>
      <c r="C20" s="2" t="s">
        <v>109</v>
      </c>
      <c r="D20" s="29">
        <f t="shared" si="14"/>
        <v>20</v>
      </c>
      <c r="E20" s="30">
        <f t="shared" si="15"/>
        <v>40</v>
      </c>
      <c r="F20" s="30">
        <f t="shared" si="16"/>
        <v>16.666</v>
      </c>
      <c r="G20" s="31">
        <f t="shared" si="17"/>
        <v>20</v>
      </c>
      <c r="H20" s="32">
        <f t="shared" si="18"/>
        <v>96.666</v>
      </c>
      <c r="I20" s="33" t="s">
        <v>1205</v>
      </c>
      <c r="J20" s="33" t="s">
        <v>1205</v>
      </c>
      <c r="K20" s="33" t="s">
        <v>1177</v>
      </c>
      <c r="L20" s="33" t="s">
        <v>1205</v>
      </c>
      <c r="M20" s="33" t="s">
        <v>1205</v>
      </c>
      <c r="N20" s="33" t="s">
        <v>1205</v>
      </c>
      <c r="O20" s="33" t="s">
        <v>1205</v>
      </c>
      <c r="P20" s="136" t="s">
        <v>1177</v>
      </c>
      <c r="Q20" s="33" t="s">
        <v>1179</v>
      </c>
      <c r="R20" s="33" t="s">
        <v>1179</v>
      </c>
      <c r="S20" s="34">
        <f t="shared" si="19"/>
        <v>76107</v>
      </c>
      <c r="T20" s="35">
        <v>1.0</v>
      </c>
      <c r="U20" s="36">
        <f>J2</f>
        <v>45569</v>
      </c>
      <c r="V20" s="37">
        <v>6169.0</v>
      </c>
      <c r="W20" s="35">
        <v>1.0</v>
      </c>
      <c r="X20" s="38">
        <f>M2</f>
        <v>45604</v>
      </c>
      <c r="Y20" s="37">
        <v>12345.0</v>
      </c>
      <c r="Z20" s="35">
        <v>1.0</v>
      </c>
      <c r="AA20" s="39">
        <f>O2</f>
        <v>45632</v>
      </c>
      <c r="AB20" s="40"/>
      <c r="AC20" s="35">
        <f t="shared" ref="AC20:AD20" si="32">Z20</f>
        <v>1</v>
      </c>
      <c r="AD20" s="39">
        <f t="shared" si="32"/>
        <v>45632</v>
      </c>
      <c r="AE20" s="142">
        <v>83.33</v>
      </c>
      <c r="AF20" s="41">
        <f t="shared" si="25"/>
        <v>83.33</v>
      </c>
      <c r="AG20" s="42">
        <f t="shared" si="28"/>
        <v>100</v>
      </c>
    </row>
    <row r="21">
      <c r="A21" s="4" t="s">
        <v>848</v>
      </c>
      <c r="B21" s="2" t="s">
        <v>849</v>
      </c>
      <c r="C21" s="2" t="s">
        <v>109</v>
      </c>
      <c r="D21" s="29">
        <f t="shared" si="14"/>
        <v>17.5</v>
      </c>
      <c r="E21" s="30">
        <f t="shared" si="15"/>
        <v>32</v>
      </c>
      <c r="F21" s="30">
        <f t="shared" si="16"/>
        <v>14</v>
      </c>
      <c r="G21" s="31">
        <f t="shared" si="17"/>
        <v>20</v>
      </c>
      <c r="H21" s="32">
        <f t="shared" si="18"/>
        <v>83.5</v>
      </c>
      <c r="I21" s="33" t="s">
        <v>1177</v>
      </c>
      <c r="J21" s="33" t="s">
        <v>1177</v>
      </c>
      <c r="K21" s="33" t="s">
        <v>1177</v>
      </c>
      <c r="L21" s="33" t="s">
        <v>1205</v>
      </c>
      <c r="M21" s="33" t="s">
        <v>1179</v>
      </c>
      <c r="N21" s="33" t="s">
        <v>1205</v>
      </c>
      <c r="O21" s="33" t="s">
        <v>1179</v>
      </c>
      <c r="P21" s="136" t="s">
        <v>1205</v>
      </c>
      <c r="Q21" s="33" t="s">
        <v>1205</v>
      </c>
      <c r="R21" s="33" t="s">
        <v>1205</v>
      </c>
      <c r="S21" s="34">
        <f t="shared" si="19"/>
        <v>31381</v>
      </c>
      <c r="T21" s="35">
        <v>0.8</v>
      </c>
      <c r="U21" s="36">
        <f>L2</f>
        <v>45590</v>
      </c>
      <c r="V21" s="21">
        <v>3143.0</v>
      </c>
      <c r="W21" s="35">
        <v>0.95</v>
      </c>
      <c r="X21" s="38">
        <f>N2</f>
        <v>45618</v>
      </c>
      <c r="Y21" s="37">
        <v>244334.0</v>
      </c>
      <c r="Z21" s="35">
        <v>0.8</v>
      </c>
      <c r="AA21" s="39">
        <f>R2</f>
        <v>45677</v>
      </c>
      <c r="AB21" s="40"/>
      <c r="AC21" s="35">
        <f t="shared" ref="AC21:AD21" si="33">Z21</f>
        <v>0.8</v>
      </c>
      <c r="AD21" s="39">
        <f t="shared" si="33"/>
        <v>45677</v>
      </c>
      <c r="AE21" s="142">
        <v>70.0</v>
      </c>
      <c r="AF21" s="41">
        <f t="shared" si="25"/>
        <v>70</v>
      </c>
      <c r="AG21" s="42">
        <f t="shared" si="28"/>
        <v>100</v>
      </c>
    </row>
    <row r="22">
      <c r="A22" s="4" t="s">
        <v>1012</v>
      </c>
      <c r="B22" s="1" t="s">
        <v>1317</v>
      </c>
      <c r="C22" s="2" t="s">
        <v>109</v>
      </c>
      <c r="D22" s="29">
        <f t="shared" si="14"/>
        <v>18.5</v>
      </c>
      <c r="E22" s="30">
        <f t="shared" si="15"/>
        <v>32</v>
      </c>
      <c r="F22" s="30">
        <f t="shared" si="16"/>
        <v>14.4</v>
      </c>
      <c r="G22" s="31">
        <f t="shared" si="17"/>
        <v>20</v>
      </c>
      <c r="H22" s="32">
        <f t="shared" si="18"/>
        <v>84.9</v>
      </c>
      <c r="I22" s="33" t="s">
        <v>1177</v>
      </c>
      <c r="J22" s="33" t="s">
        <v>1205</v>
      </c>
      <c r="K22" s="33" t="s">
        <v>1205</v>
      </c>
      <c r="L22" s="33" t="s">
        <v>1179</v>
      </c>
      <c r="M22" s="33" t="s">
        <v>1179</v>
      </c>
      <c r="N22" s="33" t="s">
        <v>1177</v>
      </c>
      <c r="O22" s="33" t="s">
        <v>1179</v>
      </c>
      <c r="P22" s="136" t="s">
        <v>1205</v>
      </c>
      <c r="Q22" s="33" t="s">
        <v>1205</v>
      </c>
      <c r="R22" s="33" t="s">
        <v>1179</v>
      </c>
      <c r="S22" s="34">
        <f t="shared" si="19"/>
        <v>27227</v>
      </c>
      <c r="T22" s="35">
        <v>0.95</v>
      </c>
      <c r="U22" s="36">
        <f>K2</f>
        <v>45576</v>
      </c>
      <c r="V22" s="21">
        <v>3178.0</v>
      </c>
      <c r="W22" s="35">
        <v>0.9</v>
      </c>
      <c r="X22" s="38">
        <f>N2</f>
        <v>45618</v>
      </c>
      <c r="Y22" s="37">
        <v>23435.0</v>
      </c>
      <c r="Z22" s="35">
        <v>0.8</v>
      </c>
      <c r="AA22" s="39">
        <f>Q2</f>
        <v>45670</v>
      </c>
      <c r="AB22" s="40"/>
      <c r="AC22" s="35">
        <f t="shared" ref="AC22:AD22" si="34">Z22</f>
        <v>0.8</v>
      </c>
      <c r="AD22" s="39">
        <f t="shared" si="34"/>
        <v>45670</v>
      </c>
      <c r="AE22" s="147">
        <v>72.0</v>
      </c>
      <c r="AF22" s="41">
        <f t="shared" si="25"/>
        <v>72</v>
      </c>
      <c r="AG22" s="42">
        <f t="shared" si="28"/>
        <v>100</v>
      </c>
    </row>
    <row r="23">
      <c r="A23" s="4" t="s">
        <v>1020</v>
      </c>
      <c r="B23" s="2" t="s">
        <v>1021</v>
      </c>
      <c r="C23" s="2" t="s">
        <v>109</v>
      </c>
      <c r="D23" s="29">
        <f t="shared" si="14"/>
        <v>18</v>
      </c>
      <c r="E23" s="30">
        <f t="shared" si="15"/>
        <v>40</v>
      </c>
      <c r="F23" s="30">
        <f t="shared" si="16"/>
        <v>12.666</v>
      </c>
      <c r="G23" s="31">
        <f t="shared" si="17"/>
        <v>20</v>
      </c>
      <c r="H23" s="32">
        <f t="shared" si="18"/>
        <v>90.666</v>
      </c>
      <c r="I23" s="33" t="s">
        <v>1177</v>
      </c>
      <c r="J23" s="33" t="s">
        <v>1205</v>
      </c>
      <c r="K23" s="33" t="s">
        <v>1177</v>
      </c>
      <c r="L23" s="33" t="s">
        <v>1179</v>
      </c>
      <c r="M23" s="33" t="s">
        <v>1179</v>
      </c>
      <c r="N23" s="33" t="s">
        <v>1205</v>
      </c>
      <c r="O23" s="33" t="s">
        <v>1205</v>
      </c>
      <c r="P23" s="136" t="s">
        <v>1179</v>
      </c>
      <c r="Q23" s="33" t="s">
        <v>1179</v>
      </c>
      <c r="R23" s="33" t="s">
        <v>1205</v>
      </c>
      <c r="S23" s="34">
        <f t="shared" si="19"/>
        <v>31870</v>
      </c>
      <c r="T23" s="35">
        <v>0.9</v>
      </c>
      <c r="U23" s="36">
        <f>J2</f>
        <v>45569</v>
      </c>
      <c r="V23" s="21">
        <v>3784.0</v>
      </c>
      <c r="W23" s="35">
        <v>0.9</v>
      </c>
      <c r="X23" s="38">
        <f>O2</f>
        <v>45632</v>
      </c>
      <c r="Y23" s="37">
        <v>137432.0</v>
      </c>
      <c r="Z23" s="35">
        <v>1.0</v>
      </c>
      <c r="AA23" s="39">
        <f>R2</f>
        <v>45677</v>
      </c>
      <c r="AB23" s="40"/>
      <c r="AC23" s="35">
        <f t="shared" ref="AC23:AD23" si="35">Z23</f>
        <v>1</v>
      </c>
      <c r="AD23" s="39">
        <f t="shared" si="35"/>
        <v>45677</v>
      </c>
      <c r="AE23" s="142">
        <v>63.33</v>
      </c>
      <c r="AF23" s="41">
        <f t="shared" si="25"/>
        <v>63.33</v>
      </c>
      <c r="AG23" s="42">
        <f t="shared" si="28"/>
        <v>100</v>
      </c>
    </row>
    <row r="24">
      <c r="A24" s="58"/>
      <c r="B24" s="59"/>
      <c r="C24" s="143"/>
      <c r="D24" s="60"/>
      <c r="E24" s="60"/>
      <c r="F24" s="60"/>
      <c r="G24" s="60"/>
      <c r="H24" s="61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62"/>
      <c r="T24" s="35"/>
      <c r="U24" s="63"/>
      <c r="V24" s="37"/>
      <c r="W24" s="35"/>
      <c r="X24" s="64"/>
      <c r="Y24" s="37"/>
      <c r="Z24" s="35"/>
      <c r="AA24" s="65"/>
      <c r="AB24" s="40"/>
      <c r="AC24" s="37"/>
      <c r="AD24" s="65"/>
      <c r="AE24" s="37"/>
      <c r="AF24" s="37"/>
      <c r="AG24" s="37"/>
    </row>
    <row r="25">
      <c r="A25" s="58"/>
      <c r="B25" s="59"/>
      <c r="C25" s="143"/>
      <c r="D25" s="60"/>
      <c r="E25" s="60"/>
      <c r="F25" s="60"/>
      <c r="G25" s="60"/>
      <c r="H25" s="61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62"/>
      <c r="T25" s="35"/>
      <c r="U25" s="63"/>
      <c r="V25" s="37"/>
      <c r="W25" s="35"/>
      <c r="X25" s="64"/>
      <c r="Y25" s="37"/>
      <c r="Z25" s="35"/>
      <c r="AA25" s="65"/>
      <c r="AB25" s="40"/>
      <c r="AC25" s="37"/>
      <c r="AD25" s="65"/>
      <c r="AE25" s="37"/>
      <c r="AF25" s="37"/>
      <c r="AG25" s="37"/>
    </row>
    <row r="26">
      <c r="A26" s="58"/>
      <c r="B26" s="59"/>
      <c r="C26" s="143"/>
      <c r="D26" s="60"/>
      <c r="E26" s="60"/>
      <c r="F26" s="60"/>
      <c r="G26" s="60"/>
      <c r="H26" s="61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62"/>
      <c r="T26" s="35"/>
      <c r="U26" s="63"/>
      <c r="V26" s="37"/>
      <c r="W26" s="35"/>
      <c r="X26" s="64"/>
      <c r="Y26" s="37"/>
      <c r="Z26" s="35"/>
      <c r="AA26" s="65"/>
      <c r="AB26" s="40"/>
      <c r="AC26" s="37"/>
      <c r="AD26" s="65"/>
      <c r="AE26" s="37"/>
      <c r="AF26" s="37"/>
      <c r="AG26" s="37"/>
    </row>
    <row r="27">
      <c r="A27" s="58"/>
      <c r="B27" s="59"/>
      <c r="C27" s="143"/>
      <c r="D27" s="60"/>
      <c r="E27" s="60"/>
      <c r="F27" s="60"/>
      <c r="G27" s="60"/>
      <c r="H27" s="61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62"/>
      <c r="T27" s="35"/>
      <c r="U27" s="63"/>
      <c r="V27" s="37"/>
      <c r="W27" s="35"/>
      <c r="X27" s="64"/>
      <c r="Y27" s="37"/>
      <c r="Z27" s="35"/>
      <c r="AA27" s="65"/>
      <c r="AB27" s="40"/>
      <c r="AC27" s="37"/>
      <c r="AD27" s="65"/>
      <c r="AE27" s="37"/>
      <c r="AF27" s="37"/>
      <c r="AG27" s="37"/>
    </row>
    <row r="28">
      <c r="A28" s="58"/>
      <c r="B28" s="59"/>
      <c r="C28" s="143"/>
      <c r="D28" s="60"/>
      <c r="E28" s="60"/>
      <c r="F28" s="60"/>
      <c r="G28" s="60"/>
      <c r="H28" s="61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62"/>
      <c r="T28" s="35"/>
      <c r="U28" s="63"/>
      <c r="V28" s="37"/>
      <c r="W28" s="35"/>
      <c r="X28" s="64"/>
      <c r="Y28" s="37"/>
      <c r="Z28" s="35"/>
      <c r="AA28" s="65"/>
      <c r="AB28" s="40"/>
      <c r="AC28" s="37"/>
      <c r="AD28" s="65"/>
      <c r="AE28" s="37"/>
      <c r="AF28" s="37"/>
      <c r="AG28" s="37"/>
    </row>
    <row r="29">
      <c r="A29" s="58"/>
      <c r="B29" s="59"/>
      <c r="C29" s="143"/>
      <c r="D29" s="60"/>
      <c r="E29" s="60"/>
      <c r="F29" s="60"/>
      <c r="G29" s="60"/>
      <c r="H29" s="61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62"/>
      <c r="T29" s="35"/>
      <c r="U29" s="63"/>
      <c r="V29" s="37"/>
      <c r="W29" s="35"/>
      <c r="X29" s="64"/>
      <c r="Y29" s="37"/>
      <c r="Z29" s="35"/>
      <c r="AA29" s="65"/>
      <c r="AB29" s="40"/>
      <c r="AC29" s="37"/>
      <c r="AD29" s="65"/>
      <c r="AE29" s="37"/>
      <c r="AF29" s="37"/>
      <c r="AG29" s="37"/>
    </row>
    <row r="30">
      <c r="A30" s="58"/>
      <c r="B30" s="59"/>
      <c r="C30" s="143"/>
      <c r="D30" s="60"/>
      <c r="E30" s="60"/>
      <c r="F30" s="60"/>
      <c r="G30" s="60"/>
      <c r="H30" s="61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62"/>
      <c r="T30" s="35"/>
      <c r="U30" s="63"/>
      <c r="V30" s="37"/>
      <c r="W30" s="35"/>
      <c r="X30" s="64"/>
      <c r="Y30" s="37"/>
      <c r="Z30" s="35"/>
      <c r="AA30" s="65"/>
      <c r="AB30" s="40"/>
      <c r="AC30" s="37"/>
      <c r="AD30" s="65"/>
      <c r="AE30" s="37"/>
      <c r="AF30" s="37"/>
      <c r="AG30" s="37"/>
    </row>
    <row r="31">
      <c r="A31" s="58"/>
      <c r="B31" s="59"/>
      <c r="C31" s="143"/>
      <c r="D31" s="60"/>
      <c r="E31" s="60"/>
      <c r="F31" s="60"/>
      <c r="G31" s="60"/>
      <c r="H31" s="61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62"/>
      <c r="T31" s="35"/>
      <c r="U31" s="63"/>
      <c r="V31" s="37"/>
      <c r="W31" s="35"/>
      <c r="X31" s="64"/>
      <c r="Y31" s="37"/>
      <c r="Z31" s="35"/>
      <c r="AA31" s="65"/>
      <c r="AB31" s="40"/>
      <c r="AC31" s="37"/>
      <c r="AD31" s="65"/>
      <c r="AE31" s="37"/>
      <c r="AF31" s="37"/>
      <c r="AG31" s="37"/>
    </row>
    <row r="32">
      <c r="A32" s="58"/>
      <c r="B32" s="59"/>
      <c r="C32" s="143"/>
      <c r="D32" s="60"/>
      <c r="E32" s="60"/>
      <c r="F32" s="60"/>
      <c r="G32" s="60"/>
      <c r="H32" s="61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62"/>
      <c r="T32" s="35"/>
      <c r="U32" s="63"/>
      <c r="V32" s="37"/>
      <c r="W32" s="35"/>
      <c r="X32" s="64"/>
      <c r="Y32" s="37"/>
      <c r="Z32" s="35"/>
      <c r="AA32" s="65"/>
      <c r="AB32" s="40"/>
      <c r="AC32" s="37"/>
      <c r="AD32" s="65"/>
      <c r="AE32" s="37"/>
      <c r="AF32" s="37"/>
      <c r="AG32" s="37"/>
    </row>
    <row r="33">
      <c r="A33" s="58"/>
      <c r="B33" s="59"/>
      <c r="C33" s="143"/>
      <c r="D33" s="60"/>
      <c r="E33" s="60"/>
      <c r="F33" s="60"/>
      <c r="G33" s="60"/>
      <c r="H33" s="61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62"/>
      <c r="T33" s="35"/>
      <c r="U33" s="63"/>
      <c r="V33" s="37"/>
      <c r="W33" s="35"/>
      <c r="X33" s="64"/>
      <c r="Y33" s="37"/>
      <c r="Z33" s="35"/>
      <c r="AA33" s="65"/>
      <c r="AB33" s="40"/>
      <c r="AC33" s="37"/>
      <c r="AD33" s="65"/>
      <c r="AE33" s="37"/>
      <c r="AF33" s="37"/>
      <c r="AG33" s="37"/>
    </row>
    <row r="34">
      <c r="A34" s="58"/>
      <c r="B34" s="59"/>
      <c r="C34" s="143"/>
      <c r="D34" s="60"/>
      <c r="E34" s="60"/>
      <c r="F34" s="60"/>
      <c r="G34" s="60"/>
      <c r="H34" s="61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62"/>
      <c r="T34" s="35"/>
      <c r="U34" s="63"/>
      <c r="V34" s="37"/>
      <c r="W34" s="35"/>
      <c r="X34" s="64"/>
      <c r="Y34" s="37"/>
      <c r="Z34" s="35"/>
      <c r="AA34" s="65"/>
      <c r="AB34" s="40"/>
      <c r="AC34" s="37"/>
      <c r="AD34" s="65"/>
      <c r="AE34" s="37"/>
      <c r="AF34" s="37"/>
      <c r="AG34" s="37"/>
    </row>
    <row r="35">
      <c r="A35" s="58"/>
      <c r="B35" s="59"/>
      <c r="C35" s="143"/>
      <c r="D35" s="60"/>
      <c r="E35" s="60"/>
      <c r="F35" s="60"/>
      <c r="G35" s="60"/>
      <c r="H35" s="61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62"/>
      <c r="T35" s="35"/>
      <c r="U35" s="63"/>
      <c r="V35" s="37"/>
      <c r="W35" s="35"/>
      <c r="X35" s="64"/>
      <c r="Y35" s="37"/>
      <c r="Z35" s="35"/>
      <c r="AA35" s="65"/>
      <c r="AB35" s="40"/>
      <c r="AC35" s="37"/>
      <c r="AD35" s="65"/>
      <c r="AE35" s="37"/>
      <c r="AF35" s="37"/>
      <c r="AG35" s="37"/>
    </row>
    <row r="36">
      <c r="A36" s="58"/>
      <c r="B36" s="59"/>
      <c r="C36" s="143"/>
      <c r="D36" s="60"/>
      <c r="E36" s="60"/>
      <c r="F36" s="60"/>
      <c r="G36" s="60"/>
      <c r="H36" s="61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62"/>
      <c r="T36" s="35"/>
      <c r="U36" s="63"/>
      <c r="V36" s="37"/>
      <c r="W36" s="35"/>
      <c r="X36" s="64"/>
      <c r="Y36" s="37"/>
      <c r="Z36" s="35"/>
      <c r="AA36" s="65"/>
      <c r="AB36" s="40"/>
      <c r="AC36" s="37"/>
      <c r="AD36" s="65"/>
      <c r="AE36" s="37"/>
      <c r="AF36" s="37"/>
      <c r="AG36" s="37"/>
    </row>
    <row r="37">
      <c r="A37" s="58"/>
      <c r="B37" s="59"/>
      <c r="C37" s="143"/>
      <c r="D37" s="60"/>
      <c r="E37" s="60"/>
      <c r="F37" s="60"/>
      <c r="G37" s="60"/>
      <c r="H37" s="61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62"/>
      <c r="T37" s="35"/>
      <c r="U37" s="63"/>
      <c r="V37" s="37"/>
      <c r="W37" s="35"/>
      <c r="X37" s="64"/>
      <c r="Y37" s="37"/>
      <c r="Z37" s="35"/>
      <c r="AA37" s="65"/>
      <c r="AB37" s="40"/>
      <c r="AC37" s="37"/>
      <c r="AD37" s="65"/>
      <c r="AE37" s="37"/>
      <c r="AF37" s="37"/>
      <c r="AG37" s="37"/>
    </row>
    <row r="38">
      <c r="A38" s="58"/>
      <c r="B38" s="59"/>
      <c r="C38" s="143"/>
      <c r="D38" s="60"/>
      <c r="E38" s="60"/>
      <c r="F38" s="60"/>
      <c r="G38" s="60"/>
      <c r="H38" s="61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62"/>
      <c r="T38" s="35"/>
      <c r="U38" s="63"/>
      <c r="V38" s="37"/>
      <c r="W38" s="35"/>
      <c r="X38" s="64"/>
      <c r="Y38" s="37"/>
      <c r="Z38" s="35"/>
      <c r="AA38" s="65"/>
      <c r="AB38" s="40"/>
      <c r="AC38" s="37"/>
      <c r="AD38" s="65"/>
      <c r="AE38" s="37"/>
      <c r="AF38" s="37"/>
      <c r="AG38" s="37"/>
    </row>
    <row r="39">
      <c r="A39" s="58"/>
      <c r="B39" s="59"/>
      <c r="C39" s="143"/>
      <c r="D39" s="60"/>
      <c r="E39" s="60"/>
      <c r="F39" s="60"/>
      <c r="G39" s="60"/>
      <c r="H39" s="61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62"/>
      <c r="T39" s="35"/>
      <c r="U39" s="63"/>
      <c r="V39" s="37"/>
      <c r="W39" s="35"/>
      <c r="X39" s="64"/>
      <c r="Y39" s="37"/>
      <c r="Z39" s="35"/>
      <c r="AA39" s="65"/>
      <c r="AB39" s="40"/>
      <c r="AC39" s="37"/>
      <c r="AD39" s="65"/>
      <c r="AE39" s="37"/>
      <c r="AF39" s="37"/>
      <c r="AG39" s="37"/>
    </row>
    <row r="40">
      <c r="A40" s="58"/>
      <c r="B40" s="59"/>
      <c r="C40" s="143"/>
      <c r="D40" s="60"/>
      <c r="E40" s="60"/>
      <c r="F40" s="60"/>
      <c r="G40" s="60"/>
      <c r="H40" s="61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62"/>
      <c r="T40" s="35"/>
      <c r="U40" s="63"/>
      <c r="V40" s="37"/>
      <c r="W40" s="35"/>
      <c r="X40" s="64"/>
      <c r="Y40" s="37"/>
      <c r="Z40" s="35"/>
      <c r="AA40" s="65"/>
      <c r="AB40" s="40"/>
      <c r="AC40" s="37"/>
      <c r="AD40" s="65"/>
      <c r="AE40" s="37"/>
      <c r="AF40" s="37"/>
      <c r="AG40" s="37"/>
    </row>
  </sheetData>
  <mergeCells count="29">
    <mergeCell ref="V2:V3"/>
    <mergeCell ref="X2:X3"/>
    <mergeCell ref="Y2:Y3"/>
    <mergeCell ref="AA2:AA3"/>
    <mergeCell ref="AB2:AB3"/>
    <mergeCell ref="AD2:AD3"/>
    <mergeCell ref="AG2:AG3"/>
    <mergeCell ref="D1:G2"/>
    <mergeCell ref="H1:H3"/>
    <mergeCell ref="I1:R1"/>
    <mergeCell ref="S1:U1"/>
    <mergeCell ref="V1:X1"/>
    <mergeCell ref="Y1:AA1"/>
    <mergeCell ref="AB1:AD1"/>
    <mergeCell ref="C1:C2"/>
    <mergeCell ref="A2:A3"/>
    <mergeCell ref="B2:B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U2:U3"/>
  </mergeCells>
  <conditionalFormatting sqref="D4:G40">
    <cfRule type="cellIs" dxfId="0" priority="1" operator="greaterThanOrEqual">
      <formula>0.1</formula>
    </cfRule>
  </conditionalFormatting>
  <conditionalFormatting sqref="D4:G40">
    <cfRule type="cellIs" dxfId="1" priority="2" operator="lessThan">
      <formula>0.1</formula>
    </cfRule>
  </conditionalFormatting>
  <conditionalFormatting sqref="H1:H40">
    <cfRule type="cellIs" dxfId="2" priority="3" operator="between">
      <formula>60</formula>
      <formula>68</formula>
    </cfRule>
  </conditionalFormatting>
  <conditionalFormatting sqref="I1:R40">
    <cfRule type="containsText" dxfId="3" priority="4" operator="containsText" text="N">
      <formula>NOT(ISERROR(SEARCH(("N"),(I1))))</formula>
    </cfRule>
  </conditionalFormatting>
  <conditionalFormatting sqref="H1:H40">
    <cfRule type="cellIs" dxfId="4" priority="5" operator="between">
      <formula>68</formula>
      <formula>74</formula>
    </cfRule>
  </conditionalFormatting>
  <conditionalFormatting sqref="H1:H40">
    <cfRule type="cellIs" dxfId="5" priority="6" operator="between">
      <formula>74</formula>
      <formula>81</formula>
    </cfRule>
  </conditionalFormatting>
  <conditionalFormatting sqref="H1:H40">
    <cfRule type="cellIs" dxfId="6" priority="7" operator="between">
      <formula>81</formula>
      <formula>90</formula>
    </cfRule>
  </conditionalFormatting>
  <conditionalFormatting sqref="H1:H40">
    <cfRule type="cellIs" dxfId="7" priority="8" operator="greaterThan">
      <formula>90</formula>
    </cfRule>
  </conditionalFormatting>
  <conditionalFormatting sqref="AE4:AF40">
    <cfRule type="cellIs" dxfId="1" priority="9" operator="lessThan">
      <formula>60</formula>
    </cfRule>
  </conditionalFormatting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5.13" defaultRowHeight="15.75"/>
  <cols>
    <col customWidth="1" min="1" max="1" width="7.5"/>
    <col customWidth="1" min="2" max="2" width="36.0"/>
    <col customWidth="1" min="3" max="3" width="7.38"/>
    <col customWidth="1" min="4" max="8" width="4.38"/>
    <col customWidth="1" min="9" max="18" width="2.88"/>
    <col customWidth="1" min="19" max="19" width="9.0"/>
    <col customWidth="1" min="20" max="20" width="7.25"/>
    <col customWidth="1" min="21" max="21" width="6.5"/>
    <col customWidth="1" min="22" max="22" width="9.0"/>
    <col customWidth="1" min="23" max="23" width="7.75"/>
    <col customWidth="1" min="24" max="24" width="6.63"/>
    <col customWidth="1" min="25" max="25" width="10.0"/>
    <col customWidth="1" min="26" max="26" width="7.88"/>
    <col customWidth="1" min="27" max="27" width="6.63"/>
    <col customWidth="1" min="28" max="28" width="12.75"/>
    <col customWidth="1" min="29" max="29" width="9.5"/>
    <col customWidth="1" min="30" max="30" width="5.0"/>
    <col customWidth="1" min="31" max="32" width="6.25"/>
    <col customWidth="1" min="33" max="33" width="6.13"/>
  </cols>
  <sheetData>
    <row r="1">
      <c r="A1" s="5"/>
      <c r="B1" s="5" t="s">
        <v>1318</v>
      </c>
      <c r="C1" s="5" t="s">
        <v>3</v>
      </c>
      <c r="D1" s="6" t="s">
        <v>1151</v>
      </c>
      <c r="H1" s="310" t="s">
        <v>1174</v>
      </c>
      <c r="I1" s="8" t="s">
        <v>1175</v>
      </c>
      <c r="S1" s="9" t="s">
        <v>1153</v>
      </c>
      <c r="U1" s="10"/>
      <c r="V1" s="9" t="s">
        <v>1154</v>
      </c>
      <c r="X1" s="10"/>
      <c r="Y1" s="9" t="s">
        <v>1155</v>
      </c>
      <c r="AA1" s="10"/>
      <c r="AB1" s="8" t="s">
        <v>1156</v>
      </c>
      <c r="AD1" s="10"/>
      <c r="AE1" s="11" t="s">
        <v>1157</v>
      </c>
      <c r="AF1" s="12" t="s">
        <v>1158</v>
      </c>
      <c r="AG1" s="13" t="s">
        <v>1159</v>
      </c>
    </row>
    <row r="2">
      <c r="A2" s="5" t="s">
        <v>0</v>
      </c>
      <c r="B2" s="5" t="s">
        <v>1</v>
      </c>
      <c r="D2" s="14"/>
      <c r="H2" s="15"/>
      <c r="I2" s="16">
        <v>45541.0</v>
      </c>
      <c r="J2" s="16">
        <f t="shared" ref="J2:K2" si="1">I2+7</f>
        <v>45548</v>
      </c>
      <c r="K2" s="16">
        <f t="shared" si="1"/>
        <v>45555</v>
      </c>
      <c r="L2" s="16">
        <f t="shared" ref="L2:Q2" si="2">K2+14</f>
        <v>45569</v>
      </c>
      <c r="M2" s="16">
        <f t="shared" si="2"/>
        <v>45583</v>
      </c>
      <c r="N2" s="16">
        <f t="shared" si="2"/>
        <v>45597</v>
      </c>
      <c r="O2" s="16">
        <f t="shared" si="2"/>
        <v>45611</v>
      </c>
      <c r="P2" s="131">
        <f t="shared" si="2"/>
        <v>45625</v>
      </c>
      <c r="Q2" s="131">
        <f t="shared" si="2"/>
        <v>45639</v>
      </c>
      <c r="R2" s="373" t="s">
        <v>1220</v>
      </c>
      <c r="S2" s="18" t="s">
        <v>1160</v>
      </c>
      <c r="T2" s="19" t="s">
        <v>1161</v>
      </c>
      <c r="U2" s="20" t="s">
        <v>1162</v>
      </c>
      <c r="V2" s="18" t="s">
        <v>1160</v>
      </c>
      <c r="W2" s="19" t="s">
        <v>1161</v>
      </c>
      <c r="X2" s="20" t="s">
        <v>1162</v>
      </c>
      <c r="Y2" s="18" t="s">
        <v>1160</v>
      </c>
      <c r="Z2" s="19" t="s">
        <v>1161</v>
      </c>
      <c r="AA2" s="20" t="s">
        <v>1162</v>
      </c>
      <c r="AB2" s="21" t="s">
        <v>1160</v>
      </c>
      <c r="AC2" s="19" t="s">
        <v>1161</v>
      </c>
      <c r="AD2" s="20" t="s">
        <v>1162</v>
      </c>
      <c r="AE2" s="22" t="s">
        <v>1163</v>
      </c>
      <c r="AF2" s="22" t="s">
        <v>1163</v>
      </c>
      <c r="AG2" s="23" t="s">
        <v>1164</v>
      </c>
    </row>
    <row r="3" ht="18.0" customHeight="1">
      <c r="C3" s="62" t="s">
        <v>30</v>
      </c>
      <c r="D3" s="24" t="s">
        <v>1153</v>
      </c>
      <c r="E3" s="19" t="s">
        <v>1154</v>
      </c>
      <c r="F3" s="19" t="s">
        <v>1163</v>
      </c>
      <c r="G3" s="25" t="s">
        <v>1159</v>
      </c>
      <c r="H3" s="15"/>
      <c r="P3" s="10"/>
      <c r="Q3" s="10"/>
      <c r="R3" s="10"/>
      <c r="S3" s="14"/>
      <c r="T3" s="19" t="s">
        <v>1164</v>
      </c>
      <c r="U3" s="10"/>
      <c r="V3" s="14"/>
      <c r="W3" s="19" t="s">
        <v>1164</v>
      </c>
      <c r="X3" s="10"/>
      <c r="Y3" s="14"/>
      <c r="Z3" s="19" t="s">
        <v>1164</v>
      </c>
      <c r="AA3" s="10"/>
      <c r="AB3" s="14"/>
      <c r="AC3" s="19" t="s">
        <v>1164</v>
      </c>
      <c r="AD3" s="10"/>
      <c r="AE3" s="26" t="s">
        <v>1164</v>
      </c>
      <c r="AF3" s="26" t="s">
        <v>1164</v>
      </c>
      <c r="AG3" s="15"/>
    </row>
    <row r="4">
      <c r="A4" s="313">
        <v>409581.0</v>
      </c>
      <c r="B4" s="59" t="s">
        <v>903</v>
      </c>
      <c r="C4" s="140" t="s">
        <v>197</v>
      </c>
      <c r="D4" s="29">
        <f>AVERAGE(T4,W4)*20</f>
        <v>9.6</v>
      </c>
      <c r="E4" s="30">
        <f>AVERAGE(Z4,AC4)*40</f>
        <v>0</v>
      </c>
      <c r="F4" s="30">
        <f>AVERAGE(AF4,AF4)/100*20</f>
        <v>0</v>
      </c>
      <c r="G4" s="31">
        <f>AG4/100*20</f>
        <v>0</v>
      </c>
      <c r="H4" s="32">
        <f>SUM(D4:G4)</f>
        <v>9.6</v>
      </c>
      <c r="I4" s="33"/>
      <c r="K4" s="33"/>
      <c r="L4" s="33" t="s">
        <v>1206</v>
      </c>
      <c r="M4" s="33" t="s">
        <v>1205</v>
      </c>
      <c r="N4" s="33"/>
      <c r="O4" s="33" t="s">
        <v>1205</v>
      </c>
      <c r="P4" s="33"/>
      <c r="Q4" s="33"/>
      <c r="R4" s="33"/>
      <c r="S4" s="34">
        <f>abs(A4-460000)+24000</f>
        <v>74419</v>
      </c>
      <c r="T4" s="35">
        <v>0.95</v>
      </c>
      <c r="U4" s="36"/>
      <c r="V4" s="21">
        <v>5006.0</v>
      </c>
      <c r="W4" s="35">
        <v>0.01</v>
      </c>
      <c r="X4" s="38"/>
      <c r="Y4" s="37"/>
      <c r="Z4" s="35">
        <v>0.0</v>
      </c>
      <c r="AA4" s="39"/>
      <c r="AB4" s="40"/>
      <c r="AC4" s="35">
        <f t="shared" ref="AC4:AD4" si="3">Z4</f>
        <v>0</v>
      </c>
      <c r="AD4" s="39" t="str">
        <f t="shared" si="3"/>
        <v/>
      </c>
      <c r="AE4" s="141"/>
      <c r="AF4" s="41">
        <f>IF(AE4&gt;=60,AE4,0)</f>
        <v>0</v>
      </c>
      <c r="AG4" s="42">
        <f>IF(H4&gt;=60,100,0)</f>
        <v>0</v>
      </c>
    </row>
    <row r="9">
      <c r="A9" s="258"/>
      <c r="B9" s="114"/>
      <c r="C9" s="62"/>
      <c r="D9" s="29"/>
      <c r="E9" s="30"/>
      <c r="F9" s="30"/>
      <c r="G9" s="31"/>
      <c r="H9" s="32"/>
      <c r="I9" s="33"/>
      <c r="J9" s="33"/>
      <c r="K9" s="33"/>
      <c r="L9" s="33"/>
      <c r="M9" s="33"/>
      <c r="N9" s="33"/>
      <c r="O9" s="33"/>
      <c r="P9" s="136"/>
      <c r="Q9" s="33"/>
      <c r="R9" s="33"/>
      <c r="S9" s="34"/>
      <c r="T9" s="316"/>
      <c r="U9" s="36"/>
      <c r="V9" s="34"/>
      <c r="W9" s="35"/>
      <c r="X9" s="36"/>
      <c r="Y9" s="21"/>
      <c r="Z9" s="35"/>
      <c r="AA9" s="38"/>
      <c r="AB9" s="21"/>
      <c r="AC9" s="37"/>
      <c r="AD9" s="39"/>
      <c r="AE9" s="317"/>
      <c r="AF9" s="37"/>
      <c r="AG9" s="23"/>
    </row>
    <row r="10">
      <c r="A10" s="258"/>
      <c r="B10" s="114"/>
      <c r="C10" s="62"/>
      <c r="D10" s="29"/>
      <c r="E10" s="30"/>
      <c r="F10" s="30"/>
      <c r="G10" s="31"/>
      <c r="H10" s="32"/>
      <c r="I10" s="33"/>
      <c r="J10" s="33"/>
      <c r="K10" s="33"/>
      <c r="L10" s="33"/>
      <c r="M10" s="33"/>
      <c r="N10" s="33"/>
      <c r="O10" s="33"/>
      <c r="P10" s="136"/>
      <c r="Q10" s="33"/>
      <c r="R10" s="33"/>
      <c r="S10" s="34"/>
      <c r="T10" s="316"/>
      <c r="U10" s="36"/>
      <c r="V10" s="21"/>
      <c r="W10" s="35"/>
      <c r="X10" s="38"/>
      <c r="Y10" s="21"/>
      <c r="Z10" s="35"/>
      <c r="AA10" s="38"/>
      <c r="AB10" s="21"/>
      <c r="AC10" s="37"/>
      <c r="AD10" s="39"/>
      <c r="AE10" s="317"/>
      <c r="AF10" s="37"/>
      <c r="AG10" s="23"/>
    </row>
    <row r="11">
      <c r="A11" s="313">
        <v>466932.0</v>
      </c>
      <c r="B11" s="59" t="s">
        <v>699</v>
      </c>
      <c r="C11" s="140" t="s">
        <v>197</v>
      </c>
      <c r="D11" s="29">
        <f t="shared" ref="D11:D14" si="5">AVERAGE(T11,W11)*20</f>
        <v>14.5</v>
      </c>
      <c r="E11" s="30">
        <f t="shared" ref="E11:E14" si="6">AVERAGE(Z11,AC11)*40</f>
        <v>24</v>
      </c>
      <c r="F11" s="30">
        <f>AVERAGE(AF11,AF11)/100*20</f>
        <v>14.666</v>
      </c>
      <c r="G11" s="31">
        <f t="shared" ref="G11:G14" si="7">AG11/100*20</f>
        <v>12</v>
      </c>
      <c r="H11" s="32">
        <f t="shared" ref="H11:H14" si="8">SUM(D11:G11)</f>
        <v>65.166</v>
      </c>
      <c r="I11" s="33"/>
      <c r="K11" s="33" t="s">
        <v>1177</v>
      </c>
      <c r="L11" s="33" t="s">
        <v>1205</v>
      </c>
      <c r="M11" s="33"/>
      <c r="N11" s="33"/>
      <c r="O11" s="33"/>
      <c r="P11" s="33"/>
      <c r="Q11" s="33" t="s">
        <v>1205</v>
      </c>
      <c r="R11" s="3" t="s">
        <v>1205</v>
      </c>
      <c r="S11" s="34">
        <f>abs(A11-460000)+24000</f>
        <v>30932</v>
      </c>
      <c r="T11" s="35">
        <v>0.85</v>
      </c>
      <c r="U11" s="36"/>
      <c r="V11" s="21">
        <v>1583.0</v>
      </c>
      <c r="W11" s="35">
        <v>0.6</v>
      </c>
      <c r="X11" s="38">
        <v>45705.0</v>
      </c>
      <c r="Y11" s="37"/>
      <c r="Z11" s="35">
        <v>0.6</v>
      </c>
      <c r="AA11" s="39">
        <v>45721.0</v>
      </c>
      <c r="AB11" s="40"/>
      <c r="AC11" s="35">
        <f t="shared" ref="AC11:AD11" si="4">Z11</f>
        <v>0.6</v>
      </c>
      <c r="AD11" s="39">
        <f t="shared" si="4"/>
        <v>45721</v>
      </c>
      <c r="AE11" s="142">
        <v>73.33</v>
      </c>
      <c r="AF11" s="41">
        <f>IF(AE11&gt;=60,AE11,0)</f>
        <v>73.33</v>
      </c>
      <c r="AG11" s="68">
        <v>60.0</v>
      </c>
    </row>
    <row r="12">
      <c r="A12" s="258" t="str">
        <f>#REF!+1</f>
        <v>#REF!</v>
      </c>
      <c r="B12" s="114" t="s">
        <v>1319</v>
      </c>
      <c r="C12" s="62" t="s">
        <v>30</v>
      </c>
      <c r="D12" s="29">
        <f t="shared" si="5"/>
        <v>15</v>
      </c>
      <c r="E12" s="30">
        <f t="shared" si="6"/>
        <v>32</v>
      </c>
      <c r="F12" s="30">
        <f t="shared" ref="F12:F14" si="10">AVERAGE(AE12,AF12)/100*20</f>
        <v>12.39047619</v>
      </c>
      <c r="G12" s="31">
        <f t="shared" si="7"/>
        <v>15</v>
      </c>
      <c r="H12" s="32">
        <f t="shared" si="8"/>
        <v>74.39047619</v>
      </c>
      <c r="I12" s="33" t="s">
        <v>1209</v>
      </c>
      <c r="J12" s="33" t="s">
        <v>1177</v>
      </c>
      <c r="K12" s="33" t="s">
        <v>1209</v>
      </c>
      <c r="L12" s="33" t="s">
        <v>1177</v>
      </c>
      <c r="M12" s="33" t="s">
        <v>1177</v>
      </c>
      <c r="N12" s="33" t="s">
        <v>1209</v>
      </c>
      <c r="O12" s="33" t="s">
        <v>1209</v>
      </c>
      <c r="P12" s="136" t="s">
        <v>1209</v>
      </c>
      <c r="Q12" s="33" t="s">
        <v>1179</v>
      </c>
      <c r="R12" s="33" t="s">
        <v>1209</v>
      </c>
      <c r="S12" s="34">
        <v>4317.0</v>
      </c>
      <c r="T12" s="316">
        <v>0.85</v>
      </c>
      <c r="U12" s="36">
        <v>45212.0</v>
      </c>
      <c r="V12" s="21">
        <v>24317.0</v>
      </c>
      <c r="W12" s="35">
        <v>0.65</v>
      </c>
      <c r="X12" s="38">
        <v>45268.0</v>
      </c>
      <c r="Y12" s="374">
        <v>882944.0</v>
      </c>
      <c r="Z12" s="35">
        <v>0.8</v>
      </c>
      <c r="AA12" s="38">
        <v>45300.0</v>
      </c>
      <c r="AB12" s="21"/>
      <c r="AC12" s="35">
        <f t="shared" ref="AC12:AD12" si="9">Z12</f>
        <v>0.8</v>
      </c>
      <c r="AD12" s="39">
        <f t="shared" si="9"/>
        <v>45300</v>
      </c>
      <c r="AE12" s="317">
        <v>61.904761904761905</v>
      </c>
      <c r="AF12" s="37">
        <v>62.0</v>
      </c>
      <c r="AG12" s="23">
        <v>75.0</v>
      </c>
    </row>
    <row r="13">
      <c r="A13" s="258" t="str">
        <f t="shared" ref="A13:A14" si="12">A12+1</f>
        <v>#REF!</v>
      </c>
      <c r="B13" s="114" t="s">
        <v>1320</v>
      </c>
      <c r="C13" s="62" t="s">
        <v>30</v>
      </c>
      <c r="D13" s="29">
        <f t="shared" si="5"/>
        <v>15.5</v>
      </c>
      <c r="E13" s="30">
        <f t="shared" si="6"/>
        <v>28</v>
      </c>
      <c r="F13" s="30">
        <f t="shared" si="10"/>
        <v>12.17142857</v>
      </c>
      <c r="G13" s="31">
        <f t="shared" si="7"/>
        <v>15</v>
      </c>
      <c r="H13" s="32">
        <f t="shared" si="8"/>
        <v>70.67142857</v>
      </c>
      <c r="I13" s="33" t="s">
        <v>1209</v>
      </c>
      <c r="J13" s="33" t="s">
        <v>1177</v>
      </c>
      <c r="K13" s="33" t="s">
        <v>1209</v>
      </c>
      <c r="L13" s="33" t="s">
        <v>1209</v>
      </c>
      <c r="M13" s="33" t="s">
        <v>1177</v>
      </c>
      <c r="N13" s="33" t="s">
        <v>1209</v>
      </c>
      <c r="O13" s="33" t="s">
        <v>1209</v>
      </c>
      <c r="P13" s="136" t="s">
        <v>1177</v>
      </c>
      <c r="Q13" s="33" t="s">
        <v>1177</v>
      </c>
      <c r="R13" s="33" t="s">
        <v>1209</v>
      </c>
      <c r="S13" s="34">
        <v>4322.0</v>
      </c>
      <c r="T13" s="316">
        <v>0.85</v>
      </c>
      <c r="U13" s="36">
        <v>45226.0</v>
      </c>
      <c r="V13" s="21">
        <v>43222.0</v>
      </c>
      <c r="W13" s="35">
        <v>0.7</v>
      </c>
      <c r="X13" s="38">
        <v>45268.0</v>
      </c>
      <c r="Y13" s="374">
        <v>884892.0</v>
      </c>
      <c r="Z13" s="35">
        <v>0.7</v>
      </c>
      <c r="AA13" s="38">
        <v>45282.0</v>
      </c>
      <c r="AB13" s="21"/>
      <c r="AC13" s="35">
        <f t="shared" ref="AC13:AD13" si="11">Z13</f>
        <v>0.7</v>
      </c>
      <c r="AD13" s="39">
        <f t="shared" si="11"/>
        <v>45282</v>
      </c>
      <c r="AE13" s="317">
        <v>60.71428571428571</v>
      </c>
      <c r="AF13" s="37">
        <v>61.0</v>
      </c>
      <c r="AG13" s="23">
        <v>75.0</v>
      </c>
    </row>
    <row r="14">
      <c r="A14" s="258" t="str">
        <f t="shared" si="12"/>
        <v>#REF!</v>
      </c>
      <c r="B14" s="114" t="s">
        <v>1321</v>
      </c>
      <c r="C14" s="62" t="s">
        <v>30</v>
      </c>
      <c r="D14" s="29">
        <f t="shared" si="5"/>
        <v>17</v>
      </c>
      <c r="E14" s="30">
        <f t="shared" si="6"/>
        <v>32</v>
      </c>
      <c r="F14" s="30">
        <f t="shared" si="10"/>
        <v>12.39047619</v>
      </c>
      <c r="G14" s="31">
        <f t="shared" si="7"/>
        <v>15</v>
      </c>
      <c r="H14" s="32">
        <f t="shared" si="8"/>
        <v>76.39047619</v>
      </c>
      <c r="I14" s="33" t="s">
        <v>1179</v>
      </c>
      <c r="J14" s="33" t="s">
        <v>1209</v>
      </c>
      <c r="K14" s="33" t="s">
        <v>1209</v>
      </c>
      <c r="L14" s="33" t="s">
        <v>1209</v>
      </c>
      <c r="M14" s="33" t="s">
        <v>1209</v>
      </c>
      <c r="N14" s="33" t="s">
        <v>1179</v>
      </c>
      <c r="O14" s="33" t="s">
        <v>1209</v>
      </c>
      <c r="P14" s="136" t="s">
        <v>1209</v>
      </c>
      <c r="Q14" s="33" t="s">
        <v>1179</v>
      </c>
      <c r="R14" s="33" t="s">
        <v>1209</v>
      </c>
      <c r="S14" s="34">
        <v>4325.0</v>
      </c>
      <c r="T14" s="316">
        <v>0.9</v>
      </c>
      <c r="U14" s="306">
        <v>45212.0</v>
      </c>
      <c r="V14" s="21">
        <v>24325.0</v>
      </c>
      <c r="W14" s="35">
        <v>0.8</v>
      </c>
      <c r="X14" s="38">
        <v>45240.0</v>
      </c>
      <c r="Y14" s="374">
        <v>885774.0</v>
      </c>
      <c r="Z14" s="35">
        <v>0.8</v>
      </c>
      <c r="AA14" s="38">
        <v>45300.0</v>
      </c>
      <c r="AB14" s="21"/>
      <c r="AC14" s="35">
        <f t="shared" ref="AC14:AD14" si="13">Z14</f>
        <v>0.8</v>
      </c>
      <c r="AD14" s="39">
        <f t="shared" si="13"/>
        <v>45300</v>
      </c>
      <c r="AE14" s="317">
        <v>61.904761904761905</v>
      </c>
      <c r="AF14" s="37">
        <v>62.0</v>
      </c>
      <c r="AG14" s="23">
        <v>75.0</v>
      </c>
    </row>
    <row r="15">
      <c r="A15" s="114"/>
      <c r="B15" s="114"/>
      <c r="C15" s="62"/>
      <c r="D15" s="30"/>
      <c r="E15" s="30"/>
      <c r="F15" s="30"/>
      <c r="G15" s="30"/>
      <c r="H15" s="61"/>
      <c r="I15" s="33"/>
      <c r="J15" s="33"/>
      <c r="K15" s="33"/>
      <c r="L15" s="33"/>
      <c r="M15" s="33"/>
      <c r="N15" s="33"/>
      <c r="O15" s="33"/>
      <c r="P15" s="145"/>
      <c r="Q15" s="145"/>
      <c r="R15" s="145"/>
      <c r="S15" s="62"/>
      <c r="T15" s="37"/>
      <c r="U15" s="64"/>
      <c r="V15" s="37"/>
      <c r="W15" s="37"/>
      <c r="X15" s="64"/>
      <c r="Y15" s="37"/>
      <c r="Z15" s="37"/>
      <c r="AA15" s="64"/>
      <c r="AB15" s="37"/>
      <c r="AC15" s="37"/>
      <c r="AD15" s="64"/>
      <c r="AE15" s="37">
        <f>COUNTIF(AE4:AE14,"=0")</f>
        <v>0</v>
      </c>
      <c r="AF15" s="37"/>
      <c r="AG15" s="37"/>
    </row>
    <row r="16">
      <c r="A16" s="114"/>
      <c r="B16" s="114"/>
      <c r="C16" s="62"/>
      <c r="D16" s="30"/>
      <c r="E16" s="30"/>
      <c r="F16" s="30"/>
      <c r="G16" s="30"/>
      <c r="H16" s="61"/>
      <c r="I16" s="33"/>
      <c r="J16" s="33"/>
      <c r="K16" s="33"/>
      <c r="L16" s="33"/>
      <c r="M16" s="33"/>
      <c r="N16" s="33"/>
      <c r="O16" s="33"/>
      <c r="P16" s="145"/>
      <c r="Q16" s="145"/>
      <c r="R16" s="145"/>
      <c r="S16" s="62"/>
      <c r="T16" s="37"/>
      <c r="U16" s="64"/>
      <c r="V16" s="37"/>
      <c r="W16" s="37"/>
      <c r="X16" s="64"/>
      <c r="Y16" s="37"/>
      <c r="Z16" s="37"/>
      <c r="AA16" s="64"/>
      <c r="AB16" s="37"/>
      <c r="AC16" s="37"/>
      <c r="AD16" s="64"/>
      <c r="AE16" s="37"/>
      <c r="AF16" s="37"/>
      <c r="AG16" s="37"/>
    </row>
    <row r="17">
      <c r="A17" s="313">
        <v>471835.0</v>
      </c>
      <c r="B17" s="59" t="s">
        <v>196</v>
      </c>
      <c r="C17" s="140" t="s">
        <v>197</v>
      </c>
      <c r="D17" s="29">
        <f t="shared" ref="D17:D32" si="15">AVERAGE(T17,W17)*20</f>
        <v>18</v>
      </c>
      <c r="E17" s="30">
        <f t="shared" ref="E17:E32" si="16">AVERAGE(Z17,AC17)*40</f>
        <v>36</v>
      </c>
      <c r="F17" s="30">
        <f t="shared" ref="F17:F32" si="17">AVERAGE(AF17,AF17)/100*20</f>
        <v>12</v>
      </c>
      <c r="G17" s="31">
        <f t="shared" ref="G17:G28" si="18">AG17/100*20</f>
        <v>20</v>
      </c>
      <c r="H17" s="32">
        <f t="shared" ref="H17:H32" si="19">SUM(D17:G17)</f>
        <v>86</v>
      </c>
      <c r="I17" s="33"/>
      <c r="K17" s="33"/>
      <c r="L17" s="33"/>
      <c r="M17" s="33"/>
      <c r="N17" s="33" t="s">
        <v>1205</v>
      </c>
      <c r="O17" s="33"/>
      <c r="P17" s="33"/>
      <c r="Q17" s="33" t="s">
        <v>1205</v>
      </c>
      <c r="R17" s="33"/>
      <c r="S17" s="34">
        <f t="shared" ref="S17:S32" si="20">abs(A17-460000)+24000</f>
        <v>35835</v>
      </c>
      <c r="T17" s="35">
        <v>0.85</v>
      </c>
      <c r="U17" s="36"/>
      <c r="V17" s="37">
        <v>17096.0</v>
      </c>
      <c r="W17" s="35">
        <v>0.95</v>
      </c>
      <c r="X17" s="38">
        <v>45639.0</v>
      </c>
      <c r="Y17" s="37">
        <v>44216.0</v>
      </c>
      <c r="Z17" s="35">
        <v>0.9</v>
      </c>
      <c r="AA17" s="39">
        <v>45677.0</v>
      </c>
      <c r="AB17" s="40"/>
      <c r="AC17" s="35">
        <f t="shared" ref="AC17:AD17" si="14">Z17</f>
        <v>0.9</v>
      </c>
      <c r="AD17" s="39">
        <f t="shared" si="14"/>
        <v>45677</v>
      </c>
      <c r="AE17" s="139">
        <v>53.33</v>
      </c>
      <c r="AF17" s="146">
        <v>60.0</v>
      </c>
      <c r="AG17" s="42">
        <f t="shared" ref="AG17:AG28" si="22">IF(H17&gt;=60,100,0)</f>
        <v>100</v>
      </c>
    </row>
    <row r="18">
      <c r="A18" s="313">
        <v>474277.0</v>
      </c>
      <c r="B18" s="59" t="s">
        <v>286</v>
      </c>
      <c r="C18" s="140" t="s">
        <v>197</v>
      </c>
      <c r="D18" s="29">
        <f t="shared" si="15"/>
        <v>20</v>
      </c>
      <c r="E18" s="30">
        <f t="shared" si="16"/>
        <v>40</v>
      </c>
      <c r="F18" s="30">
        <f t="shared" si="17"/>
        <v>12.666</v>
      </c>
      <c r="G18" s="31">
        <f t="shared" si="18"/>
        <v>20</v>
      </c>
      <c r="H18" s="32">
        <f t="shared" si="19"/>
        <v>92.666</v>
      </c>
      <c r="I18" s="33"/>
      <c r="K18" s="33" t="s">
        <v>1222</v>
      </c>
      <c r="L18" s="33"/>
      <c r="M18" s="33"/>
      <c r="N18" s="33"/>
      <c r="O18" s="33"/>
      <c r="P18" s="33"/>
      <c r="Q18" s="33" t="s">
        <v>1205</v>
      </c>
      <c r="R18" s="145"/>
      <c r="S18" s="34">
        <f t="shared" si="20"/>
        <v>38277</v>
      </c>
      <c r="T18" s="35">
        <v>1.0</v>
      </c>
      <c r="U18" s="64"/>
      <c r="V18" s="37">
        <v>666.0</v>
      </c>
      <c r="W18" s="35">
        <v>1.0</v>
      </c>
      <c r="X18" s="38"/>
      <c r="Y18" s="37">
        <v>65414.0</v>
      </c>
      <c r="Z18" s="35">
        <v>1.0</v>
      </c>
      <c r="AA18" s="39">
        <v>45639.0</v>
      </c>
      <c r="AB18" s="40"/>
      <c r="AC18" s="35">
        <f t="shared" ref="AC18:AD18" si="21">Z18</f>
        <v>1</v>
      </c>
      <c r="AD18" s="39">
        <f t="shared" si="21"/>
        <v>45639</v>
      </c>
      <c r="AE18" s="142">
        <v>63.33</v>
      </c>
      <c r="AF18" s="41">
        <f t="shared" ref="AF18:AF27" si="24">IF(AE18&gt;=60,AE18,0)</f>
        <v>63.33</v>
      </c>
      <c r="AG18" s="42">
        <f t="shared" si="22"/>
        <v>100</v>
      </c>
    </row>
    <row r="19">
      <c r="A19" s="313">
        <v>414549.0</v>
      </c>
      <c r="B19" s="59" t="s">
        <v>306</v>
      </c>
      <c r="C19" s="140" t="s">
        <v>197</v>
      </c>
      <c r="D19" s="29">
        <f t="shared" si="15"/>
        <v>17.5</v>
      </c>
      <c r="E19" s="30">
        <f t="shared" si="16"/>
        <v>36</v>
      </c>
      <c r="F19" s="30">
        <f t="shared" si="17"/>
        <v>12.666</v>
      </c>
      <c r="G19" s="31">
        <f t="shared" si="18"/>
        <v>20</v>
      </c>
      <c r="H19" s="32">
        <f t="shared" si="19"/>
        <v>86.166</v>
      </c>
      <c r="I19" s="33"/>
      <c r="K19" s="33"/>
      <c r="L19" s="33" t="s">
        <v>1205</v>
      </c>
      <c r="M19" s="33"/>
      <c r="N19" s="33" t="s">
        <v>1205</v>
      </c>
      <c r="O19" s="33"/>
      <c r="P19" s="33"/>
      <c r="Q19" s="33" t="s">
        <v>1205</v>
      </c>
      <c r="R19" s="145"/>
      <c r="S19" s="34">
        <f t="shared" si="20"/>
        <v>69451</v>
      </c>
      <c r="T19" s="35">
        <v>0.9</v>
      </c>
      <c r="U19" s="64"/>
      <c r="V19" s="37">
        <v>62581.0</v>
      </c>
      <c r="W19" s="35">
        <v>0.85</v>
      </c>
      <c r="X19" s="38">
        <v>45639.0</v>
      </c>
      <c r="Y19" s="37">
        <v>6255.0</v>
      </c>
      <c r="Z19" s="35">
        <v>0.9</v>
      </c>
      <c r="AA19" s="39">
        <v>45677.0</v>
      </c>
      <c r="AB19" s="40"/>
      <c r="AC19" s="35">
        <f t="shared" ref="AC19:AD19" si="23">Z19</f>
        <v>0.9</v>
      </c>
      <c r="AD19" s="39">
        <f t="shared" si="23"/>
        <v>45677</v>
      </c>
      <c r="AE19" s="142">
        <v>63.33</v>
      </c>
      <c r="AF19" s="41">
        <f t="shared" si="24"/>
        <v>63.33</v>
      </c>
      <c r="AG19" s="42">
        <f t="shared" si="22"/>
        <v>100</v>
      </c>
    </row>
    <row r="20">
      <c r="A20" s="313">
        <v>466150.0</v>
      </c>
      <c r="B20" s="59" t="s">
        <v>413</v>
      </c>
      <c r="C20" s="140" t="s">
        <v>197</v>
      </c>
      <c r="D20" s="29">
        <f t="shared" si="15"/>
        <v>19</v>
      </c>
      <c r="E20" s="30">
        <f t="shared" si="16"/>
        <v>40</v>
      </c>
      <c r="F20" s="30">
        <f t="shared" si="17"/>
        <v>14</v>
      </c>
      <c r="G20" s="31">
        <f t="shared" si="18"/>
        <v>20</v>
      </c>
      <c r="H20" s="32">
        <f t="shared" si="19"/>
        <v>93</v>
      </c>
      <c r="I20" s="33"/>
      <c r="K20" s="33"/>
      <c r="L20" s="33"/>
      <c r="M20" s="33" t="s">
        <v>1205</v>
      </c>
      <c r="N20" s="33" t="s">
        <v>1205</v>
      </c>
      <c r="O20" s="33"/>
      <c r="P20" s="33" t="s">
        <v>1205</v>
      </c>
      <c r="Q20" s="33" t="s">
        <v>1205</v>
      </c>
      <c r="R20" s="3" t="s">
        <v>1206</v>
      </c>
      <c r="S20" s="34">
        <f t="shared" si="20"/>
        <v>30150</v>
      </c>
      <c r="T20" s="35">
        <v>0.9</v>
      </c>
      <c r="U20" s="36"/>
      <c r="V20" s="37">
        <v>14809.0</v>
      </c>
      <c r="W20" s="35">
        <v>1.0</v>
      </c>
      <c r="X20" s="38">
        <v>45639.0</v>
      </c>
      <c r="Y20" s="37">
        <v>9214234.0</v>
      </c>
      <c r="Z20" s="35">
        <v>1.0</v>
      </c>
      <c r="AA20" s="39">
        <v>45670.0</v>
      </c>
      <c r="AB20" s="40"/>
      <c r="AC20" s="35">
        <f t="shared" ref="AC20:AD20" si="25">Z20</f>
        <v>1</v>
      </c>
      <c r="AD20" s="39">
        <f t="shared" si="25"/>
        <v>45670</v>
      </c>
      <c r="AE20" s="142">
        <v>70.0</v>
      </c>
      <c r="AF20" s="41">
        <f t="shared" si="24"/>
        <v>70</v>
      </c>
      <c r="AG20" s="42">
        <f t="shared" si="22"/>
        <v>100</v>
      </c>
    </row>
    <row r="21">
      <c r="A21" s="313">
        <v>474305.0</v>
      </c>
      <c r="B21" s="59" t="s">
        <v>421</v>
      </c>
      <c r="C21" s="140" t="s">
        <v>197</v>
      </c>
      <c r="D21" s="29">
        <f t="shared" si="15"/>
        <v>19.5</v>
      </c>
      <c r="E21" s="30">
        <f t="shared" si="16"/>
        <v>38</v>
      </c>
      <c r="F21" s="30">
        <f t="shared" si="17"/>
        <v>14.666</v>
      </c>
      <c r="G21" s="31">
        <f t="shared" si="18"/>
        <v>20</v>
      </c>
      <c r="H21" s="32">
        <f t="shared" si="19"/>
        <v>92.166</v>
      </c>
      <c r="I21" s="33"/>
      <c r="K21" s="33" t="s">
        <v>1222</v>
      </c>
      <c r="L21" s="33"/>
      <c r="M21" s="33"/>
      <c r="N21" s="33" t="s">
        <v>1205</v>
      </c>
      <c r="O21" s="33"/>
      <c r="P21" s="33"/>
      <c r="Q21" s="33" t="s">
        <v>1205</v>
      </c>
      <c r="R21" s="3" t="s">
        <v>1205</v>
      </c>
      <c r="S21" s="34">
        <f t="shared" si="20"/>
        <v>38305</v>
      </c>
      <c r="T21" s="35">
        <v>1.0</v>
      </c>
      <c r="U21" s="36"/>
      <c r="V21" s="37">
        <v>11723.0</v>
      </c>
      <c r="W21" s="35">
        <v>0.95</v>
      </c>
      <c r="X21" s="38"/>
      <c r="Y21" s="37">
        <v>7654641.0</v>
      </c>
      <c r="Z21" s="35">
        <v>0.95</v>
      </c>
      <c r="AA21" s="39">
        <v>45655.0</v>
      </c>
      <c r="AB21" s="40"/>
      <c r="AC21" s="35">
        <f t="shared" ref="AC21:AD21" si="26">Z21</f>
        <v>0.95</v>
      </c>
      <c r="AD21" s="39">
        <f t="shared" si="26"/>
        <v>45655</v>
      </c>
      <c r="AE21" s="142">
        <v>73.33</v>
      </c>
      <c r="AF21" s="41">
        <f t="shared" si="24"/>
        <v>73.33</v>
      </c>
      <c r="AG21" s="42">
        <f t="shared" si="22"/>
        <v>100</v>
      </c>
    </row>
    <row r="22">
      <c r="A22" s="313">
        <v>405271.0</v>
      </c>
      <c r="B22" s="59" t="s">
        <v>671</v>
      </c>
      <c r="C22" s="140" t="s">
        <v>197</v>
      </c>
      <c r="D22" s="29">
        <f t="shared" si="15"/>
        <v>20</v>
      </c>
      <c r="E22" s="30">
        <f t="shared" si="16"/>
        <v>40</v>
      </c>
      <c r="F22" s="30">
        <f t="shared" si="17"/>
        <v>16</v>
      </c>
      <c r="G22" s="31">
        <f t="shared" si="18"/>
        <v>20</v>
      </c>
      <c r="H22" s="32">
        <f t="shared" si="19"/>
        <v>96</v>
      </c>
      <c r="I22" s="33"/>
      <c r="K22" s="33" t="s">
        <v>1206</v>
      </c>
      <c r="L22" s="33"/>
      <c r="M22" s="33"/>
      <c r="N22" s="33" t="s">
        <v>1205</v>
      </c>
      <c r="O22" s="33"/>
      <c r="P22" s="33"/>
      <c r="Q22" s="33"/>
      <c r="R22" s="33"/>
      <c r="S22" s="34">
        <f t="shared" si="20"/>
        <v>78729</v>
      </c>
      <c r="T22" s="35">
        <v>1.0</v>
      </c>
      <c r="V22" s="69">
        <v>6654.0</v>
      </c>
      <c r="W22" s="35">
        <v>1.0</v>
      </c>
      <c r="X22" s="38"/>
      <c r="Y22" s="37">
        <v>8563148.0</v>
      </c>
      <c r="Z22" s="35">
        <v>1.0</v>
      </c>
      <c r="AA22" s="39">
        <v>45625.0</v>
      </c>
      <c r="AB22" s="40"/>
      <c r="AC22" s="35">
        <f t="shared" ref="AC22:AD22" si="27">Z22</f>
        <v>1</v>
      </c>
      <c r="AD22" s="39">
        <f t="shared" si="27"/>
        <v>45625</v>
      </c>
      <c r="AE22" s="142">
        <v>80.0</v>
      </c>
      <c r="AF22" s="41">
        <f t="shared" si="24"/>
        <v>80</v>
      </c>
      <c r="AG22" s="42">
        <f t="shared" si="22"/>
        <v>100</v>
      </c>
    </row>
    <row r="23">
      <c r="A23" s="313">
        <v>406672.0</v>
      </c>
      <c r="B23" s="59" t="s">
        <v>719</v>
      </c>
      <c r="C23" s="140" t="s">
        <v>197</v>
      </c>
      <c r="D23" s="29">
        <f t="shared" si="15"/>
        <v>18.5</v>
      </c>
      <c r="E23" s="30">
        <f t="shared" si="16"/>
        <v>40</v>
      </c>
      <c r="F23" s="30">
        <f t="shared" si="17"/>
        <v>12.666</v>
      </c>
      <c r="G23" s="31">
        <f t="shared" si="18"/>
        <v>20</v>
      </c>
      <c r="H23" s="32">
        <f t="shared" si="19"/>
        <v>91.166</v>
      </c>
      <c r="I23" s="33"/>
      <c r="K23" s="33" t="s">
        <v>1206</v>
      </c>
      <c r="L23" s="33" t="s">
        <v>1205</v>
      </c>
      <c r="M23" s="33"/>
      <c r="N23" s="33"/>
      <c r="O23" s="33"/>
      <c r="P23" s="33"/>
      <c r="Q23" s="33"/>
      <c r="R23" s="3" t="s">
        <v>1205</v>
      </c>
      <c r="S23" s="34">
        <f t="shared" si="20"/>
        <v>77328</v>
      </c>
      <c r="T23" s="35">
        <v>0.95</v>
      </c>
      <c r="U23" s="36"/>
      <c r="V23" s="21">
        <v>12597.0</v>
      </c>
      <c r="W23" s="35">
        <v>0.9</v>
      </c>
      <c r="X23" s="38"/>
      <c r="Y23" s="37">
        <v>13284.0</v>
      </c>
      <c r="Z23" s="35">
        <v>1.0</v>
      </c>
      <c r="AA23" s="39">
        <v>45670.0</v>
      </c>
      <c r="AB23" s="40"/>
      <c r="AC23" s="35">
        <f t="shared" ref="AC23:AD23" si="28">Z23</f>
        <v>1</v>
      </c>
      <c r="AD23" s="39">
        <f t="shared" si="28"/>
        <v>45670</v>
      </c>
      <c r="AE23" s="142">
        <v>63.33</v>
      </c>
      <c r="AF23" s="41">
        <f t="shared" si="24"/>
        <v>63.33</v>
      </c>
      <c r="AG23" s="42">
        <f t="shared" si="22"/>
        <v>100</v>
      </c>
    </row>
    <row r="24">
      <c r="A24" s="313">
        <v>467222.0</v>
      </c>
      <c r="B24" s="59" t="s">
        <v>789</v>
      </c>
      <c r="C24" s="140" t="s">
        <v>197</v>
      </c>
      <c r="D24" s="29">
        <f t="shared" si="15"/>
        <v>19</v>
      </c>
      <c r="E24" s="30">
        <f t="shared" si="16"/>
        <v>40</v>
      </c>
      <c r="F24" s="30">
        <f t="shared" si="17"/>
        <v>12</v>
      </c>
      <c r="G24" s="31">
        <f t="shared" si="18"/>
        <v>20</v>
      </c>
      <c r="H24" s="32">
        <f t="shared" si="19"/>
        <v>91</v>
      </c>
      <c r="I24" s="33"/>
      <c r="K24" s="33"/>
      <c r="L24" s="33" t="s">
        <v>1205</v>
      </c>
      <c r="M24" s="33" t="s">
        <v>1206</v>
      </c>
      <c r="N24" s="33"/>
      <c r="O24" s="33"/>
      <c r="P24" s="33"/>
      <c r="Q24" s="33" t="s">
        <v>1205</v>
      </c>
      <c r="R24" s="3" t="s">
        <v>1205</v>
      </c>
      <c r="S24" s="34">
        <f t="shared" si="20"/>
        <v>31222</v>
      </c>
      <c r="T24" s="35">
        <v>1.0</v>
      </c>
      <c r="U24" s="36"/>
      <c r="V24" s="21">
        <v>65814.0</v>
      </c>
      <c r="W24" s="35">
        <v>0.9</v>
      </c>
      <c r="X24" s="38">
        <v>45639.0</v>
      </c>
      <c r="Y24" s="37">
        <v>7360.0</v>
      </c>
      <c r="Z24" s="35">
        <v>1.0</v>
      </c>
      <c r="AA24" s="39">
        <v>45670.0</v>
      </c>
      <c r="AB24" s="40"/>
      <c r="AC24" s="35">
        <f t="shared" ref="AC24:AD24" si="29">Z24</f>
        <v>1</v>
      </c>
      <c r="AD24" s="39">
        <f t="shared" si="29"/>
        <v>45670</v>
      </c>
      <c r="AE24" s="139">
        <v>60.0</v>
      </c>
      <c r="AF24" s="41">
        <f t="shared" si="24"/>
        <v>60</v>
      </c>
      <c r="AG24" s="42">
        <f t="shared" si="22"/>
        <v>100</v>
      </c>
    </row>
    <row r="25">
      <c r="A25" s="313">
        <v>467305.0</v>
      </c>
      <c r="B25" s="59" t="s">
        <v>823</v>
      </c>
      <c r="C25" s="140" t="s">
        <v>197</v>
      </c>
      <c r="D25" s="29">
        <f t="shared" si="15"/>
        <v>18</v>
      </c>
      <c r="E25" s="30">
        <f t="shared" si="16"/>
        <v>36</v>
      </c>
      <c r="F25" s="30">
        <f t="shared" si="17"/>
        <v>15.334</v>
      </c>
      <c r="G25" s="31">
        <f t="shared" si="18"/>
        <v>20</v>
      </c>
      <c r="H25" s="32">
        <f t="shared" si="19"/>
        <v>89.334</v>
      </c>
      <c r="I25" s="33"/>
      <c r="K25" s="33"/>
      <c r="L25" s="33"/>
      <c r="M25" s="33" t="s">
        <v>1205</v>
      </c>
      <c r="N25" s="33"/>
      <c r="O25" s="33"/>
      <c r="P25" s="33" t="s">
        <v>1205</v>
      </c>
      <c r="Q25" s="33"/>
      <c r="R25" s="3" t="s">
        <v>1205</v>
      </c>
      <c r="S25" s="34">
        <f t="shared" si="20"/>
        <v>31305</v>
      </c>
      <c r="T25" s="35">
        <v>1.0</v>
      </c>
      <c r="U25" s="36"/>
      <c r="V25" s="37">
        <v>6674.0</v>
      </c>
      <c r="W25" s="35">
        <v>0.8</v>
      </c>
      <c r="X25" s="38">
        <v>45625.0</v>
      </c>
      <c r="Y25" s="37">
        <v>56563.0</v>
      </c>
      <c r="Z25" s="35">
        <v>0.9</v>
      </c>
      <c r="AA25" s="39">
        <v>45670.0</v>
      </c>
      <c r="AB25" s="40"/>
      <c r="AC25" s="35">
        <f t="shared" ref="AC25:AD25" si="30">Z25</f>
        <v>0.9</v>
      </c>
      <c r="AD25" s="39">
        <f t="shared" si="30"/>
        <v>45670</v>
      </c>
      <c r="AE25" s="142">
        <v>76.67</v>
      </c>
      <c r="AF25" s="41">
        <f t="shared" si="24"/>
        <v>76.67</v>
      </c>
      <c r="AG25" s="42">
        <f t="shared" si="22"/>
        <v>100</v>
      </c>
    </row>
    <row r="26">
      <c r="A26" s="313">
        <v>467371.0</v>
      </c>
      <c r="B26" s="59" t="s">
        <v>847</v>
      </c>
      <c r="C26" s="140" t="s">
        <v>197</v>
      </c>
      <c r="D26" s="29">
        <f t="shared" si="15"/>
        <v>20</v>
      </c>
      <c r="E26" s="30">
        <f t="shared" si="16"/>
        <v>40</v>
      </c>
      <c r="F26" s="30">
        <f t="shared" si="17"/>
        <v>17.334</v>
      </c>
      <c r="G26" s="31">
        <f t="shared" si="18"/>
        <v>20</v>
      </c>
      <c r="H26" s="32">
        <f t="shared" si="19"/>
        <v>97.334</v>
      </c>
      <c r="I26" s="33"/>
      <c r="K26" s="33" t="s">
        <v>1221</v>
      </c>
      <c r="L26" s="33" t="s">
        <v>1205</v>
      </c>
      <c r="M26" s="33"/>
      <c r="N26" s="33"/>
      <c r="O26" s="33" t="s">
        <v>1205</v>
      </c>
      <c r="P26" s="33" t="s">
        <v>1205</v>
      </c>
      <c r="Q26" s="33"/>
      <c r="R26" s="33"/>
      <c r="S26" s="34">
        <f t="shared" si="20"/>
        <v>31371</v>
      </c>
      <c r="T26" s="35">
        <v>1.0</v>
      </c>
      <c r="V26" s="69">
        <v>7777.0</v>
      </c>
      <c r="W26" s="35">
        <v>1.0</v>
      </c>
      <c r="X26" s="69"/>
      <c r="Y26" s="37">
        <v>91657.0</v>
      </c>
      <c r="Z26" s="35">
        <v>1.0</v>
      </c>
      <c r="AA26" s="39">
        <v>45625.0</v>
      </c>
      <c r="AB26" s="40"/>
      <c r="AC26" s="35">
        <f t="shared" ref="AC26:AD26" si="31">Z26</f>
        <v>1</v>
      </c>
      <c r="AD26" s="39">
        <f t="shared" si="31"/>
        <v>45625</v>
      </c>
      <c r="AE26" s="142">
        <v>86.67</v>
      </c>
      <c r="AF26" s="41">
        <f t="shared" si="24"/>
        <v>86.67</v>
      </c>
      <c r="AG26" s="42">
        <f t="shared" si="22"/>
        <v>100</v>
      </c>
    </row>
    <row r="27">
      <c r="A27" s="313">
        <v>467422.0</v>
      </c>
      <c r="B27" s="59" t="s">
        <v>861</v>
      </c>
      <c r="C27" s="140" t="s">
        <v>197</v>
      </c>
      <c r="D27" s="29">
        <f t="shared" si="15"/>
        <v>19.5</v>
      </c>
      <c r="E27" s="30">
        <f t="shared" si="16"/>
        <v>40</v>
      </c>
      <c r="F27" s="30">
        <f t="shared" si="17"/>
        <v>14.666</v>
      </c>
      <c r="G27" s="31">
        <f t="shared" si="18"/>
        <v>20</v>
      </c>
      <c r="H27" s="32">
        <f t="shared" si="19"/>
        <v>94.166</v>
      </c>
      <c r="I27" s="33"/>
      <c r="K27" s="33" t="s">
        <v>1177</v>
      </c>
      <c r="L27" s="33" t="s">
        <v>1206</v>
      </c>
      <c r="M27" s="33"/>
      <c r="N27" s="33"/>
      <c r="O27" s="33"/>
      <c r="P27" s="33"/>
      <c r="Q27" s="33" t="s">
        <v>1205</v>
      </c>
      <c r="R27" s="33" t="s">
        <v>1205</v>
      </c>
      <c r="S27" s="34">
        <f t="shared" si="20"/>
        <v>31422</v>
      </c>
      <c r="T27" s="35">
        <v>0.95</v>
      </c>
      <c r="U27" s="36"/>
      <c r="V27" s="21">
        <v>66584.0</v>
      </c>
      <c r="W27" s="35">
        <v>1.0</v>
      </c>
      <c r="X27" s="38">
        <v>45639.0</v>
      </c>
      <c r="Y27" s="37">
        <v>6552.0</v>
      </c>
      <c r="Z27" s="35">
        <v>1.0</v>
      </c>
      <c r="AA27" s="39">
        <v>45677.0</v>
      </c>
      <c r="AB27" s="40"/>
      <c r="AC27" s="35">
        <f t="shared" ref="AC27:AD27" si="32">Z27</f>
        <v>1</v>
      </c>
      <c r="AD27" s="39">
        <f t="shared" si="32"/>
        <v>45677</v>
      </c>
      <c r="AE27" s="142">
        <v>73.33</v>
      </c>
      <c r="AF27" s="41">
        <f t="shared" si="24"/>
        <v>73.33</v>
      </c>
      <c r="AG27" s="42">
        <f t="shared" si="22"/>
        <v>100</v>
      </c>
    </row>
    <row r="28">
      <c r="A28" s="313">
        <v>467495.0</v>
      </c>
      <c r="B28" s="59" t="s">
        <v>891</v>
      </c>
      <c r="C28" s="140" t="s">
        <v>197</v>
      </c>
      <c r="D28" s="29">
        <f t="shared" si="15"/>
        <v>19</v>
      </c>
      <c r="E28" s="30">
        <f t="shared" si="16"/>
        <v>40</v>
      </c>
      <c r="F28" s="30">
        <f t="shared" si="17"/>
        <v>12</v>
      </c>
      <c r="G28" s="31">
        <f t="shared" si="18"/>
        <v>20</v>
      </c>
      <c r="H28" s="32">
        <f t="shared" si="19"/>
        <v>91</v>
      </c>
      <c r="I28" s="33"/>
      <c r="K28" s="33"/>
      <c r="L28" s="33" t="s">
        <v>1221</v>
      </c>
      <c r="M28" s="33"/>
      <c r="N28" s="33"/>
      <c r="O28" s="33"/>
      <c r="P28" s="33"/>
      <c r="Q28" s="33" t="s">
        <v>1205</v>
      </c>
      <c r="R28" s="33"/>
      <c r="S28" s="34">
        <f t="shared" si="20"/>
        <v>31495</v>
      </c>
      <c r="T28" s="35">
        <v>0.95</v>
      </c>
      <c r="U28" s="36"/>
      <c r="V28" s="34">
        <v>1346.0</v>
      </c>
      <c r="W28" s="35">
        <v>0.95</v>
      </c>
      <c r="X28" s="38">
        <v>45625.0</v>
      </c>
      <c r="Y28" s="37">
        <v>87531.0</v>
      </c>
      <c r="Z28" s="35">
        <v>1.0</v>
      </c>
      <c r="AA28" s="39">
        <v>45639.0</v>
      </c>
      <c r="AB28" s="40"/>
      <c r="AC28" s="35">
        <f t="shared" ref="AC28:AD28" si="33">Z28</f>
        <v>1</v>
      </c>
      <c r="AD28" s="39">
        <f t="shared" si="33"/>
        <v>45639</v>
      </c>
      <c r="AE28" s="139">
        <v>56.67</v>
      </c>
      <c r="AF28" s="146">
        <v>60.0</v>
      </c>
      <c r="AG28" s="42">
        <f t="shared" si="22"/>
        <v>100</v>
      </c>
    </row>
    <row r="29" ht="16.5" customHeight="1">
      <c r="A29" s="313">
        <v>476011.0</v>
      </c>
      <c r="B29" s="59" t="s">
        <v>895</v>
      </c>
      <c r="C29" s="140" t="s">
        <v>197</v>
      </c>
      <c r="D29" s="29">
        <f t="shared" si="15"/>
        <v>20</v>
      </c>
      <c r="E29" s="30">
        <f t="shared" si="16"/>
        <v>40</v>
      </c>
      <c r="F29" s="30">
        <f t="shared" si="17"/>
        <v>18</v>
      </c>
      <c r="G29" s="70">
        <v>20.0</v>
      </c>
      <c r="H29" s="32">
        <f t="shared" si="19"/>
        <v>98</v>
      </c>
      <c r="I29" s="33"/>
      <c r="K29" s="33" t="s">
        <v>1206</v>
      </c>
      <c r="L29" s="33"/>
      <c r="M29" s="33" t="s">
        <v>1205</v>
      </c>
      <c r="N29" s="33"/>
      <c r="O29" s="33"/>
      <c r="P29" s="33"/>
      <c r="Q29" s="33"/>
      <c r="R29" s="33"/>
      <c r="S29" s="34">
        <f t="shared" si="20"/>
        <v>40011</v>
      </c>
      <c r="T29" s="35">
        <v>1.0</v>
      </c>
      <c r="V29" s="69">
        <v>99964.0</v>
      </c>
      <c r="W29" s="35">
        <v>1.0</v>
      </c>
      <c r="X29" s="38">
        <v>45583.0</v>
      </c>
      <c r="Y29" s="37">
        <v>80133.0</v>
      </c>
      <c r="Z29" s="35">
        <v>1.0</v>
      </c>
      <c r="AA29" s="39">
        <v>45625.0</v>
      </c>
      <c r="AB29" s="40"/>
      <c r="AC29" s="35">
        <f t="shared" ref="AC29:AD29" si="34">Z29</f>
        <v>1</v>
      </c>
      <c r="AD29" s="39">
        <f t="shared" si="34"/>
        <v>45625</v>
      </c>
      <c r="AE29" s="142">
        <v>73.33</v>
      </c>
      <c r="AF29" s="146">
        <v>90.0</v>
      </c>
      <c r="AG29" s="68">
        <v>103.0</v>
      </c>
    </row>
    <row r="30">
      <c r="A30" s="313">
        <v>467550.0</v>
      </c>
      <c r="B30" s="59" t="s">
        <v>919</v>
      </c>
      <c r="C30" s="140" t="s">
        <v>197</v>
      </c>
      <c r="D30" s="29">
        <f t="shared" si="15"/>
        <v>20</v>
      </c>
      <c r="E30" s="30">
        <f t="shared" si="16"/>
        <v>40</v>
      </c>
      <c r="F30" s="30">
        <f t="shared" si="17"/>
        <v>12</v>
      </c>
      <c r="G30" s="31">
        <f t="shared" ref="G30:G32" si="36">AG30/100*20</f>
        <v>20</v>
      </c>
      <c r="H30" s="32">
        <f t="shared" si="19"/>
        <v>92</v>
      </c>
      <c r="I30" s="33"/>
      <c r="K30" s="33" t="s">
        <v>1206</v>
      </c>
      <c r="L30" s="33"/>
      <c r="M30" s="33" t="s">
        <v>1205</v>
      </c>
      <c r="N30" s="33"/>
      <c r="O30" s="33"/>
      <c r="P30" s="33"/>
      <c r="Q30" s="33"/>
      <c r="R30" s="33" t="s">
        <v>1205</v>
      </c>
      <c r="S30" s="34">
        <f t="shared" si="20"/>
        <v>31550</v>
      </c>
      <c r="T30" s="35">
        <v>1.0</v>
      </c>
      <c r="U30" s="36"/>
      <c r="V30" s="21">
        <v>3348.0</v>
      </c>
      <c r="W30" s="35">
        <v>1.0</v>
      </c>
      <c r="X30" s="38"/>
      <c r="Y30" s="37">
        <v>36684.0</v>
      </c>
      <c r="Z30" s="35">
        <v>1.0</v>
      </c>
      <c r="AA30" s="39">
        <v>45670.0</v>
      </c>
      <c r="AB30" s="40"/>
      <c r="AC30" s="35">
        <f t="shared" ref="AC30:AD30" si="35">Z30</f>
        <v>1</v>
      </c>
      <c r="AD30" s="39">
        <f t="shared" si="35"/>
        <v>45670</v>
      </c>
      <c r="AE30" s="142">
        <v>60.0</v>
      </c>
      <c r="AF30" s="41">
        <f t="shared" ref="AF30:AF32" si="38">IF(AE30&gt;=60,AE30,0)</f>
        <v>60</v>
      </c>
      <c r="AG30" s="42">
        <f t="shared" ref="AG30:AG32" si="39">IF(H30&gt;=60,100,0)</f>
        <v>100</v>
      </c>
    </row>
    <row r="31">
      <c r="A31" s="313">
        <v>467906.0</v>
      </c>
      <c r="B31" s="59" t="s">
        <v>1043</v>
      </c>
      <c r="C31" s="140" t="s">
        <v>197</v>
      </c>
      <c r="D31" s="29">
        <f t="shared" si="15"/>
        <v>17</v>
      </c>
      <c r="E31" s="30">
        <f t="shared" si="16"/>
        <v>40</v>
      </c>
      <c r="F31" s="30">
        <f t="shared" si="17"/>
        <v>14</v>
      </c>
      <c r="G31" s="31">
        <f t="shared" si="36"/>
        <v>20</v>
      </c>
      <c r="H31" s="32">
        <f t="shared" si="19"/>
        <v>91</v>
      </c>
      <c r="I31" s="33"/>
      <c r="K31" s="33" t="s">
        <v>1177</v>
      </c>
      <c r="L31" s="33" t="s">
        <v>1205</v>
      </c>
      <c r="M31" s="33" t="s">
        <v>1205</v>
      </c>
      <c r="N31" s="33"/>
      <c r="O31" s="33"/>
      <c r="P31" s="33"/>
      <c r="Q31" s="33" t="s">
        <v>1205</v>
      </c>
      <c r="R31" s="33"/>
      <c r="S31" s="34">
        <f t="shared" si="20"/>
        <v>31906</v>
      </c>
      <c r="T31" s="35">
        <v>1.0</v>
      </c>
      <c r="U31" s="36"/>
      <c r="V31" s="21">
        <v>1368.0</v>
      </c>
      <c r="W31" s="35">
        <v>0.7</v>
      </c>
      <c r="X31" s="38">
        <v>45639.0</v>
      </c>
      <c r="Y31" s="37">
        <v>34521.0</v>
      </c>
      <c r="Z31" s="35">
        <v>1.0</v>
      </c>
      <c r="AA31" s="39">
        <v>45677.0</v>
      </c>
      <c r="AB31" s="40"/>
      <c r="AC31" s="35">
        <f t="shared" ref="AC31:AD31" si="37">Z31</f>
        <v>1</v>
      </c>
      <c r="AD31" s="39">
        <f t="shared" si="37"/>
        <v>45677</v>
      </c>
      <c r="AE31" s="142">
        <v>70.0</v>
      </c>
      <c r="AF31" s="41">
        <f t="shared" si="38"/>
        <v>70</v>
      </c>
      <c r="AG31" s="42">
        <f t="shared" si="39"/>
        <v>100</v>
      </c>
    </row>
    <row r="32">
      <c r="A32" s="313">
        <v>468012.0</v>
      </c>
      <c r="B32" s="59" t="s">
        <v>1079</v>
      </c>
      <c r="C32" s="140" t="s">
        <v>197</v>
      </c>
      <c r="D32" s="29">
        <f t="shared" si="15"/>
        <v>19.5</v>
      </c>
      <c r="E32" s="30">
        <f t="shared" si="16"/>
        <v>40</v>
      </c>
      <c r="F32" s="30">
        <f t="shared" si="17"/>
        <v>15.334</v>
      </c>
      <c r="G32" s="31">
        <f t="shared" si="36"/>
        <v>20</v>
      </c>
      <c r="H32" s="32">
        <f t="shared" si="19"/>
        <v>94.834</v>
      </c>
      <c r="I32" s="33"/>
      <c r="K32" s="33" t="s">
        <v>1222</v>
      </c>
      <c r="L32" s="33" t="s">
        <v>1322</v>
      </c>
      <c r="M32" s="33"/>
      <c r="N32" s="33"/>
      <c r="O32" s="33" t="s">
        <v>1205</v>
      </c>
      <c r="P32" s="33" t="s">
        <v>1205</v>
      </c>
      <c r="Q32" s="33"/>
      <c r="R32" s="33"/>
      <c r="S32" s="34">
        <f t="shared" si="20"/>
        <v>32012</v>
      </c>
      <c r="T32" s="35">
        <v>1.0</v>
      </c>
      <c r="U32" s="36"/>
      <c r="V32" s="21">
        <v>1187.0</v>
      </c>
      <c r="W32" s="35">
        <v>0.95</v>
      </c>
      <c r="X32" s="38"/>
      <c r="Y32" s="37">
        <v>1588.0</v>
      </c>
      <c r="Z32" s="35">
        <v>1.0</v>
      </c>
      <c r="AA32" s="39">
        <v>45625.0</v>
      </c>
      <c r="AB32" s="40"/>
      <c r="AC32" s="35">
        <f t="shared" ref="AC32:AD32" si="40">Z32</f>
        <v>1</v>
      </c>
      <c r="AD32" s="39">
        <f t="shared" si="40"/>
        <v>45625</v>
      </c>
      <c r="AE32" s="142">
        <v>76.67</v>
      </c>
      <c r="AF32" s="41">
        <f t="shared" si="38"/>
        <v>76.67</v>
      </c>
      <c r="AG32" s="42">
        <f t="shared" si="39"/>
        <v>100</v>
      </c>
    </row>
    <row r="33">
      <c r="A33" s="114"/>
      <c r="B33" s="114"/>
      <c r="C33" s="62"/>
      <c r="D33" s="30"/>
      <c r="E33" s="30"/>
      <c r="F33" s="30"/>
      <c r="G33" s="30"/>
      <c r="H33" s="61"/>
      <c r="I33" s="33"/>
      <c r="J33" s="33"/>
      <c r="K33" s="33"/>
      <c r="L33" s="33"/>
      <c r="M33" s="33"/>
      <c r="N33" s="33"/>
      <c r="O33" s="33"/>
      <c r="P33" s="145"/>
      <c r="Q33" s="145"/>
      <c r="R33" s="145"/>
      <c r="S33" s="62"/>
      <c r="T33" s="37"/>
      <c r="U33" s="64"/>
      <c r="V33" s="37"/>
      <c r="W33" s="37"/>
      <c r="X33" s="64"/>
      <c r="Y33" s="37"/>
      <c r="Z33" s="37"/>
      <c r="AA33" s="64"/>
      <c r="AB33" s="37"/>
      <c r="AC33" s="37"/>
      <c r="AD33" s="64"/>
      <c r="AE33" s="37"/>
      <c r="AF33" s="37"/>
      <c r="AG33" s="37"/>
    </row>
    <row r="34">
      <c r="A34" s="114"/>
      <c r="B34" s="114"/>
      <c r="C34" s="62"/>
      <c r="D34" s="30"/>
      <c r="E34" s="30"/>
      <c r="F34" s="30"/>
      <c r="G34" s="30"/>
      <c r="H34" s="61"/>
      <c r="I34" s="33"/>
      <c r="J34" s="33"/>
      <c r="K34" s="33"/>
      <c r="L34" s="33"/>
      <c r="M34" s="33"/>
      <c r="N34" s="33"/>
      <c r="O34" s="33"/>
      <c r="P34" s="145"/>
      <c r="Q34" s="145"/>
      <c r="R34" s="145"/>
      <c r="S34" s="62"/>
      <c r="T34" s="37"/>
      <c r="U34" s="64"/>
      <c r="V34" s="37"/>
      <c r="W34" s="37"/>
      <c r="X34" s="64"/>
      <c r="Y34" s="37"/>
      <c r="Z34" s="37"/>
      <c r="AA34" s="64"/>
      <c r="AB34" s="37"/>
      <c r="AC34" s="37"/>
      <c r="AD34" s="64"/>
      <c r="AE34" s="37"/>
      <c r="AF34" s="37"/>
      <c r="AG34" s="37"/>
    </row>
    <row r="35">
      <c r="A35" s="114"/>
      <c r="B35" s="114"/>
      <c r="C35" s="62"/>
      <c r="D35" s="30"/>
      <c r="E35" s="30"/>
      <c r="F35" s="30"/>
      <c r="G35" s="30"/>
      <c r="H35" s="61"/>
      <c r="I35" s="33"/>
      <c r="J35" s="33"/>
      <c r="K35" s="33"/>
      <c r="L35" s="33"/>
      <c r="M35" s="33"/>
      <c r="N35" s="33"/>
      <c r="O35" s="33"/>
      <c r="P35" s="145"/>
      <c r="Q35" s="145"/>
      <c r="R35" s="145"/>
      <c r="S35" s="62"/>
      <c r="T35" s="37"/>
      <c r="U35" s="64"/>
      <c r="V35" s="37"/>
      <c r="W35" s="37"/>
      <c r="X35" s="64"/>
      <c r="Y35" s="37"/>
      <c r="Z35" s="37"/>
      <c r="AA35" s="64"/>
      <c r="AB35" s="37"/>
      <c r="AC35" s="37"/>
      <c r="AD35" s="64"/>
      <c r="AE35" s="37"/>
      <c r="AF35" s="37"/>
      <c r="AG35" s="37"/>
    </row>
    <row r="36">
      <c r="A36" s="114"/>
      <c r="B36" s="114"/>
      <c r="C36" s="62"/>
      <c r="D36" s="30"/>
      <c r="E36" s="30"/>
      <c r="F36" s="30"/>
      <c r="G36" s="30"/>
      <c r="H36" s="61"/>
      <c r="I36" s="33"/>
      <c r="J36" s="33"/>
      <c r="K36" s="33"/>
      <c r="L36" s="33"/>
      <c r="M36" s="33"/>
      <c r="N36" s="33"/>
      <c r="O36" s="33"/>
      <c r="P36" s="145"/>
      <c r="Q36" s="145"/>
      <c r="R36" s="145"/>
      <c r="S36" s="62"/>
      <c r="T36" s="37"/>
      <c r="U36" s="64"/>
      <c r="V36" s="37"/>
      <c r="W36" s="37"/>
      <c r="X36" s="64"/>
      <c r="Y36" s="37"/>
      <c r="Z36" s="37"/>
      <c r="AA36" s="64"/>
      <c r="AB36" s="37"/>
      <c r="AC36" s="37"/>
      <c r="AD36" s="64"/>
      <c r="AE36" s="37"/>
      <c r="AF36" s="37"/>
      <c r="AG36" s="37"/>
    </row>
    <row r="37">
      <c r="A37" s="114"/>
      <c r="B37" s="114"/>
      <c r="C37" s="62"/>
      <c r="D37" s="30"/>
      <c r="E37" s="30"/>
      <c r="F37" s="30"/>
      <c r="G37" s="30"/>
      <c r="H37" s="61"/>
      <c r="I37" s="33"/>
      <c r="J37" s="33"/>
      <c r="K37" s="33"/>
      <c r="L37" s="33"/>
      <c r="M37" s="33"/>
      <c r="N37" s="33"/>
      <c r="O37" s="33"/>
      <c r="P37" s="145"/>
      <c r="Q37" s="145"/>
      <c r="R37" s="145"/>
      <c r="S37" s="62"/>
      <c r="T37" s="37"/>
      <c r="U37" s="64"/>
      <c r="V37" s="37"/>
      <c r="W37" s="37"/>
      <c r="X37" s="64"/>
      <c r="Y37" s="37"/>
      <c r="Z37" s="37"/>
      <c r="AA37" s="64"/>
      <c r="AB37" s="37"/>
      <c r="AC37" s="37"/>
      <c r="AD37" s="64"/>
      <c r="AE37" s="37"/>
      <c r="AF37" s="37"/>
      <c r="AG37" s="37"/>
    </row>
  </sheetData>
  <mergeCells count="29">
    <mergeCell ref="V2:V3"/>
    <mergeCell ref="X2:X3"/>
    <mergeCell ref="Y2:Y3"/>
    <mergeCell ref="AA2:AA3"/>
    <mergeCell ref="AB2:AB3"/>
    <mergeCell ref="AD2:AD3"/>
    <mergeCell ref="AG2:AG3"/>
    <mergeCell ref="D1:G2"/>
    <mergeCell ref="H1:H3"/>
    <mergeCell ref="I1:R1"/>
    <mergeCell ref="S1:U1"/>
    <mergeCell ref="V1:X1"/>
    <mergeCell ref="Y1:AA1"/>
    <mergeCell ref="AB1:AD1"/>
    <mergeCell ref="C1:C2"/>
    <mergeCell ref="A2:A3"/>
    <mergeCell ref="B2:B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U2:U3"/>
  </mergeCells>
  <conditionalFormatting sqref="D4:G37">
    <cfRule type="cellIs" dxfId="0" priority="1" operator="greaterThanOrEqual">
      <formula>0.1</formula>
    </cfRule>
  </conditionalFormatting>
  <conditionalFormatting sqref="D4:G37">
    <cfRule type="cellIs" dxfId="1" priority="2" operator="lessThan">
      <formula>0.1</formula>
    </cfRule>
  </conditionalFormatting>
  <conditionalFormatting sqref="H1:H37">
    <cfRule type="cellIs" dxfId="2" priority="3" operator="between">
      <formula>60</formula>
      <formula>68</formula>
    </cfRule>
  </conditionalFormatting>
  <conditionalFormatting sqref="I1:R37">
    <cfRule type="containsText" dxfId="3" priority="4" operator="containsText" text="N">
      <formula>NOT(ISERROR(SEARCH(("N"),(I1))))</formula>
    </cfRule>
  </conditionalFormatting>
  <conditionalFormatting sqref="H1:H37">
    <cfRule type="cellIs" dxfId="4" priority="5" operator="between">
      <formula>68</formula>
      <formula>74</formula>
    </cfRule>
  </conditionalFormatting>
  <conditionalFormatting sqref="H1:H37">
    <cfRule type="cellIs" dxfId="5" priority="6" operator="between">
      <formula>74</formula>
      <formula>81</formula>
    </cfRule>
  </conditionalFormatting>
  <conditionalFormatting sqref="H1:H37">
    <cfRule type="cellIs" dxfId="6" priority="7" operator="between">
      <formula>81</formula>
      <formula>90</formula>
    </cfRule>
  </conditionalFormatting>
  <conditionalFormatting sqref="H1:H37">
    <cfRule type="cellIs" dxfId="7" priority="8" operator="greaterThan">
      <formula>90</formula>
    </cfRule>
  </conditionalFormatting>
  <conditionalFormatting sqref="AE4:AF4 AE8:AF14 AE17:AF32">
    <cfRule type="cellIs" dxfId="1" priority="9" operator="lessThan">
      <formula>60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5.13" defaultRowHeight="15.75"/>
  <cols>
    <col customWidth="1" min="1" max="1" width="7.5"/>
    <col customWidth="1" min="2" max="2" width="36.0"/>
    <col customWidth="1" min="3" max="3" width="7.38"/>
    <col customWidth="1" min="4" max="8" width="4.38"/>
    <col customWidth="1" min="9" max="18" width="2.88"/>
    <col customWidth="1" min="19" max="19" width="9.0"/>
    <col customWidth="1" min="20" max="20" width="7.25"/>
    <col customWidth="1" min="21" max="21" width="6.5"/>
    <col customWidth="1" min="22" max="22" width="9.0"/>
    <col customWidth="1" min="23" max="23" width="7.75"/>
    <col customWidth="1" min="24" max="24" width="6.63"/>
    <col customWidth="1" min="25" max="25" width="10.0"/>
    <col customWidth="1" min="26" max="26" width="7.88"/>
    <col customWidth="1" min="27" max="27" width="6.63"/>
    <col customWidth="1" min="28" max="28" width="12.75"/>
    <col customWidth="1" min="29" max="29" width="9.5"/>
    <col customWidth="1" min="30" max="30" width="5.0"/>
    <col customWidth="1" min="31" max="32" width="6.25"/>
    <col customWidth="1" min="33" max="33" width="6.13"/>
  </cols>
  <sheetData>
    <row r="1">
      <c r="A1" s="5"/>
      <c r="B1" s="5" t="s">
        <v>1323</v>
      </c>
      <c r="C1" s="5" t="s">
        <v>3</v>
      </c>
      <c r="D1" s="6" t="s">
        <v>1151</v>
      </c>
      <c r="H1" s="7" t="s">
        <v>1152</v>
      </c>
      <c r="I1" s="8" t="s">
        <v>1175</v>
      </c>
      <c r="S1" s="9" t="s">
        <v>1153</v>
      </c>
      <c r="U1" s="10"/>
      <c r="V1" s="9" t="s">
        <v>1154</v>
      </c>
      <c r="X1" s="10"/>
      <c r="Y1" s="9" t="s">
        <v>1155</v>
      </c>
      <c r="AA1" s="10"/>
      <c r="AB1" s="8" t="s">
        <v>1156</v>
      </c>
      <c r="AD1" s="10"/>
      <c r="AE1" s="11" t="s">
        <v>1157</v>
      </c>
      <c r="AF1" s="12" t="s">
        <v>1158</v>
      </c>
      <c r="AG1" s="13" t="s">
        <v>1159</v>
      </c>
    </row>
    <row r="2">
      <c r="A2" s="5" t="s">
        <v>0</v>
      </c>
      <c r="B2" s="5" t="s">
        <v>1</v>
      </c>
      <c r="D2" s="14"/>
      <c r="H2" s="15"/>
      <c r="I2" s="16">
        <v>45553.0</v>
      </c>
      <c r="J2" s="16">
        <v>45567.0</v>
      </c>
      <c r="K2" s="16">
        <v>45581.0</v>
      </c>
      <c r="L2" s="16">
        <v>45595.0</v>
      </c>
      <c r="M2" s="16">
        <v>45609.0</v>
      </c>
      <c r="N2" s="16">
        <v>45623.0</v>
      </c>
      <c r="O2" s="16">
        <v>45637.0</v>
      </c>
      <c r="P2" s="16">
        <v>45651.0</v>
      </c>
      <c r="Q2" s="16">
        <v>45667.0</v>
      </c>
      <c r="R2" s="16">
        <v>45674.0</v>
      </c>
      <c r="S2" s="18" t="s">
        <v>1160</v>
      </c>
      <c r="T2" s="19" t="s">
        <v>1161</v>
      </c>
      <c r="U2" s="20" t="s">
        <v>1162</v>
      </c>
      <c r="V2" s="18" t="s">
        <v>1160</v>
      </c>
      <c r="W2" s="19" t="s">
        <v>1161</v>
      </c>
      <c r="X2" s="20" t="s">
        <v>1162</v>
      </c>
      <c r="Y2" s="18" t="s">
        <v>1160</v>
      </c>
      <c r="Z2" s="19" t="s">
        <v>1161</v>
      </c>
      <c r="AA2" s="20" t="s">
        <v>1162</v>
      </c>
      <c r="AB2" s="21" t="s">
        <v>1160</v>
      </c>
      <c r="AC2" s="19" t="s">
        <v>1161</v>
      </c>
      <c r="AD2" s="20" t="s">
        <v>1162</v>
      </c>
      <c r="AE2" s="22" t="s">
        <v>1163</v>
      </c>
      <c r="AF2" s="22" t="s">
        <v>1163</v>
      </c>
      <c r="AG2" s="23" t="s">
        <v>1164</v>
      </c>
    </row>
    <row r="3" ht="18.0" customHeight="1">
      <c r="C3" s="62"/>
      <c r="D3" s="24" t="s">
        <v>1165</v>
      </c>
      <c r="E3" s="19" t="s">
        <v>1166</v>
      </c>
      <c r="F3" s="19" t="s">
        <v>1167</v>
      </c>
      <c r="G3" s="25" t="s">
        <v>1168</v>
      </c>
      <c r="H3" s="15"/>
      <c r="S3" s="14"/>
      <c r="T3" s="19" t="s">
        <v>1164</v>
      </c>
      <c r="U3" s="10"/>
      <c r="V3" s="14"/>
      <c r="W3" s="19" t="s">
        <v>1164</v>
      </c>
      <c r="X3" s="10"/>
      <c r="Y3" s="14"/>
      <c r="Z3" s="19" t="s">
        <v>1164</v>
      </c>
      <c r="AA3" s="10"/>
      <c r="AB3" s="14"/>
      <c r="AC3" s="19" t="s">
        <v>1164</v>
      </c>
      <c r="AD3" s="10"/>
      <c r="AE3" s="26" t="s">
        <v>1164</v>
      </c>
      <c r="AF3" s="26" t="s">
        <v>1164</v>
      </c>
      <c r="AG3" s="15"/>
    </row>
    <row r="4">
      <c r="A4" s="58">
        <v>411640.0</v>
      </c>
      <c r="B4" s="59" t="s">
        <v>491</v>
      </c>
      <c r="C4" s="140" t="s">
        <v>210</v>
      </c>
      <c r="D4" s="29">
        <f>AVERAGE(T4,W4)*20</f>
        <v>0</v>
      </c>
      <c r="E4" s="30">
        <f>AVERAGE(Z4,AC4)*40</f>
        <v>0</v>
      </c>
      <c r="F4" s="30">
        <f>AVERAGE(AF4,AF4)/100*20</f>
        <v>0</v>
      </c>
      <c r="G4" s="31">
        <f>AG4/100*20</f>
        <v>0</v>
      </c>
      <c r="H4" s="32">
        <f>SUM(D4:G4)</f>
        <v>0</v>
      </c>
      <c r="I4" s="33"/>
      <c r="J4" s="33" t="s">
        <v>1170</v>
      </c>
      <c r="K4" s="33" t="s">
        <v>1170</v>
      </c>
      <c r="L4" s="33" t="s">
        <v>1170</v>
      </c>
      <c r="M4" s="33" t="s">
        <v>1170</v>
      </c>
      <c r="N4" s="33" t="s">
        <v>1170</v>
      </c>
      <c r="O4" s="33" t="s">
        <v>1170</v>
      </c>
      <c r="P4" s="33" t="s">
        <v>1170</v>
      </c>
      <c r="Q4" s="33"/>
      <c r="R4" s="33"/>
      <c r="S4" s="34">
        <f>abs(A4-460000)+24000</f>
        <v>72360</v>
      </c>
      <c r="T4" s="35">
        <v>0.0</v>
      </c>
      <c r="U4" s="36"/>
      <c r="V4" s="37"/>
      <c r="W4" s="35">
        <v>0.0</v>
      </c>
      <c r="X4" s="38"/>
      <c r="Y4" s="37"/>
      <c r="Z4" s="35">
        <v>0.0</v>
      </c>
      <c r="AA4" s="39"/>
      <c r="AB4" s="40"/>
      <c r="AC4" s="35">
        <f t="shared" ref="AC4:AD4" si="1">Z4</f>
        <v>0</v>
      </c>
      <c r="AD4" s="39" t="str">
        <f t="shared" si="1"/>
        <v/>
      </c>
      <c r="AE4" s="141"/>
      <c r="AF4" s="41">
        <f>IF(AE4&gt;=60,AE4,0)</f>
        <v>0</v>
      </c>
      <c r="AG4" s="375">
        <f>IF(H4&gt;=60,100,0)</f>
        <v>0</v>
      </c>
    </row>
    <row r="6">
      <c r="A6" s="58">
        <v>409195.0</v>
      </c>
      <c r="B6" s="59" t="s">
        <v>639</v>
      </c>
      <c r="C6" s="140" t="s">
        <v>210</v>
      </c>
      <c r="D6" s="29">
        <f t="shared" ref="D6:D7" si="3">AVERAGE(T6,W6)*20</f>
        <v>6</v>
      </c>
      <c r="E6" s="30">
        <f t="shared" ref="E6:E7" si="4">AVERAGE(Z6,AC6)*40</f>
        <v>0</v>
      </c>
      <c r="F6" s="30">
        <f t="shared" ref="F6:F7" si="5">AVERAGE(AF6,AF6)/100*20</f>
        <v>0</v>
      </c>
      <c r="G6" s="31">
        <f t="shared" ref="G6:G7" si="6">AG6/100*20</f>
        <v>0</v>
      </c>
      <c r="H6" s="32">
        <f t="shared" ref="H6:H7" si="7">SUM(D6:G6)</f>
        <v>6</v>
      </c>
      <c r="I6" s="33"/>
      <c r="J6" s="33" t="s">
        <v>1170</v>
      </c>
      <c r="K6" s="33"/>
      <c r="L6" s="33" t="s">
        <v>1170</v>
      </c>
      <c r="M6" s="33" t="s">
        <v>1170</v>
      </c>
      <c r="N6" s="33" t="s">
        <v>1205</v>
      </c>
      <c r="O6" s="33" t="s">
        <v>1222</v>
      </c>
      <c r="P6" s="33" t="s">
        <v>1170</v>
      </c>
      <c r="Q6" s="33"/>
      <c r="R6" s="33"/>
      <c r="S6" s="34">
        <f t="shared" ref="S6:S7" si="8">abs(A6-460000)+24000</f>
        <v>74805</v>
      </c>
      <c r="T6" s="35">
        <v>0.6</v>
      </c>
      <c r="U6" s="39">
        <v>45637.0</v>
      </c>
      <c r="V6" s="37">
        <v>324225.0</v>
      </c>
      <c r="W6" s="35">
        <v>0.0</v>
      </c>
      <c r="X6" s="38"/>
      <c r="Y6" s="37"/>
      <c r="Z6" s="35">
        <v>0.0</v>
      </c>
      <c r="AA6" s="39"/>
      <c r="AB6" s="40"/>
      <c r="AC6" s="35">
        <f t="shared" ref="AC6:AD6" si="2">Z6</f>
        <v>0</v>
      </c>
      <c r="AD6" s="39" t="str">
        <f t="shared" si="2"/>
        <v/>
      </c>
      <c r="AE6" s="139">
        <v>58.33</v>
      </c>
      <c r="AF6" s="41">
        <f>IF(AE6&gt;=60,AE6,0)</f>
        <v>0</v>
      </c>
      <c r="AG6" s="375">
        <f t="shared" ref="AG6:AG7" si="10">IF(H6&gt;=60,100,0)</f>
        <v>0</v>
      </c>
    </row>
    <row r="7">
      <c r="A7" s="58">
        <v>476020.0</v>
      </c>
      <c r="B7" s="59" t="s">
        <v>1101</v>
      </c>
      <c r="C7" s="140" t="s">
        <v>210</v>
      </c>
      <c r="D7" s="29">
        <f t="shared" si="3"/>
        <v>13</v>
      </c>
      <c r="E7" s="30">
        <f t="shared" si="4"/>
        <v>35.2</v>
      </c>
      <c r="F7" s="30">
        <f t="shared" si="5"/>
        <v>12</v>
      </c>
      <c r="G7" s="31">
        <f t="shared" si="6"/>
        <v>20</v>
      </c>
      <c r="H7" s="32">
        <f t="shared" si="7"/>
        <v>80.2</v>
      </c>
      <c r="I7" s="33"/>
      <c r="J7" s="33" t="s">
        <v>1170</v>
      </c>
      <c r="K7" s="33"/>
      <c r="L7" s="33"/>
      <c r="M7" s="33" t="s">
        <v>1205</v>
      </c>
      <c r="N7" s="33" t="s">
        <v>1170</v>
      </c>
      <c r="O7" s="33" t="s">
        <v>1205</v>
      </c>
      <c r="P7" s="33" t="s">
        <v>1205</v>
      </c>
      <c r="Q7" s="33" t="s">
        <v>1205</v>
      </c>
      <c r="R7" s="33"/>
      <c r="S7" s="34">
        <f t="shared" si="8"/>
        <v>40020</v>
      </c>
      <c r="T7" s="35">
        <v>0.7</v>
      </c>
      <c r="U7" s="36">
        <v>45667.0</v>
      </c>
      <c r="V7" s="21">
        <v>77556.0</v>
      </c>
      <c r="W7" s="35">
        <v>0.6</v>
      </c>
      <c r="X7" s="38">
        <v>45709.0</v>
      </c>
      <c r="Y7" s="37" t="s">
        <v>1324</v>
      </c>
      <c r="Z7" s="35">
        <v>0.88</v>
      </c>
      <c r="AA7" s="39">
        <v>45726.0</v>
      </c>
      <c r="AB7" s="40"/>
      <c r="AC7" s="35">
        <f t="shared" ref="AC7:AD7" si="9">Z7</f>
        <v>0.88</v>
      </c>
      <c r="AD7" s="39">
        <f t="shared" si="9"/>
        <v>45726</v>
      </c>
      <c r="AE7" s="139">
        <v>56.67</v>
      </c>
      <c r="AF7" s="146">
        <v>60.0</v>
      </c>
      <c r="AG7" s="375">
        <f t="shared" si="10"/>
        <v>100</v>
      </c>
    </row>
    <row r="8" ht="16.5" customHeight="1">
      <c r="A8" s="58"/>
      <c r="B8" s="59"/>
      <c r="C8" s="140"/>
      <c r="D8" s="29"/>
      <c r="E8" s="30"/>
      <c r="F8" s="30"/>
      <c r="G8" s="31"/>
      <c r="H8" s="32"/>
      <c r="I8" s="33"/>
      <c r="J8" s="33"/>
      <c r="K8" s="33"/>
      <c r="L8" s="33"/>
      <c r="M8" s="33"/>
      <c r="N8" s="33"/>
      <c r="O8" s="33"/>
      <c r="P8" s="33"/>
      <c r="Q8" s="33"/>
      <c r="R8" s="33"/>
      <c r="S8" s="34"/>
      <c r="T8" s="35"/>
      <c r="U8" s="36"/>
      <c r="V8" s="21"/>
      <c r="W8" s="35"/>
      <c r="X8" s="38"/>
      <c r="Y8" s="37"/>
      <c r="Z8" s="35"/>
      <c r="AA8" s="39"/>
      <c r="AB8" s="40"/>
      <c r="AC8" s="37"/>
      <c r="AD8" s="39"/>
      <c r="AE8" s="142"/>
      <c r="AF8" s="41"/>
      <c r="AG8" s="375"/>
    </row>
    <row r="9" ht="16.5" customHeight="1">
      <c r="A9" s="58">
        <v>466886.0</v>
      </c>
      <c r="B9" s="59" t="s">
        <v>681</v>
      </c>
      <c r="C9" s="140" t="s">
        <v>210</v>
      </c>
      <c r="D9" s="29">
        <f>AVERAGE(T9,W9)*20</f>
        <v>0</v>
      </c>
      <c r="E9" s="30">
        <f>AVERAGE(Z9,AC9)*40</f>
        <v>0</v>
      </c>
      <c r="F9" s="30">
        <f>AVERAGE(AF9,AF9)/100*20</f>
        <v>12</v>
      </c>
      <c r="G9" s="31">
        <f>AG9/100*20</f>
        <v>0</v>
      </c>
      <c r="H9" s="32">
        <f>SUM(D9:G9)</f>
        <v>12</v>
      </c>
      <c r="I9" s="33"/>
      <c r="J9" s="33"/>
      <c r="K9" s="33" t="s">
        <v>1170</v>
      </c>
      <c r="L9" s="33"/>
      <c r="M9" s="33" t="s">
        <v>1170</v>
      </c>
      <c r="N9" s="33" t="s">
        <v>1170</v>
      </c>
      <c r="O9" s="33"/>
      <c r="P9" s="33" t="s">
        <v>1205</v>
      </c>
      <c r="Q9" s="33"/>
      <c r="R9" s="33"/>
      <c r="S9" s="34">
        <f>abs(A9-460000)+24000</f>
        <v>30886</v>
      </c>
      <c r="T9" s="35">
        <v>0.0</v>
      </c>
      <c r="U9" s="36"/>
      <c r="V9" s="21"/>
      <c r="W9" s="35">
        <v>0.0</v>
      </c>
      <c r="X9" s="38"/>
      <c r="Y9" s="37"/>
      <c r="Z9" s="35">
        <v>0.0</v>
      </c>
      <c r="AA9" s="39"/>
      <c r="AB9" s="40"/>
      <c r="AC9" s="35">
        <f t="shared" ref="AC9:AD9" si="11">Z9</f>
        <v>0</v>
      </c>
      <c r="AD9" s="39" t="str">
        <f t="shared" si="11"/>
        <v/>
      </c>
      <c r="AE9" s="142">
        <v>60.0</v>
      </c>
      <c r="AF9" s="41">
        <f>IF(AE9&gt;=60,AE9,0)</f>
        <v>60</v>
      </c>
      <c r="AG9" s="375">
        <f>IF(H9&gt;=60,100,0)</f>
        <v>0</v>
      </c>
    </row>
    <row r="10">
      <c r="A10" s="58"/>
      <c r="B10" s="59"/>
      <c r="C10" s="140"/>
      <c r="D10" s="29"/>
      <c r="E10" s="30"/>
      <c r="F10" s="30"/>
      <c r="G10" s="31"/>
      <c r="H10" s="32"/>
      <c r="I10" s="33"/>
      <c r="J10" s="33"/>
      <c r="K10" s="33"/>
      <c r="L10" s="33"/>
      <c r="M10" s="33"/>
      <c r="N10" s="33"/>
      <c r="O10" s="33"/>
      <c r="P10" s="136"/>
      <c r="Q10" s="33"/>
      <c r="R10" s="33"/>
      <c r="S10" s="34"/>
      <c r="T10" s="35"/>
      <c r="U10" s="36"/>
      <c r="V10" s="21"/>
      <c r="W10" s="35"/>
      <c r="X10" s="38"/>
      <c r="Y10" s="37"/>
      <c r="Z10" s="35"/>
      <c r="AA10" s="39"/>
      <c r="AB10" s="40"/>
      <c r="AC10" s="37"/>
      <c r="AD10" s="39"/>
      <c r="AE10" s="37"/>
      <c r="AF10" s="37"/>
      <c r="AG10" s="23"/>
    </row>
    <row r="11">
      <c r="A11" s="58">
        <v>465555.0</v>
      </c>
      <c r="B11" s="124" t="s">
        <v>209</v>
      </c>
      <c r="C11" s="140" t="s">
        <v>210</v>
      </c>
      <c r="D11" s="29">
        <f t="shared" ref="D11:D19" si="13">AVERAGE(T11,W11)*20</f>
        <v>18.5</v>
      </c>
      <c r="E11" s="30">
        <f t="shared" ref="E11:E19" si="14">AVERAGE(Z11,AC11)*40</f>
        <v>30</v>
      </c>
      <c r="F11" s="30">
        <f t="shared" ref="F11:F19" si="15">AVERAGE(AF11,AF11)/100*20</f>
        <v>14</v>
      </c>
      <c r="G11" s="31">
        <f t="shared" ref="G11:G19" si="16">AG11/100*20</f>
        <v>20</v>
      </c>
      <c r="H11" s="32">
        <f t="shared" ref="H11:H19" si="17">SUM(D11:G11)</f>
        <v>82.5</v>
      </c>
      <c r="I11" s="33"/>
      <c r="J11" s="33" t="s">
        <v>1206</v>
      </c>
      <c r="K11" s="33"/>
      <c r="L11" s="33"/>
      <c r="M11" s="33" t="s">
        <v>1170</v>
      </c>
      <c r="N11" s="33" t="s">
        <v>1205</v>
      </c>
      <c r="O11" s="33" t="s">
        <v>1206</v>
      </c>
      <c r="P11" s="33" t="s">
        <v>1170</v>
      </c>
      <c r="Q11" s="33" t="s">
        <v>1205</v>
      </c>
      <c r="R11" s="33"/>
      <c r="S11" s="34">
        <f t="shared" ref="S11:S19" si="18">abs(A11-460000)+24000</f>
        <v>29555</v>
      </c>
      <c r="T11" s="35">
        <v>1.0</v>
      </c>
      <c r="U11" s="36">
        <v>45567.0</v>
      </c>
      <c r="V11" s="37">
        <v>77542.0</v>
      </c>
      <c r="W11" s="35">
        <v>0.85</v>
      </c>
      <c r="X11" s="38">
        <v>45637.0</v>
      </c>
      <c r="Y11" s="37" t="s">
        <v>1325</v>
      </c>
      <c r="Z11" s="35">
        <v>0.75</v>
      </c>
      <c r="AA11" s="39">
        <v>45667.0</v>
      </c>
      <c r="AB11" s="40"/>
      <c r="AC11" s="35">
        <f t="shared" ref="AC11:AD11" si="12">Z11</f>
        <v>0.75</v>
      </c>
      <c r="AD11" s="39">
        <f t="shared" si="12"/>
        <v>45667</v>
      </c>
      <c r="AE11" s="142">
        <v>70.0</v>
      </c>
      <c r="AF11" s="41">
        <f t="shared" ref="AF11:AF19" si="20">IF(AE11&gt;=60,AE11,0)</f>
        <v>70</v>
      </c>
      <c r="AG11" s="375">
        <f t="shared" ref="AG11:AG19" si="21">IF(H11&gt;=60,100,0)</f>
        <v>100</v>
      </c>
    </row>
    <row r="12">
      <c r="A12" s="58">
        <v>466047.0</v>
      </c>
      <c r="B12" s="59" t="s">
        <v>1326</v>
      </c>
      <c r="C12" s="140" t="s">
        <v>210</v>
      </c>
      <c r="D12" s="29">
        <f t="shared" si="13"/>
        <v>17</v>
      </c>
      <c r="E12" s="30">
        <f t="shared" si="14"/>
        <v>32</v>
      </c>
      <c r="F12" s="30">
        <f t="shared" si="15"/>
        <v>14</v>
      </c>
      <c r="G12" s="31">
        <f t="shared" si="16"/>
        <v>20</v>
      </c>
      <c r="H12" s="32">
        <f t="shared" si="17"/>
        <v>83</v>
      </c>
      <c r="I12" s="33"/>
      <c r="J12" s="33"/>
      <c r="K12" s="33" t="s">
        <v>1206</v>
      </c>
      <c r="L12" s="33"/>
      <c r="M12" s="33"/>
      <c r="N12" s="33" t="s">
        <v>1205</v>
      </c>
      <c r="O12" s="33" t="s">
        <v>1205</v>
      </c>
      <c r="P12" s="33" t="s">
        <v>1205</v>
      </c>
      <c r="Q12" s="33" t="s">
        <v>1205</v>
      </c>
      <c r="R12" s="145"/>
      <c r="S12" s="34">
        <f t="shared" si="18"/>
        <v>30047</v>
      </c>
      <c r="T12" s="35">
        <v>0.9</v>
      </c>
      <c r="U12" s="39">
        <v>45581.0</v>
      </c>
      <c r="V12" s="37">
        <v>77544.0</v>
      </c>
      <c r="W12" s="35">
        <v>0.8</v>
      </c>
      <c r="X12" s="38">
        <v>45618.0</v>
      </c>
      <c r="Y12" s="37" t="s">
        <v>1327</v>
      </c>
      <c r="Z12" s="35">
        <v>0.8</v>
      </c>
      <c r="AA12" s="39">
        <v>45667.0</v>
      </c>
      <c r="AB12" s="40"/>
      <c r="AC12" s="35">
        <f t="shared" ref="AC12:AD12" si="19">Z12</f>
        <v>0.8</v>
      </c>
      <c r="AD12" s="39">
        <f t="shared" si="19"/>
        <v>45667</v>
      </c>
      <c r="AE12" s="142">
        <v>70.0</v>
      </c>
      <c r="AF12" s="41">
        <f t="shared" si="20"/>
        <v>70</v>
      </c>
      <c r="AG12" s="375">
        <f t="shared" si="21"/>
        <v>100</v>
      </c>
    </row>
    <row r="13">
      <c r="A13" s="58">
        <v>472154.0</v>
      </c>
      <c r="B13" s="59" t="s">
        <v>543</v>
      </c>
      <c r="C13" s="140" t="s">
        <v>210</v>
      </c>
      <c r="D13" s="29">
        <f t="shared" si="13"/>
        <v>14</v>
      </c>
      <c r="E13" s="30">
        <f t="shared" si="14"/>
        <v>30.8</v>
      </c>
      <c r="F13" s="30">
        <f t="shared" si="15"/>
        <v>15.334</v>
      </c>
      <c r="G13" s="31">
        <f t="shared" si="16"/>
        <v>20</v>
      </c>
      <c r="H13" s="32">
        <f t="shared" si="17"/>
        <v>80.134</v>
      </c>
      <c r="I13" s="33"/>
      <c r="J13" s="33"/>
      <c r="K13" s="33"/>
      <c r="L13" s="33" t="s">
        <v>1206</v>
      </c>
      <c r="M13" s="33" t="s">
        <v>1205</v>
      </c>
      <c r="N13" s="33" t="s">
        <v>1206</v>
      </c>
      <c r="O13" s="33"/>
      <c r="P13" s="33" t="s">
        <v>1206</v>
      </c>
      <c r="Q13" s="33"/>
      <c r="R13" s="33" t="s">
        <v>1205</v>
      </c>
      <c r="S13" s="34">
        <f t="shared" si="18"/>
        <v>36154</v>
      </c>
      <c r="T13" s="35">
        <v>0.65</v>
      </c>
      <c r="U13" s="36">
        <v>45637.0</v>
      </c>
      <c r="V13" s="21">
        <v>77551.0</v>
      </c>
      <c r="W13" s="35">
        <v>0.75</v>
      </c>
      <c r="X13" s="38">
        <v>45651.0</v>
      </c>
      <c r="Y13" s="3" t="s">
        <v>1328</v>
      </c>
      <c r="Z13" s="35">
        <v>0.77</v>
      </c>
      <c r="AA13" s="39">
        <v>45674.0</v>
      </c>
      <c r="AB13" s="40"/>
      <c r="AC13" s="35">
        <f t="shared" ref="AC13:AD13" si="22">Z13</f>
        <v>0.77</v>
      </c>
      <c r="AD13" s="39">
        <f t="shared" si="22"/>
        <v>45674</v>
      </c>
      <c r="AE13" s="142">
        <v>76.67</v>
      </c>
      <c r="AF13" s="41">
        <f t="shared" si="20"/>
        <v>76.67</v>
      </c>
      <c r="AG13" s="375">
        <f t="shared" si="21"/>
        <v>100</v>
      </c>
    </row>
    <row r="14">
      <c r="A14" s="58">
        <v>466816.0</v>
      </c>
      <c r="B14" s="59" t="s">
        <v>651</v>
      </c>
      <c r="C14" s="140" t="s">
        <v>210</v>
      </c>
      <c r="D14" s="29">
        <f t="shared" si="13"/>
        <v>19</v>
      </c>
      <c r="E14" s="30">
        <f t="shared" si="14"/>
        <v>40</v>
      </c>
      <c r="F14" s="30">
        <f t="shared" si="15"/>
        <v>14</v>
      </c>
      <c r="G14" s="31">
        <f t="shared" si="16"/>
        <v>20</v>
      </c>
      <c r="H14" s="32">
        <f t="shared" si="17"/>
        <v>93</v>
      </c>
      <c r="I14" s="33"/>
      <c r="J14" s="33" t="s">
        <v>1222</v>
      </c>
      <c r="K14" s="33"/>
      <c r="L14" s="33"/>
      <c r="M14" s="33"/>
      <c r="N14" s="33" t="s">
        <v>1206</v>
      </c>
      <c r="O14" s="33" t="s">
        <v>1205</v>
      </c>
      <c r="P14" s="33" t="s">
        <v>1205</v>
      </c>
      <c r="Q14" s="33"/>
      <c r="R14" s="33"/>
      <c r="S14" s="34">
        <f t="shared" si="18"/>
        <v>30816</v>
      </c>
      <c r="T14" s="35">
        <v>0.95</v>
      </c>
      <c r="U14" s="36">
        <v>45567.0</v>
      </c>
      <c r="V14" s="21">
        <v>88764.0</v>
      </c>
      <c r="W14" s="35">
        <v>0.95</v>
      </c>
      <c r="X14" s="38">
        <v>45623.0</v>
      </c>
      <c r="Y14" s="37" t="s">
        <v>1329</v>
      </c>
      <c r="Z14" s="35">
        <v>1.0</v>
      </c>
      <c r="AA14" s="39">
        <v>45651.0</v>
      </c>
      <c r="AB14" s="40"/>
      <c r="AC14" s="35">
        <f t="shared" ref="AC14:AD14" si="23">Z14</f>
        <v>1</v>
      </c>
      <c r="AD14" s="39">
        <f t="shared" si="23"/>
        <v>45651</v>
      </c>
      <c r="AE14" s="142">
        <v>70.0</v>
      </c>
      <c r="AF14" s="41">
        <f t="shared" si="20"/>
        <v>70</v>
      </c>
      <c r="AG14" s="375">
        <f t="shared" si="21"/>
        <v>100</v>
      </c>
    </row>
    <row r="15">
      <c r="A15" s="58">
        <v>466855.0</v>
      </c>
      <c r="B15" s="59" t="s">
        <v>669</v>
      </c>
      <c r="C15" s="140" t="s">
        <v>210</v>
      </c>
      <c r="D15" s="29">
        <f t="shared" si="13"/>
        <v>16</v>
      </c>
      <c r="E15" s="30">
        <f t="shared" si="14"/>
        <v>30</v>
      </c>
      <c r="F15" s="30">
        <f t="shared" si="15"/>
        <v>14</v>
      </c>
      <c r="G15" s="31">
        <f t="shared" si="16"/>
        <v>20</v>
      </c>
      <c r="H15" s="32">
        <f t="shared" si="17"/>
        <v>80</v>
      </c>
      <c r="I15" s="33"/>
      <c r="J15" s="33"/>
      <c r="K15" s="33" t="s">
        <v>1205</v>
      </c>
      <c r="L15" s="33"/>
      <c r="M15" s="33"/>
      <c r="N15" s="33" t="s">
        <v>1205</v>
      </c>
      <c r="O15" s="33" t="s">
        <v>1222</v>
      </c>
      <c r="P15" s="33"/>
      <c r="Q15" s="33"/>
      <c r="R15" s="33"/>
      <c r="S15" s="34">
        <f t="shared" si="18"/>
        <v>30855</v>
      </c>
      <c r="T15" s="35">
        <v>0.8</v>
      </c>
      <c r="U15" s="36">
        <v>45581.0</v>
      </c>
      <c r="V15" s="37">
        <v>77543.0</v>
      </c>
      <c r="W15" s="35">
        <v>0.8</v>
      </c>
      <c r="X15" s="38">
        <v>45637.0</v>
      </c>
      <c r="Y15" s="37" t="s">
        <v>1330</v>
      </c>
      <c r="Z15" s="35">
        <v>0.75</v>
      </c>
      <c r="AA15" s="39">
        <v>45667.0</v>
      </c>
      <c r="AB15" s="40"/>
      <c r="AC15" s="35">
        <f t="shared" ref="AC15:AD15" si="24">Z15</f>
        <v>0.75</v>
      </c>
      <c r="AD15" s="39">
        <f t="shared" si="24"/>
        <v>45667</v>
      </c>
      <c r="AE15" s="142">
        <v>70.0</v>
      </c>
      <c r="AF15" s="41">
        <f t="shared" si="20"/>
        <v>70</v>
      </c>
      <c r="AG15" s="375">
        <f t="shared" si="21"/>
        <v>100</v>
      </c>
    </row>
    <row r="16">
      <c r="A16" s="58">
        <v>467297.0</v>
      </c>
      <c r="B16" s="59" t="s">
        <v>817</v>
      </c>
      <c r="C16" s="140" t="s">
        <v>210</v>
      </c>
      <c r="D16" s="29">
        <f t="shared" si="13"/>
        <v>18.5</v>
      </c>
      <c r="E16" s="30">
        <f t="shared" si="14"/>
        <v>36</v>
      </c>
      <c r="F16" s="30">
        <f t="shared" si="15"/>
        <v>13.334</v>
      </c>
      <c r="G16" s="31">
        <f t="shared" si="16"/>
        <v>20</v>
      </c>
      <c r="H16" s="32">
        <f t="shared" si="17"/>
        <v>87.834</v>
      </c>
      <c r="I16" s="33"/>
      <c r="J16" s="33" t="s">
        <v>1222</v>
      </c>
      <c r="K16" s="33"/>
      <c r="L16" s="33"/>
      <c r="M16" s="33" t="s">
        <v>1170</v>
      </c>
      <c r="N16" s="33" t="s">
        <v>1206</v>
      </c>
      <c r="O16" s="33" t="s">
        <v>1170</v>
      </c>
      <c r="P16" s="33" t="s">
        <v>1205</v>
      </c>
      <c r="Q16" s="33"/>
      <c r="R16" s="33"/>
      <c r="S16" s="34">
        <f t="shared" si="18"/>
        <v>31297</v>
      </c>
      <c r="T16" s="35">
        <v>1.0</v>
      </c>
      <c r="U16" s="36">
        <v>45567.0</v>
      </c>
      <c r="V16" s="21">
        <v>24321.0</v>
      </c>
      <c r="W16" s="35">
        <v>0.85</v>
      </c>
      <c r="X16" s="38">
        <v>45623.0</v>
      </c>
      <c r="Y16" s="37" t="s">
        <v>1331</v>
      </c>
      <c r="Z16" s="35">
        <v>0.9</v>
      </c>
      <c r="AA16" s="39">
        <v>45667.0</v>
      </c>
      <c r="AB16" s="40"/>
      <c r="AC16" s="35">
        <f t="shared" ref="AC16:AD16" si="25">Z16</f>
        <v>0.9</v>
      </c>
      <c r="AD16" s="39">
        <f t="shared" si="25"/>
        <v>45667</v>
      </c>
      <c r="AE16" s="142">
        <v>66.67</v>
      </c>
      <c r="AF16" s="41">
        <f t="shared" si="20"/>
        <v>66.67</v>
      </c>
      <c r="AG16" s="375">
        <f t="shared" si="21"/>
        <v>100</v>
      </c>
    </row>
    <row r="17">
      <c r="A17" s="58">
        <v>467883.0</v>
      </c>
      <c r="B17" s="59" t="s">
        <v>1025</v>
      </c>
      <c r="C17" s="140" t="s">
        <v>210</v>
      </c>
      <c r="D17" s="29">
        <f t="shared" si="13"/>
        <v>20</v>
      </c>
      <c r="E17" s="30">
        <f t="shared" si="14"/>
        <v>40</v>
      </c>
      <c r="F17" s="30">
        <f t="shared" si="15"/>
        <v>18</v>
      </c>
      <c r="G17" s="31">
        <f t="shared" si="16"/>
        <v>20</v>
      </c>
      <c r="H17" s="32">
        <f t="shared" si="17"/>
        <v>98</v>
      </c>
      <c r="I17" s="33"/>
      <c r="J17" s="33" t="s">
        <v>1206</v>
      </c>
      <c r="K17" s="33" t="s">
        <v>1206</v>
      </c>
      <c r="L17" s="33" t="s">
        <v>1205</v>
      </c>
      <c r="M17" s="33" t="s">
        <v>1170</v>
      </c>
      <c r="N17" s="33"/>
      <c r="O17" s="33" t="s">
        <v>1205</v>
      </c>
      <c r="P17" s="33" t="s">
        <v>1205</v>
      </c>
      <c r="Q17" s="33"/>
      <c r="R17" s="33"/>
      <c r="S17" s="34">
        <f t="shared" si="18"/>
        <v>31883</v>
      </c>
      <c r="T17" s="35">
        <v>1.0</v>
      </c>
      <c r="U17" s="36">
        <v>45567.0</v>
      </c>
      <c r="V17" s="21">
        <v>54689.0</v>
      </c>
      <c r="W17" s="35">
        <v>1.0</v>
      </c>
      <c r="X17" s="38">
        <v>45581.0</v>
      </c>
      <c r="Y17" s="37" t="s">
        <v>1332</v>
      </c>
      <c r="Z17" s="35">
        <v>1.0</v>
      </c>
      <c r="AA17" s="39">
        <v>45651.0</v>
      </c>
      <c r="AB17" s="40"/>
      <c r="AC17" s="35">
        <f t="shared" ref="AC17:AD17" si="26">Z17</f>
        <v>1</v>
      </c>
      <c r="AD17" s="39">
        <f t="shared" si="26"/>
        <v>45651</v>
      </c>
      <c r="AE17" s="142">
        <v>90.0</v>
      </c>
      <c r="AF17" s="41">
        <f t="shared" si="20"/>
        <v>90</v>
      </c>
      <c r="AG17" s="375">
        <f t="shared" si="21"/>
        <v>100</v>
      </c>
    </row>
    <row r="18">
      <c r="A18" s="58">
        <v>466478.0</v>
      </c>
      <c r="B18" s="59" t="s">
        <v>535</v>
      </c>
      <c r="C18" s="140" t="s">
        <v>210</v>
      </c>
      <c r="D18" s="29">
        <f t="shared" si="13"/>
        <v>14.5</v>
      </c>
      <c r="E18" s="30">
        <f t="shared" si="14"/>
        <v>30.4</v>
      </c>
      <c r="F18" s="30">
        <f t="shared" si="15"/>
        <v>15.334</v>
      </c>
      <c r="G18" s="31">
        <f t="shared" si="16"/>
        <v>20</v>
      </c>
      <c r="H18" s="32">
        <f t="shared" si="17"/>
        <v>80.234</v>
      </c>
      <c r="I18" s="33"/>
      <c r="J18" s="33"/>
      <c r="K18" s="33" t="s">
        <v>1205</v>
      </c>
      <c r="L18" s="33" t="s">
        <v>1206</v>
      </c>
      <c r="M18" s="33"/>
      <c r="N18" s="33"/>
      <c r="O18" s="33"/>
      <c r="P18" s="33" t="s">
        <v>1205</v>
      </c>
      <c r="Q18" s="33" t="s">
        <v>1205</v>
      </c>
      <c r="R18" s="33" t="s">
        <v>1205</v>
      </c>
      <c r="S18" s="34">
        <f t="shared" si="18"/>
        <v>30478</v>
      </c>
      <c r="T18" s="35">
        <v>0.7</v>
      </c>
      <c r="U18" s="36">
        <v>45581.0</v>
      </c>
      <c r="V18" s="21">
        <v>77547.0</v>
      </c>
      <c r="W18" s="35">
        <v>0.75</v>
      </c>
      <c r="X18" s="39">
        <v>45651.0</v>
      </c>
      <c r="Y18" s="37" t="s">
        <v>1333</v>
      </c>
      <c r="Z18" s="35">
        <v>0.76</v>
      </c>
      <c r="AA18" s="39">
        <v>45978.0</v>
      </c>
      <c r="AB18" s="40"/>
      <c r="AC18" s="35">
        <f t="shared" ref="AC18:AD18" si="27">Z18</f>
        <v>0.76</v>
      </c>
      <c r="AD18" s="39">
        <f t="shared" si="27"/>
        <v>45978</v>
      </c>
      <c r="AE18" s="142">
        <v>76.67</v>
      </c>
      <c r="AF18" s="41">
        <f t="shared" si="20"/>
        <v>76.67</v>
      </c>
      <c r="AG18" s="375">
        <f t="shared" si="21"/>
        <v>100</v>
      </c>
    </row>
    <row r="19">
      <c r="A19" s="58">
        <v>466481.0</v>
      </c>
      <c r="B19" s="59" t="s">
        <v>537</v>
      </c>
      <c r="C19" s="140" t="s">
        <v>210</v>
      </c>
      <c r="D19" s="29">
        <f t="shared" si="13"/>
        <v>16.7</v>
      </c>
      <c r="E19" s="30">
        <f t="shared" si="14"/>
        <v>30</v>
      </c>
      <c r="F19" s="30">
        <f t="shared" si="15"/>
        <v>15.334</v>
      </c>
      <c r="G19" s="31">
        <f t="shared" si="16"/>
        <v>20</v>
      </c>
      <c r="H19" s="32">
        <f t="shared" si="17"/>
        <v>82.034</v>
      </c>
      <c r="I19" s="33"/>
      <c r="J19" s="33"/>
      <c r="K19" s="33" t="s">
        <v>1205</v>
      </c>
      <c r="L19" s="33" t="s">
        <v>1222</v>
      </c>
      <c r="M19" s="33"/>
      <c r="N19" s="33"/>
      <c r="O19" s="33"/>
      <c r="P19" s="33" t="s">
        <v>1206</v>
      </c>
      <c r="Q19" s="33" t="s">
        <v>1205</v>
      </c>
      <c r="R19" s="33" t="s">
        <v>1205</v>
      </c>
      <c r="S19" s="34">
        <f t="shared" si="18"/>
        <v>30481</v>
      </c>
      <c r="T19" s="35">
        <v>0.85</v>
      </c>
      <c r="U19" s="36">
        <v>45581.0</v>
      </c>
      <c r="V19" s="21">
        <v>77546.0</v>
      </c>
      <c r="W19" s="35">
        <v>0.82</v>
      </c>
      <c r="X19" s="38">
        <v>45651.0</v>
      </c>
      <c r="Y19" s="37" t="s">
        <v>1334</v>
      </c>
      <c r="Z19" s="35">
        <v>0.75</v>
      </c>
      <c r="AA19" s="39">
        <v>45978.0</v>
      </c>
      <c r="AB19" s="40"/>
      <c r="AC19" s="35">
        <f t="shared" ref="AC19:AD19" si="28">Z19</f>
        <v>0.75</v>
      </c>
      <c r="AD19" s="39">
        <f t="shared" si="28"/>
        <v>45978</v>
      </c>
      <c r="AE19" s="142">
        <v>76.67</v>
      </c>
      <c r="AF19" s="41">
        <f t="shared" si="20"/>
        <v>76.67</v>
      </c>
      <c r="AG19" s="375">
        <f t="shared" si="21"/>
        <v>100</v>
      </c>
    </row>
    <row r="21">
      <c r="A21" s="58">
        <v>466560.0</v>
      </c>
      <c r="B21" s="59" t="s">
        <v>573</v>
      </c>
      <c r="C21" s="140" t="s">
        <v>210</v>
      </c>
      <c r="D21" s="29">
        <f t="shared" ref="D21:D25" si="30">AVERAGE(T21,W21)*20</f>
        <v>14.5</v>
      </c>
      <c r="E21" s="30">
        <f t="shared" ref="E21:E25" si="31">AVERAGE(Z21,AC21)*40</f>
        <v>36</v>
      </c>
      <c r="F21" s="30">
        <f t="shared" ref="F21:F25" si="32">AVERAGE(AF21,AF21)/100*20</f>
        <v>16</v>
      </c>
      <c r="G21" s="31">
        <f>AG21/100*20</f>
        <v>20</v>
      </c>
      <c r="H21" s="32">
        <f t="shared" ref="H21:H25" si="33">SUM(D21:G21)</f>
        <v>86.5</v>
      </c>
      <c r="I21" s="33"/>
      <c r="J21" s="33"/>
      <c r="K21" s="33" t="s">
        <v>1170</v>
      </c>
      <c r="L21" s="33" t="s">
        <v>1206</v>
      </c>
      <c r="M21" s="33" t="s">
        <v>1206</v>
      </c>
      <c r="N21" s="33"/>
      <c r="O21" s="33" t="s">
        <v>1170</v>
      </c>
      <c r="P21" s="33" t="s">
        <v>1205</v>
      </c>
      <c r="Q21" s="33"/>
      <c r="R21" s="33"/>
      <c r="S21" s="34">
        <f t="shared" ref="S21:S25" si="34">abs(A21-460000)+24000</f>
        <v>30560</v>
      </c>
      <c r="T21" s="35">
        <v>0.75</v>
      </c>
      <c r="U21" s="36">
        <v>45595.0</v>
      </c>
      <c r="V21" s="21">
        <v>77548.0</v>
      </c>
      <c r="W21" s="35">
        <v>0.7</v>
      </c>
      <c r="X21" s="38">
        <v>45667.0</v>
      </c>
      <c r="Y21" s="37" t="s">
        <v>1335</v>
      </c>
      <c r="Z21" s="35">
        <v>0.9</v>
      </c>
      <c r="AA21" s="39">
        <v>45680.0</v>
      </c>
      <c r="AB21" s="40"/>
      <c r="AC21" s="35">
        <f t="shared" ref="AC21:AD21" si="29">Z21</f>
        <v>0.9</v>
      </c>
      <c r="AD21" s="39">
        <f t="shared" si="29"/>
        <v>45680</v>
      </c>
      <c r="AE21" s="142">
        <v>80.0</v>
      </c>
      <c r="AF21" s="41">
        <f>IF(AE21&gt;=60,AE21,0)</f>
        <v>80</v>
      </c>
      <c r="AG21" s="375">
        <f t="shared" ref="AG21:AG24" si="36">IF(H21&gt;=60,100,0)</f>
        <v>100</v>
      </c>
    </row>
    <row r="22">
      <c r="A22" s="58">
        <v>465798.0</v>
      </c>
      <c r="B22" s="59" t="s">
        <v>288</v>
      </c>
      <c r="C22" s="140" t="s">
        <v>210</v>
      </c>
      <c r="D22" s="29">
        <f t="shared" si="30"/>
        <v>15.5</v>
      </c>
      <c r="E22" s="30">
        <f t="shared" si="31"/>
        <v>24</v>
      </c>
      <c r="F22" s="30">
        <f t="shared" si="32"/>
        <v>12</v>
      </c>
      <c r="G22" s="70">
        <v>12.0</v>
      </c>
      <c r="H22" s="32">
        <f t="shared" si="33"/>
        <v>63.5</v>
      </c>
      <c r="I22" s="33"/>
      <c r="J22" s="33" t="s">
        <v>1170</v>
      </c>
      <c r="K22" s="33" t="s">
        <v>1170</v>
      </c>
      <c r="L22" s="33" t="s">
        <v>1170</v>
      </c>
      <c r="M22" s="33" t="s">
        <v>1206</v>
      </c>
      <c r="N22" s="33" t="s">
        <v>1170</v>
      </c>
      <c r="O22" s="33" t="s">
        <v>1205</v>
      </c>
      <c r="P22" s="33" t="s">
        <v>1170</v>
      </c>
      <c r="Q22" s="145"/>
      <c r="R22" s="33" t="s">
        <v>1205</v>
      </c>
      <c r="S22" s="34">
        <f t="shared" si="34"/>
        <v>29798</v>
      </c>
      <c r="T22" s="35">
        <v>0.8</v>
      </c>
      <c r="U22" s="38">
        <v>45637.0</v>
      </c>
      <c r="V22" s="37">
        <v>77554.0</v>
      </c>
      <c r="W22" s="35">
        <v>0.75</v>
      </c>
      <c r="X22" s="38">
        <v>45674.0</v>
      </c>
      <c r="Y22" s="37" t="s">
        <v>1336</v>
      </c>
      <c r="Z22" s="35">
        <v>0.6</v>
      </c>
      <c r="AA22" s="39">
        <v>45709.0</v>
      </c>
      <c r="AB22" s="40"/>
      <c r="AC22" s="35">
        <f t="shared" ref="AC22:AD22" si="35">Z22</f>
        <v>0.6</v>
      </c>
      <c r="AD22" s="39">
        <f t="shared" si="35"/>
        <v>45709</v>
      </c>
      <c r="AE22" s="139">
        <v>56.67</v>
      </c>
      <c r="AF22" s="146">
        <v>60.0</v>
      </c>
      <c r="AG22" s="375">
        <f t="shared" si="36"/>
        <v>100</v>
      </c>
    </row>
    <row r="23">
      <c r="A23" s="58">
        <v>343054.0</v>
      </c>
      <c r="B23" s="59" t="s">
        <v>383</v>
      </c>
      <c r="C23" s="140" t="s">
        <v>210</v>
      </c>
      <c r="D23" s="29">
        <f t="shared" si="30"/>
        <v>17</v>
      </c>
      <c r="E23" s="30">
        <f t="shared" si="31"/>
        <v>28</v>
      </c>
      <c r="F23" s="30">
        <f t="shared" si="32"/>
        <v>12.666</v>
      </c>
      <c r="G23" s="70">
        <v>12.0</v>
      </c>
      <c r="H23" s="32">
        <f t="shared" si="33"/>
        <v>69.666</v>
      </c>
      <c r="I23" s="33"/>
      <c r="J23" s="33" t="s">
        <v>1222</v>
      </c>
      <c r="K23" s="33" t="s">
        <v>1206</v>
      </c>
      <c r="L23" s="33" t="s">
        <v>1206</v>
      </c>
      <c r="M23" s="33" t="s">
        <v>1206</v>
      </c>
      <c r="N23" s="33" t="s">
        <v>1170</v>
      </c>
      <c r="O23" s="33"/>
      <c r="P23" s="33" t="s">
        <v>1170</v>
      </c>
      <c r="Q23" s="145"/>
      <c r="R23" s="145"/>
      <c r="S23" s="34">
        <f t="shared" si="34"/>
        <v>140946</v>
      </c>
      <c r="T23" s="35">
        <v>0.9</v>
      </c>
      <c r="U23" s="36">
        <v>45581.0</v>
      </c>
      <c r="V23" s="37">
        <v>77545.0</v>
      </c>
      <c r="W23" s="35">
        <v>0.8</v>
      </c>
      <c r="X23" s="38">
        <v>45595.0</v>
      </c>
      <c r="Y23" s="21" t="s">
        <v>1337</v>
      </c>
      <c r="Z23" s="35">
        <v>0.7</v>
      </c>
      <c r="AA23" s="39">
        <v>45709.0</v>
      </c>
      <c r="AB23" s="40"/>
      <c r="AC23" s="35">
        <f t="shared" ref="AC23:AD23" si="37">Z23</f>
        <v>0.7</v>
      </c>
      <c r="AD23" s="39">
        <f t="shared" si="37"/>
        <v>45709</v>
      </c>
      <c r="AE23" s="142">
        <v>63.33</v>
      </c>
      <c r="AF23" s="41">
        <f t="shared" ref="AF23:AF25" si="39">IF(AE23&gt;=60,AE23,0)</f>
        <v>63.33</v>
      </c>
      <c r="AG23" s="375">
        <f t="shared" si="36"/>
        <v>100</v>
      </c>
    </row>
    <row r="24">
      <c r="A24" s="58">
        <v>408048.0</v>
      </c>
      <c r="B24" s="59" t="s">
        <v>611</v>
      </c>
      <c r="C24" s="140" t="s">
        <v>210</v>
      </c>
      <c r="D24" s="29">
        <f t="shared" si="30"/>
        <v>13.5</v>
      </c>
      <c r="E24" s="30">
        <f t="shared" si="31"/>
        <v>32</v>
      </c>
      <c r="F24" s="30">
        <f t="shared" si="32"/>
        <v>14.666</v>
      </c>
      <c r="G24" s="31">
        <f>AG24/100*20</f>
        <v>20</v>
      </c>
      <c r="H24" s="32">
        <f t="shared" si="33"/>
        <v>80.166</v>
      </c>
      <c r="I24" s="33"/>
      <c r="J24" s="33"/>
      <c r="K24" s="33" t="s">
        <v>1170</v>
      </c>
      <c r="L24" s="33"/>
      <c r="M24" s="33" t="s">
        <v>1170</v>
      </c>
      <c r="N24" s="33"/>
      <c r="O24" s="33" t="s">
        <v>1205</v>
      </c>
      <c r="P24" s="33" t="s">
        <v>1206</v>
      </c>
      <c r="Q24" s="33"/>
      <c r="R24" s="33">
        <v>0.0</v>
      </c>
      <c r="S24" s="34">
        <f t="shared" si="34"/>
        <v>75952</v>
      </c>
      <c r="T24" s="35">
        <v>0.75</v>
      </c>
      <c r="U24" s="36">
        <v>45667.0</v>
      </c>
      <c r="V24" s="37">
        <v>77456.0</v>
      </c>
      <c r="W24" s="35">
        <v>0.6</v>
      </c>
      <c r="X24" s="38">
        <v>45700.0</v>
      </c>
      <c r="Y24" s="37" t="s">
        <v>1338</v>
      </c>
      <c r="Z24" s="35">
        <v>0.8</v>
      </c>
      <c r="AA24" s="39">
        <v>45726.0</v>
      </c>
      <c r="AB24" s="40"/>
      <c r="AC24" s="35">
        <f t="shared" ref="AC24:AD24" si="38">Z24</f>
        <v>0.8</v>
      </c>
      <c r="AD24" s="39">
        <f t="shared" si="38"/>
        <v>45726</v>
      </c>
      <c r="AE24" s="142">
        <v>73.33</v>
      </c>
      <c r="AF24" s="41">
        <f t="shared" si="39"/>
        <v>73.33</v>
      </c>
      <c r="AG24" s="375">
        <f t="shared" si="36"/>
        <v>100</v>
      </c>
    </row>
    <row r="25">
      <c r="A25" s="58">
        <v>466391.0</v>
      </c>
      <c r="B25" s="59" t="s">
        <v>507</v>
      </c>
      <c r="C25" s="140" t="s">
        <v>210</v>
      </c>
      <c r="D25" s="29">
        <f t="shared" si="30"/>
        <v>16</v>
      </c>
      <c r="E25" s="30">
        <f t="shared" si="31"/>
        <v>24</v>
      </c>
      <c r="F25" s="30">
        <f t="shared" si="32"/>
        <v>13.334</v>
      </c>
      <c r="G25" s="70">
        <v>8.0</v>
      </c>
      <c r="H25" s="32">
        <f t="shared" si="33"/>
        <v>61.334</v>
      </c>
      <c r="I25" s="33"/>
      <c r="J25" s="33"/>
      <c r="K25" s="33" t="s">
        <v>1205</v>
      </c>
      <c r="L25" s="33"/>
      <c r="M25" s="33"/>
      <c r="N25" s="33"/>
      <c r="O25" s="33" t="s">
        <v>1206</v>
      </c>
      <c r="P25" s="33"/>
      <c r="Q25" s="33"/>
      <c r="R25" s="33"/>
      <c r="S25" s="34">
        <f t="shared" si="34"/>
        <v>30391</v>
      </c>
      <c r="T25" s="35">
        <v>0.75</v>
      </c>
      <c r="U25" s="36">
        <v>45637.0</v>
      </c>
      <c r="V25" s="37">
        <v>77556.0</v>
      </c>
      <c r="W25" s="35">
        <v>0.85</v>
      </c>
      <c r="X25" s="38">
        <v>45667.0</v>
      </c>
      <c r="Y25" s="37" t="s">
        <v>1339</v>
      </c>
      <c r="Z25" s="35">
        <v>0.6</v>
      </c>
      <c r="AA25" s="39">
        <v>45726.0</v>
      </c>
      <c r="AB25" s="40"/>
      <c r="AC25" s="35">
        <f t="shared" ref="AC25:AD25" si="40">Z25</f>
        <v>0.6</v>
      </c>
      <c r="AD25" s="39">
        <f t="shared" si="40"/>
        <v>45726</v>
      </c>
      <c r="AE25" s="142">
        <v>66.67</v>
      </c>
      <c r="AF25" s="41">
        <f t="shared" si="39"/>
        <v>66.67</v>
      </c>
      <c r="AG25" s="375"/>
    </row>
    <row r="26">
      <c r="A26" s="58"/>
      <c r="B26" s="59"/>
      <c r="C26" s="140"/>
      <c r="D26" s="30"/>
      <c r="E26" s="30"/>
      <c r="F26" s="30"/>
      <c r="G26" s="30"/>
      <c r="H26" s="61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62"/>
      <c r="T26" s="35"/>
      <c r="U26" s="63"/>
      <c r="V26" s="37"/>
      <c r="W26" s="35"/>
      <c r="X26" s="64"/>
      <c r="Y26" s="37"/>
      <c r="Z26" s="35"/>
      <c r="AA26" s="65"/>
      <c r="AB26" s="40"/>
      <c r="AC26" s="37"/>
      <c r="AD26" s="65"/>
      <c r="AE26" s="247"/>
      <c r="AF26" s="41"/>
      <c r="AG26" s="376"/>
    </row>
    <row r="27">
      <c r="A27" s="58"/>
      <c r="B27" s="59"/>
      <c r="C27" s="140"/>
      <c r="D27" s="30"/>
      <c r="E27" s="30"/>
      <c r="F27" s="30"/>
      <c r="G27" s="30"/>
      <c r="H27" s="61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62"/>
      <c r="T27" s="35"/>
      <c r="U27" s="63"/>
      <c r="V27" s="37"/>
      <c r="W27" s="35"/>
      <c r="X27" s="64"/>
      <c r="Y27" s="37"/>
      <c r="Z27" s="35"/>
      <c r="AA27" s="65"/>
      <c r="AB27" s="40"/>
      <c r="AC27" s="37"/>
      <c r="AD27" s="65"/>
      <c r="AE27" s="247"/>
      <c r="AF27" s="41"/>
      <c r="AG27" s="376"/>
    </row>
    <row r="28">
      <c r="A28" s="58"/>
      <c r="B28" s="59"/>
      <c r="C28" s="140"/>
      <c r="D28" s="30"/>
      <c r="E28" s="30"/>
      <c r="F28" s="30"/>
      <c r="G28" s="30"/>
      <c r="H28" s="61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62"/>
      <c r="T28" s="35"/>
      <c r="U28" s="63"/>
      <c r="V28" s="37"/>
      <c r="W28" s="35"/>
      <c r="X28" s="64"/>
      <c r="Y28" s="37"/>
      <c r="Z28" s="35"/>
      <c r="AA28" s="65"/>
      <c r="AB28" s="40"/>
      <c r="AC28" s="37"/>
      <c r="AD28" s="65"/>
      <c r="AE28" s="247"/>
      <c r="AF28" s="41"/>
      <c r="AG28" s="376"/>
    </row>
    <row r="29">
      <c r="A29" s="58"/>
      <c r="B29" s="59"/>
      <c r="C29" s="140"/>
      <c r="D29" s="30"/>
      <c r="E29" s="30"/>
      <c r="F29" s="30"/>
      <c r="G29" s="30"/>
      <c r="H29" s="61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62"/>
      <c r="T29" s="35"/>
      <c r="U29" s="63"/>
      <c r="V29" s="37"/>
      <c r="W29" s="35"/>
      <c r="X29" s="64"/>
      <c r="Y29" s="37"/>
      <c r="Z29" s="35"/>
      <c r="AA29" s="65"/>
      <c r="AB29" s="40"/>
      <c r="AC29" s="37"/>
      <c r="AD29" s="65"/>
      <c r="AE29" s="247"/>
      <c r="AF29" s="41"/>
      <c r="AG29" s="376"/>
    </row>
    <row r="30">
      <c r="A30" s="58"/>
      <c r="B30" s="59"/>
      <c r="C30" s="140"/>
      <c r="D30" s="30"/>
      <c r="E30" s="30"/>
      <c r="F30" s="30"/>
      <c r="G30" s="30"/>
      <c r="H30" s="61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62"/>
      <c r="T30" s="35"/>
      <c r="U30" s="63"/>
      <c r="V30" s="37"/>
      <c r="W30" s="35"/>
      <c r="X30" s="64"/>
      <c r="Y30" s="37"/>
      <c r="Z30" s="35"/>
      <c r="AA30" s="65"/>
      <c r="AB30" s="40"/>
      <c r="AC30" s="37"/>
      <c r="AD30" s="65"/>
      <c r="AE30" s="247"/>
      <c r="AF30" s="41"/>
      <c r="AG30" s="376"/>
    </row>
    <row r="31">
      <c r="A31" s="58"/>
      <c r="B31" s="59"/>
      <c r="C31" s="140"/>
      <c r="D31" s="30"/>
      <c r="E31" s="30"/>
      <c r="F31" s="30"/>
      <c r="G31" s="30"/>
      <c r="H31" s="61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62"/>
      <c r="T31" s="35"/>
      <c r="U31" s="63"/>
      <c r="V31" s="37"/>
      <c r="W31" s="35"/>
      <c r="X31" s="64"/>
      <c r="Y31" s="37"/>
      <c r="Z31" s="35"/>
      <c r="AA31" s="65"/>
      <c r="AB31" s="40"/>
      <c r="AC31" s="37"/>
      <c r="AD31" s="65"/>
      <c r="AE31" s="247"/>
      <c r="AF31" s="41"/>
      <c r="AG31" s="376"/>
    </row>
  </sheetData>
  <mergeCells count="29">
    <mergeCell ref="V2:V3"/>
    <mergeCell ref="X2:X3"/>
    <mergeCell ref="Y2:Y3"/>
    <mergeCell ref="AA2:AA3"/>
    <mergeCell ref="AB2:AB3"/>
    <mergeCell ref="AD2:AD3"/>
    <mergeCell ref="AG2:AG3"/>
    <mergeCell ref="D1:G2"/>
    <mergeCell ref="H1:H3"/>
    <mergeCell ref="I1:R1"/>
    <mergeCell ref="S1:U1"/>
    <mergeCell ref="V1:X1"/>
    <mergeCell ref="Y1:AA1"/>
    <mergeCell ref="AB1:AD1"/>
    <mergeCell ref="C1:C2"/>
    <mergeCell ref="A2:A3"/>
    <mergeCell ref="B2:B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U2:U3"/>
  </mergeCells>
  <conditionalFormatting sqref="D4:G31">
    <cfRule type="cellIs" dxfId="0" priority="1" operator="greaterThanOrEqual">
      <formula>0.1</formula>
    </cfRule>
  </conditionalFormatting>
  <conditionalFormatting sqref="D4:G31">
    <cfRule type="cellIs" dxfId="1" priority="2" operator="lessThan">
      <formula>0.1</formula>
    </cfRule>
  </conditionalFormatting>
  <conditionalFormatting sqref="H1:H31">
    <cfRule type="cellIs" dxfId="2" priority="3" operator="between">
      <formula>60</formula>
      <formula>68</formula>
    </cfRule>
  </conditionalFormatting>
  <conditionalFormatting sqref="I1:R31">
    <cfRule type="containsText" dxfId="3" priority="4" operator="containsText" text="N">
      <formula>NOT(ISERROR(SEARCH(("N"),(I1))))</formula>
    </cfRule>
  </conditionalFormatting>
  <conditionalFormatting sqref="H1:H31">
    <cfRule type="cellIs" dxfId="4" priority="5" operator="between">
      <formula>68</formula>
      <formula>74</formula>
    </cfRule>
  </conditionalFormatting>
  <conditionalFormatting sqref="H1:H31">
    <cfRule type="cellIs" dxfId="5" priority="6" operator="between">
      <formula>74</formula>
      <formula>81</formula>
    </cfRule>
  </conditionalFormatting>
  <conditionalFormatting sqref="H1:H31">
    <cfRule type="cellIs" dxfId="6" priority="7" operator="between">
      <formula>81</formula>
      <formula>90</formula>
    </cfRule>
  </conditionalFormatting>
  <conditionalFormatting sqref="H1:H31">
    <cfRule type="cellIs" dxfId="7" priority="8" operator="greaterThan">
      <formula>90</formula>
    </cfRule>
  </conditionalFormatting>
  <conditionalFormatting sqref="AE4:AF31">
    <cfRule type="cellIs" dxfId="1" priority="9" operator="lessThan">
      <formula>60</formula>
    </cfRule>
  </conditionalFormatting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7BA0"/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5.13" defaultRowHeight="15.75"/>
  <cols>
    <col customWidth="1" min="1" max="1" width="7.5"/>
    <col customWidth="1" min="2" max="2" width="36.0"/>
    <col customWidth="1" min="3" max="3" width="7.38"/>
    <col customWidth="1" min="4" max="8" width="4.38"/>
    <col customWidth="1" min="9" max="18" width="2.88"/>
    <col customWidth="1" min="19" max="19" width="9.0"/>
    <col customWidth="1" min="20" max="20" width="7.25"/>
    <col customWidth="1" min="21" max="21" width="6.5"/>
    <col customWidth="1" min="22" max="22" width="9.0"/>
    <col customWidth="1" min="23" max="23" width="7.75"/>
    <col customWidth="1" min="24" max="24" width="6.63"/>
    <col customWidth="1" min="25" max="25" width="10.0"/>
    <col customWidth="1" min="26" max="26" width="7.88"/>
    <col customWidth="1" min="27" max="27" width="6.63"/>
    <col customWidth="1" min="28" max="28" width="12.75"/>
    <col customWidth="1" min="29" max="29" width="9.5"/>
    <col customWidth="1" min="30" max="30" width="5.0"/>
    <col customWidth="1" min="31" max="32" width="6.25"/>
    <col customWidth="1" min="33" max="33" width="6.13"/>
  </cols>
  <sheetData>
    <row r="1">
      <c r="A1" s="5"/>
      <c r="B1" s="5" t="s">
        <v>1312</v>
      </c>
      <c r="C1" s="5" t="s">
        <v>3</v>
      </c>
      <c r="D1" s="6" t="s">
        <v>1151</v>
      </c>
      <c r="H1" s="7" t="s">
        <v>1152</v>
      </c>
      <c r="I1" s="8" t="s">
        <v>1175</v>
      </c>
      <c r="S1" s="9" t="s">
        <v>1153</v>
      </c>
      <c r="U1" s="10"/>
      <c r="V1" s="9" t="s">
        <v>1154</v>
      </c>
      <c r="X1" s="10"/>
      <c r="Y1" s="9" t="s">
        <v>1155</v>
      </c>
      <c r="AA1" s="10"/>
      <c r="AB1" s="8" t="s">
        <v>1156</v>
      </c>
      <c r="AD1" s="10"/>
      <c r="AE1" s="11" t="s">
        <v>1157</v>
      </c>
      <c r="AF1" s="12" t="s">
        <v>1158</v>
      </c>
      <c r="AG1" s="13" t="s">
        <v>1159</v>
      </c>
    </row>
    <row r="2">
      <c r="A2" s="5" t="s">
        <v>0</v>
      </c>
      <c r="B2" s="5" t="s">
        <v>1</v>
      </c>
      <c r="D2" s="14"/>
      <c r="H2" s="15"/>
      <c r="I2" s="16">
        <v>45562.0</v>
      </c>
      <c r="J2" s="16">
        <f t="shared" ref="J2:K2" si="1">I2+7</f>
        <v>45569</v>
      </c>
      <c r="K2" s="16">
        <f t="shared" si="1"/>
        <v>45576</v>
      </c>
      <c r="L2" s="16">
        <f t="shared" ref="L2:P2" si="2">K2+14</f>
        <v>45590</v>
      </c>
      <c r="M2" s="16">
        <f t="shared" si="2"/>
        <v>45604</v>
      </c>
      <c r="N2" s="16">
        <f t="shared" si="2"/>
        <v>45618</v>
      </c>
      <c r="O2" s="16">
        <f t="shared" si="2"/>
        <v>45632</v>
      </c>
      <c r="P2" s="131">
        <f t="shared" si="2"/>
        <v>45646</v>
      </c>
      <c r="Q2" s="370">
        <v>45670.0</v>
      </c>
      <c r="R2" s="371">
        <v>45677.0</v>
      </c>
      <c r="S2" s="18" t="s">
        <v>1160</v>
      </c>
      <c r="T2" s="19" t="s">
        <v>1161</v>
      </c>
      <c r="U2" s="20" t="s">
        <v>1162</v>
      </c>
      <c r="V2" s="18" t="s">
        <v>1160</v>
      </c>
      <c r="W2" s="19" t="s">
        <v>1161</v>
      </c>
      <c r="X2" s="20" t="s">
        <v>1162</v>
      </c>
      <c r="Y2" s="18" t="s">
        <v>1160</v>
      </c>
      <c r="Z2" s="19" t="s">
        <v>1161</v>
      </c>
      <c r="AA2" s="20" t="s">
        <v>1162</v>
      </c>
      <c r="AB2" s="21" t="s">
        <v>1160</v>
      </c>
      <c r="AC2" s="19" t="s">
        <v>1161</v>
      </c>
      <c r="AD2" s="20" t="s">
        <v>1162</v>
      </c>
      <c r="AE2" s="22" t="s">
        <v>1163</v>
      </c>
      <c r="AF2" s="22" t="s">
        <v>1163</v>
      </c>
      <c r="AG2" s="23" t="s">
        <v>1164</v>
      </c>
    </row>
    <row r="3" ht="18.0" customHeight="1">
      <c r="C3" s="62"/>
      <c r="D3" s="24" t="s">
        <v>1165</v>
      </c>
      <c r="E3" s="19" t="s">
        <v>1166</v>
      </c>
      <c r="F3" s="19" t="s">
        <v>1167</v>
      </c>
      <c r="G3" s="25" t="s">
        <v>1168</v>
      </c>
      <c r="H3" s="15"/>
      <c r="P3" s="10"/>
      <c r="S3" s="14"/>
      <c r="T3" s="19" t="s">
        <v>1164</v>
      </c>
      <c r="U3" s="10"/>
      <c r="V3" s="14"/>
      <c r="W3" s="19" t="s">
        <v>1164</v>
      </c>
      <c r="X3" s="10"/>
      <c r="Y3" s="14"/>
      <c r="Z3" s="19" t="s">
        <v>1164</v>
      </c>
      <c r="AA3" s="10"/>
      <c r="AB3" s="14"/>
      <c r="AC3" s="19" t="s">
        <v>1164</v>
      </c>
      <c r="AD3" s="10"/>
      <c r="AE3" s="26" t="s">
        <v>1164</v>
      </c>
      <c r="AF3" s="26" t="s">
        <v>1164</v>
      </c>
      <c r="AG3" s="15"/>
    </row>
    <row r="4">
      <c r="A4" s="363" t="s">
        <v>61</v>
      </c>
      <c r="B4" s="377" t="s">
        <v>62</v>
      </c>
      <c r="C4" s="364" t="s">
        <v>63</v>
      </c>
      <c r="D4" s="29">
        <f t="shared" ref="D4:D6" si="4">AVERAGE(T4,W4)*20</f>
        <v>12</v>
      </c>
      <c r="E4" s="30">
        <f t="shared" ref="E4:E6" si="5">AVERAGE(Z4,AC4)*40</f>
        <v>0</v>
      </c>
      <c r="F4" s="307">
        <v>12.0</v>
      </c>
      <c r="G4" s="31">
        <f t="shared" ref="G4:G6" si="6">AG4/100*20</f>
        <v>0</v>
      </c>
      <c r="H4" s="32">
        <f t="shared" ref="H4:H6" si="7">SUM(D4:G4)</f>
        <v>24</v>
      </c>
      <c r="I4" s="33" t="s">
        <v>1179</v>
      </c>
      <c r="J4" s="33" t="s">
        <v>1179</v>
      </c>
      <c r="K4" s="33" t="s">
        <v>1179</v>
      </c>
      <c r="L4" s="33" t="s">
        <v>1179</v>
      </c>
      <c r="M4" s="33" t="s">
        <v>1179</v>
      </c>
      <c r="N4" s="33" t="s">
        <v>1179</v>
      </c>
      <c r="O4" s="33" t="s">
        <v>1179</v>
      </c>
      <c r="P4" s="136" t="s">
        <v>1179</v>
      </c>
      <c r="Q4" s="315"/>
      <c r="R4" s="44"/>
      <c r="S4" s="378">
        <v>173333.0</v>
      </c>
      <c r="T4" s="35">
        <v>0.6</v>
      </c>
      <c r="U4" s="69">
        <v>2023.0</v>
      </c>
      <c r="V4" s="21">
        <v>228228.0</v>
      </c>
      <c r="W4" s="35">
        <v>0.6</v>
      </c>
      <c r="X4" s="69" t="s">
        <v>1313</v>
      </c>
      <c r="Y4" s="37">
        <v>66667.0</v>
      </c>
      <c r="Z4" s="35">
        <v>0.0</v>
      </c>
      <c r="AA4" s="39"/>
      <c r="AB4" s="40"/>
      <c r="AC4" s="35">
        <f t="shared" ref="AC4:AD4" si="3">Z4</f>
        <v>0</v>
      </c>
      <c r="AD4" s="39" t="str">
        <f t="shared" si="3"/>
        <v/>
      </c>
      <c r="AE4" s="37">
        <v>0.0</v>
      </c>
      <c r="AF4" s="41">
        <f t="shared" ref="AF4:AF6" si="9">IF(AE4&gt;=60,AE4,0)</f>
        <v>0</v>
      </c>
      <c r="AG4" s="375">
        <f t="shared" ref="AG4:AG6" si="10">IF(H4&gt;=60,100,0)</f>
        <v>0</v>
      </c>
    </row>
    <row r="5">
      <c r="A5" s="363" t="s">
        <v>620</v>
      </c>
      <c r="B5" s="364" t="s">
        <v>621</v>
      </c>
      <c r="C5" s="364" t="s">
        <v>63</v>
      </c>
      <c r="D5" s="29">
        <f t="shared" si="4"/>
        <v>9</v>
      </c>
      <c r="E5" s="30">
        <f t="shared" si="5"/>
        <v>0</v>
      </c>
      <c r="F5" s="30">
        <f t="shared" ref="F5:F6" si="11">AVERAGE(AE5,AF5)/100*20</f>
        <v>0</v>
      </c>
      <c r="G5" s="31">
        <f t="shared" si="6"/>
        <v>0</v>
      </c>
      <c r="H5" s="32">
        <f t="shared" si="7"/>
        <v>9</v>
      </c>
      <c r="I5" s="33" t="s">
        <v>1177</v>
      </c>
      <c r="J5" s="33" t="s">
        <v>1177</v>
      </c>
      <c r="K5" s="33" t="s">
        <v>1205</v>
      </c>
      <c r="L5" s="33" t="s">
        <v>1177</v>
      </c>
      <c r="M5" s="33" t="s">
        <v>1205</v>
      </c>
      <c r="N5" s="33" t="s">
        <v>1179</v>
      </c>
      <c r="O5" s="33" t="s">
        <v>1179</v>
      </c>
      <c r="P5" s="136" t="s">
        <v>1179</v>
      </c>
      <c r="Q5" s="134" t="s">
        <v>1179</v>
      </c>
      <c r="R5" s="33" t="s">
        <v>1179</v>
      </c>
      <c r="S5" s="34">
        <v>741229.0</v>
      </c>
      <c r="T5" s="35">
        <v>0.9</v>
      </c>
      <c r="U5" s="38">
        <f>M2</f>
        <v>45604</v>
      </c>
      <c r="V5" s="21">
        <v>121818.0</v>
      </c>
      <c r="W5" s="35">
        <v>0.0</v>
      </c>
      <c r="X5" s="38"/>
      <c r="Y5" s="37"/>
      <c r="Z5" s="35">
        <v>0.0</v>
      </c>
      <c r="AA5" s="39"/>
      <c r="AB5" s="40"/>
      <c r="AC5" s="35">
        <f t="shared" ref="AC5:AD5" si="8">Z5</f>
        <v>0</v>
      </c>
      <c r="AD5" s="39" t="str">
        <f t="shared" si="8"/>
        <v/>
      </c>
      <c r="AE5" s="37">
        <v>0.0</v>
      </c>
      <c r="AF5" s="41">
        <f t="shared" si="9"/>
        <v>0</v>
      </c>
      <c r="AG5" s="375">
        <f t="shared" si="10"/>
        <v>0</v>
      </c>
    </row>
    <row r="6">
      <c r="A6" s="363" t="s">
        <v>726</v>
      </c>
      <c r="B6" s="377" t="s">
        <v>727</v>
      </c>
      <c r="C6" s="364" t="s">
        <v>63</v>
      </c>
      <c r="D6" s="29">
        <f t="shared" si="4"/>
        <v>0</v>
      </c>
      <c r="E6" s="30">
        <f t="shared" si="5"/>
        <v>0</v>
      </c>
      <c r="F6" s="30">
        <f t="shared" si="11"/>
        <v>0</v>
      </c>
      <c r="G6" s="31">
        <f t="shared" si="6"/>
        <v>0</v>
      </c>
      <c r="H6" s="32">
        <f t="shared" si="7"/>
        <v>0</v>
      </c>
      <c r="I6" s="33" t="s">
        <v>1179</v>
      </c>
      <c r="J6" s="33" t="s">
        <v>1179</v>
      </c>
      <c r="K6" s="33" t="s">
        <v>1179</v>
      </c>
      <c r="L6" s="33" t="s">
        <v>1179</v>
      </c>
      <c r="M6" s="33" t="s">
        <v>1179</v>
      </c>
      <c r="N6" s="33" t="s">
        <v>1179</v>
      </c>
      <c r="O6" s="33" t="s">
        <v>1179</v>
      </c>
      <c r="P6" s="136" t="s">
        <v>1179</v>
      </c>
      <c r="Q6" s="379"/>
      <c r="R6" s="44"/>
      <c r="S6" s="34">
        <f>abs(A6-460000)+24000</f>
        <v>70202</v>
      </c>
      <c r="T6" s="35">
        <v>0.0</v>
      </c>
      <c r="U6" s="38"/>
      <c r="V6" s="21"/>
      <c r="W6" s="35">
        <v>0.0</v>
      </c>
      <c r="X6" s="38"/>
      <c r="Y6" s="37"/>
      <c r="Z6" s="35">
        <v>0.0</v>
      </c>
      <c r="AA6" s="39"/>
      <c r="AB6" s="40"/>
      <c r="AC6" s="35">
        <f t="shared" ref="AC6:AD6" si="12">Z6</f>
        <v>0</v>
      </c>
      <c r="AD6" s="39" t="str">
        <f t="shared" si="12"/>
        <v/>
      </c>
      <c r="AE6" s="37">
        <v>0.0</v>
      </c>
      <c r="AF6" s="41">
        <f t="shared" si="9"/>
        <v>0</v>
      </c>
      <c r="AG6" s="375">
        <f t="shared" si="10"/>
        <v>0</v>
      </c>
    </row>
    <row r="7">
      <c r="A7" s="58"/>
      <c r="B7" s="59"/>
      <c r="C7" s="140"/>
      <c r="D7" s="60"/>
      <c r="E7" s="60"/>
      <c r="F7" s="60"/>
      <c r="G7" s="60"/>
      <c r="H7" s="61"/>
      <c r="I7" s="33"/>
      <c r="J7" s="33"/>
      <c r="K7" s="33"/>
      <c r="L7" s="33"/>
      <c r="M7" s="33"/>
      <c r="N7" s="33"/>
      <c r="O7" s="33"/>
      <c r="P7" s="33"/>
      <c r="Q7" s="33"/>
      <c r="R7" s="33"/>
      <c r="S7" s="209"/>
      <c r="T7" s="35"/>
      <c r="U7" s="63"/>
      <c r="V7" s="37"/>
      <c r="W7" s="35"/>
      <c r="X7" s="64"/>
      <c r="Y7" s="37"/>
      <c r="Z7" s="35"/>
      <c r="AA7" s="65"/>
      <c r="AB7" s="40"/>
      <c r="AC7" s="37"/>
      <c r="AD7" s="65"/>
      <c r="AE7" s="37"/>
      <c r="AF7" s="37"/>
      <c r="AG7" s="37"/>
    </row>
    <row r="8">
      <c r="A8" s="58"/>
      <c r="B8" s="59"/>
      <c r="C8" s="140"/>
      <c r="D8" s="60"/>
      <c r="E8" s="60"/>
      <c r="F8" s="60"/>
      <c r="G8" s="60"/>
      <c r="H8" s="61"/>
      <c r="I8" s="33"/>
      <c r="J8" s="33"/>
      <c r="K8" s="33"/>
      <c r="L8" s="33"/>
      <c r="M8" s="33"/>
      <c r="N8" s="33"/>
      <c r="O8" s="33"/>
      <c r="P8" s="33"/>
      <c r="Q8" s="33"/>
      <c r="R8" s="33"/>
      <c r="S8" s="209"/>
      <c r="T8" s="35"/>
      <c r="U8" s="63"/>
      <c r="V8" s="37"/>
      <c r="W8" s="35"/>
      <c r="X8" s="64"/>
      <c r="Y8" s="37"/>
      <c r="Z8" s="35"/>
      <c r="AA8" s="65"/>
      <c r="AB8" s="40"/>
      <c r="AC8" s="37"/>
      <c r="AD8" s="65"/>
      <c r="AE8" s="37"/>
      <c r="AF8" s="37"/>
      <c r="AG8" s="37"/>
    </row>
    <row r="9">
      <c r="A9" s="58"/>
      <c r="B9" s="59"/>
      <c r="C9" s="140"/>
      <c r="D9" s="60"/>
      <c r="E9" s="60"/>
      <c r="F9" s="60"/>
      <c r="G9" s="60"/>
      <c r="H9" s="61"/>
      <c r="I9" s="33"/>
      <c r="J9" s="33"/>
      <c r="K9" s="33"/>
      <c r="L9" s="33"/>
      <c r="M9" s="33"/>
      <c r="N9" s="33"/>
      <c r="O9" s="33"/>
      <c r="P9" s="33"/>
      <c r="Q9" s="33"/>
      <c r="R9" s="33"/>
      <c r="S9" s="209"/>
      <c r="T9" s="35"/>
      <c r="U9" s="63"/>
      <c r="V9" s="37"/>
      <c r="W9" s="35"/>
      <c r="X9" s="64"/>
      <c r="Y9" s="37"/>
      <c r="Z9" s="35"/>
      <c r="AA9" s="65"/>
      <c r="AB9" s="40"/>
      <c r="AC9" s="37"/>
      <c r="AD9" s="65"/>
      <c r="AE9" s="37"/>
      <c r="AF9" s="37"/>
      <c r="AG9" s="37"/>
    </row>
    <row r="10">
      <c r="A10" s="58"/>
      <c r="B10" s="59"/>
      <c r="C10" s="140"/>
      <c r="D10" s="60"/>
      <c r="E10" s="60"/>
      <c r="F10" s="60"/>
      <c r="G10" s="60"/>
      <c r="H10" s="61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209"/>
      <c r="T10" s="35"/>
      <c r="U10" s="63"/>
      <c r="V10" s="37"/>
      <c r="W10" s="35"/>
      <c r="X10" s="64"/>
      <c r="Y10" s="37"/>
      <c r="Z10" s="35"/>
      <c r="AA10" s="65"/>
      <c r="AB10" s="40"/>
      <c r="AC10" s="37"/>
      <c r="AD10" s="65"/>
      <c r="AE10" s="37"/>
      <c r="AF10" s="37"/>
      <c r="AG10" s="37"/>
    </row>
    <row r="11">
      <c r="A11" s="58"/>
      <c r="B11" s="59"/>
      <c r="C11" s="140"/>
      <c r="D11" s="60"/>
      <c r="E11" s="60"/>
      <c r="F11" s="60"/>
      <c r="G11" s="60"/>
      <c r="H11" s="61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209"/>
      <c r="T11" s="35"/>
      <c r="U11" s="63"/>
      <c r="V11" s="37"/>
      <c r="W11" s="35"/>
      <c r="X11" s="64"/>
      <c r="Y11" s="37"/>
      <c r="Z11" s="35"/>
      <c r="AA11" s="65"/>
      <c r="AB11" s="40"/>
      <c r="AC11" s="37"/>
      <c r="AD11" s="65"/>
      <c r="AE11" s="37"/>
      <c r="AF11" s="37"/>
      <c r="AG11" s="37"/>
    </row>
    <row r="12">
      <c r="A12" s="58"/>
      <c r="B12" s="59"/>
      <c r="C12" s="140"/>
      <c r="D12" s="60"/>
      <c r="E12" s="60"/>
      <c r="F12" s="60"/>
      <c r="G12" s="60"/>
      <c r="H12" s="61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209"/>
      <c r="T12" s="35"/>
      <c r="U12" s="63"/>
      <c r="V12" s="37"/>
      <c r="W12" s="35"/>
      <c r="X12" s="64"/>
      <c r="Y12" s="37"/>
      <c r="Z12" s="35"/>
      <c r="AA12" s="65"/>
      <c r="AB12" s="40"/>
      <c r="AC12" s="37"/>
      <c r="AD12" s="65"/>
      <c r="AE12" s="37"/>
      <c r="AF12" s="37"/>
      <c r="AG12" s="37"/>
    </row>
    <row r="13">
      <c r="A13" s="58"/>
      <c r="B13" s="59"/>
      <c r="C13" s="140"/>
      <c r="D13" s="60"/>
      <c r="E13" s="60"/>
      <c r="F13" s="60"/>
      <c r="G13" s="60"/>
      <c r="H13" s="61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209"/>
      <c r="T13" s="35"/>
      <c r="U13" s="63"/>
      <c r="V13" s="37"/>
      <c r="W13" s="35"/>
      <c r="X13" s="64"/>
      <c r="Y13" s="37"/>
      <c r="Z13" s="35"/>
      <c r="AA13" s="65"/>
      <c r="AB13" s="40"/>
      <c r="AC13" s="37"/>
      <c r="AD13" s="65"/>
      <c r="AE13" s="37"/>
      <c r="AF13" s="37"/>
      <c r="AG13" s="37"/>
    </row>
    <row r="14">
      <c r="A14" s="58"/>
      <c r="B14" s="59"/>
      <c r="C14" s="140"/>
      <c r="D14" s="60"/>
      <c r="E14" s="60"/>
      <c r="F14" s="60"/>
      <c r="G14" s="60"/>
      <c r="H14" s="61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209"/>
      <c r="T14" s="35"/>
      <c r="U14" s="63"/>
      <c r="V14" s="37"/>
      <c r="W14" s="35"/>
      <c r="X14" s="64"/>
      <c r="Y14" s="37"/>
      <c r="Z14" s="35"/>
      <c r="AA14" s="65"/>
      <c r="AB14" s="40"/>
      <c r="AC14" s="37"/>
      <c r="AD14" s="65"/>
      <c r="AE14" s="37"/>
      <c r="AF14" s="37"/>
      <c r="AG14" s="37"/>
    </row>
    <row r="15">
      <c r="A15" s="58"/>
      <c r="B15" s="59"/>
      <c r="C15" s="140"/>
      <c r="D15" s="60"/>
      <c r="E15" s="60"/>
      <c r="F15" s="60"/>
      <c r="G15" s="60"/>
      <c r="H15" s="61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209"/>
      <c r="T15" s="35"/>
      <c r="U15" s="63"/>
      <c r="V15" s="37"/>
      <c r="W15" s="35"/>
      <c r="X15" s="64"/>
      <c r="Y15" s="37"/>
      <c r="Z15" s="35"/>
      <c r="AA15" s="65"/>
      <c r="AB15" s="40"/>
      <c r="AC15" s="37"/>
      <c r="AD15" s="65"/>
      <c r="AE15" s="37"/>
      <c r="AF15" s="37"/>
      <c r="AG15" s="37"/>
    </row>
    <row r="16">
      <c r="A16" s="58"/>
      <c r="B16" s="59"/>
      <c r="C16" s="140"/>
      <c r="D16" s="60"/>
      <c r="E16" s="60"/>
      <c r="F16" s="60"/>
      <c r="G16" s="60"/>
      <c r="H16" s="61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209"/>
      <c r="T16" s="35"/>
      <c r="U16" s="63"/>
      <c r="V16" s="209"/>
      <c r="W16" s="35"/>
      <c r="X16" s="64"/>
      <c r="Y16" s="37"/>
      <c r="Z16" s="35"/>
      <c r="AA16" s="65"/>
      <c r="AB16" s="40"/>
      <c r="AC16" s="37"/>
      <c r="AD16" s="65"/>
      <c r="AE16" s="37"/>
      <c r="AF16" s="37"/>
      <c r="AG16" s="37"/>
    </row>
    <row r="17" ht="16.5" customHeight="1">
      <c r="A17" s="58"/>
      <c r="B17" s="59"/>
      <c r="C17" s="140"/>
      <c r="D17" s="60"/>
      <c r="E17" s="60"/>
      <c r="F17" s="60"/>
      <c r="G17" s="60"/>
      <c r="H17" s="61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209"/>
      <c r="T17" s="35"/>
      <c r="U17" s="63"/>
      <c r="V17" s="37"/>
      <c r="W17" s="35"/>
      <c r="X17" s="64"/>
      <c r="Y17" s="37"/>
      <c r="Z17" s="35"/>
      <c r="AA17" s="65"/>
      <c r="AB17" s="40"/>
      <c r="AC17" s="37"/>
      <c r="AD17" s="65"/>
      <c r="AE17" s="37"/>
      <c r="AF17" s="37"/>
      <c r="AG17" s="37"/>
    </row>
    <row r="18">
      <c r="A18" s="58"/>
      <c r="B18" s="59"/>
      <c r="C18" s="140"/>
      <c r="D18" s="60"/>
      <c r="E18" s="60"/>
      <c r="F18" s="60"/>
      <c r="G18" s="60"/>
      <c r="H18" s="61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209"/>
      <c r="T18" s="35"/>
      <c r="U18" s="63"/>
      <c r="V18" s="37"/>
      <c r="W18" s="35"/>
      <c r="X18" s="64"/>
      <c r="Y18" s="37"/>
      <c r="Z18" s="35"/>
      <c r="AA18" s="65"/>
      <c r="AB18" s="40"/>
      <c r="AC18" s="37"/>
      <c r="AD18" s="65"/>
      <c r="AE18" s="37"/>
      <c r="AF18" s="37"/>
      <c r="AG18" s="37"/>
    </row>
    <row r="19">
      <c r="A19" s="58"/>
      <c r="B19" s="59"/>
      <c r="C19" s="140"/>
      <c r="D19" s="60"/>
      <c r="E19" s="60"/>
      <c r="F19" s="60"/>
      <c r="G19" s="60"/>
      <c r="H19" s="61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209"/>
      <c r="T19" s="35"/>
      <c r="U19" s="63"/>
      <c r="V19" s="37"/>
      <c r="W19" s="35"/>
      <c r="X19" s="64"/>
      <c r="Y19" s="37"/>
      <c r="Z19" s="35"/>
      <c r="AA19" s="65"/>
      <c r="AB19" s="40"/>
      <c r="AC19" s="37"/>
      <c r="AD19" s="65"/>
      <c r="AE19" s="37"/>
      <c r="AF19" s="37"/>
      <c r="AG19" s="37"/>
    </row>
    <row r="20">
      <c r="A20" s="58"/>
      <c r="B20" s="59"/>
      <c r="C20" s="140"/>
      <c r="D20" s="60"/>
      <c r="E20" s="60"/>
      <c r="F20" s="60"/>
      <c r="G20" s="60"/>
      <c r="H20" s="61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209"/>
      <c r="T20" s="35"/>
      <c r="U20" s="63"/>
      <c r="V20" s="37"/>
      <c r="W20" s="35"/>
      <c r="X20" s="64"/>
      <c r="Y20" s="37"/>
      <c r="Z20" s="35"/>
      <c r="AA20" s="65"/>
      <c r="AB20" s="40"/>
      <c r="AC20" s="37"/>
      <c r="AD20" s="65"/>
      <c r="AE20" s="37"/>
      <c r="AF20" s="37"/>
      <c r="AG20" s="37"/>
    </row>
    <row r="21">
      <c r="A21" s="58"/>
      <c r="B21" s="59"/>
      <c r="C21" s="140"/>
      <c r="D21" s="60"/>
      <c r="E21" s="60"/>
      <c r="F21" s="60"/>
      <c r="G21" s="60"/>
      <c r="H21" s="61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209"/>
      <c r="T21" s="35"/>
      <c r="U21" s="63"/>
      <c r="V21" s="37"/>
      <c r="W21" s="35"/>
      <c r="X21" s="64"/>
      <c r="Y21" s="37"/>
      <c r="Z21" s="35"/>
      <c r="AA21" s="65"/>
      <c r="AB21" s="40"/>
      <c r="AC21" s="37"/>
      <c r="AD21" s="65"/>
      <c r="AE21" s="37"/>
      <c r="AF21" s="37"/>
      <c r="AG21" s="37"/>
    </row>
    <row r="22">
      <c r="A22" s="58"/>
      <c r="B22" s="59"/>
      <c r="C22" s="140"/>
      <c r="D22" s="60"/>
      <c r="E22" s="60"/>
      <c r="F22" s="60"/>
      <c r="G22" s="60"/>
      <c r="H22" s="61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209"/>
      <c r="T22" s="35"/>
      <c r="U22" s="63"/>
      <c r="V22" s="37"/>
      <c r="W22" s="35"/>
      <c r="X22" s="64"/>
      <c r="Y22" s="37"/>
      <c r="Z22" s="35"/>
      <c r="AA22" s="65"/>
      <c r="AB22" s="40"/>
      <c r="AC22" s="37"/>
      <c r="AD22" s="65"/>
      <c r="AE22" s="37"/>
      <c r="AF22" s="37"/>
      <c r="AG22" s="37"/>
    </row>
    <row r="23">
      <c r="A23" s="58"/>
      <c r="B23" s="59"/>
      <c r="C23" s="140"/>
      <c r="D23" s="60"/>
      <c r="E23" s="60"/>
      <c r="F23" s="60"/>
      <c r="G23" s="60"/>
      <c r="H23" s="61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209"/>
      <c r="T23" s="35"/>
      <c r="U23" s="63"/>
      <c r="V23" s="37"/>
      <c r="W23" s="35"/>
      <c r="X23" s="64"/>
      <c r="Y23" s="37"/>
      <c r="Z23" s="35"/>
      <c r="AA23" s="65"/>
      <c r="AB23" s="40"/>
      <c r="AC23" s="37"/>
      <c r="AD23" s="65"/>
      <c r="AE23" s="37"/>
      <c r="AF23" s="37"/>
      <c r="AG23" s="37"/>
    </row>
    <row r="24">
      <c r="A24" s="58"/>
      <c r="B24" s="59"/>
      <c r="C24" s="140"/>
      <c r="D24" s="60"/>
      <c r="E24" s="60"/>
      <c r="F24" s="60"/>
      <c r="G24" s="60"/>
      <c r="H24" s="61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209"/>
      <c r="T24" s="35"/>
      <c r="U24" s="63"/>
      <c r="V24" s="37"/>
      <c r="W24" s="35"/>
      <c r="X24" s="64"/>
      <c r="Y24" s="37"/>
      <c r="Z24" s="35"/>
      <c r="AA24" s="65"/>
      <c r="AB24" s="40"/>
      <c r="AC24" s="37"/>
      <c r="AD24" s="65"/>
      <c r="AE24" s="37"/>
      <c r="AF24" s="37"/>
      <c r="AG24" s="37"/>
    </row>
    <row r="25">
      <c r="A25" s="58"/>
      <c r="B25" s="59"/>
      <c r="C25" s="140"/>
      <c r="D25" s="60"/>
      <c r="E25" s="60"/>
      <c r="F25" s="60"/>
      <c r="G25" s="60"/>
      <c r="H25" s="61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209"/>
      <c r="T25" s="35"/>
      <c r="U25" s="63"/>
      <c r="V25" s="37"/>
      <c r="W25" s="35"/>
      <c r="X25" s="64"/>
      <c r="Y25" s="37"/>
      <c r="Z25" s="35"/>
      <c r="AA25" s="65"/>
      <c r="AB25" s="40"/>
      <c r="AC25" s="37"/>
      <c r="AD25" s="65"/>
      <c r="AE25" s="37"/>
      <c r="AF25" s="37"/>
      <c r="AG25" s="37"/>
    </row>
    <row r="26">
      <c r="A26" s="58"/>
      <c r="B26" s="59"/>
      <c r="C26" s="140"/>
      <c r="D26" s="60"/>
      <c r="E26" s="60"/>
      <c r="F26" s="60"/>
      <c r="G26" s="60"/>
      <c r="H26" s="61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209"/>
      <c r="T26" s="35"/>
      <c r="U26" s="63"/>
      <c r="V26" s="37"/>
      <c r="W26" s="35"/>
      <c r="X26" s="64"/>
      <c r="Y26" s="37"/>
      <c r="Z26" s="35"/>
      <c r="AA26" s="65"/>
      <c r="AB26" s="40"/>
      <c r="AC26" s="37"/>
      <c r="AD26" s="65"/>
      <c r="AE26" s="37"/>
      <c r="AF26" s="37"/>
      <c r="AG26" s="37"/>
    </row>
    <row r="27">
      <c r="A27" s="58"/>
      <c r="B27" s="59"/>
      <c r="C27" s="140"/>
      <c r="D27" s="60"/>
      <c r="E27" s="60"/>
      <c r="F27" s="60"/>
      <c r="G27" s="60"/>
      <c r="H27" s="61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209"/>
      <c r="T27" s="35"/>
      <c r="U27" s="63"/>
      <c r="V27" s="37"/>
      <c r="W27" s="35"/>
      <c r="X27" s="64"/>
      <c r="Y27" s="37"/>
      <c r="Z27" s="35"/>
      <c r="AA27" s="65"/>
      <c r="AB27" s="40"/>
      <c r="AC27" s="37"/>
      <c r="AD27" s="65"/>
      <c r="AE27" s="37"/>
      <c r="AF27" s="37"/>
      <c r="AG27" s="37"/>
    </row>
    <row r="28">
      <c r="A28" s="58"/>
      <c r="B28" s="59"/>
      <c r="C28" s="140"/>
      <c r="D28" s="60"/>
      <c r="E28" s="60"/>
      <c r="F28" s="60"/>
      <c r="G28" s="60"/>
      <c r="H28" s="61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209"/>
      <c r="T28" s="35"/>
      <c r="U28" s="63"/>
      <c r="V28" s="37"/>
      <c r="W28" s="35"/>
      <c r="X28" s="64"/>
      <c r="Y28" s="37"/>
      <c r="Z28" s="35"/>
      <c r="AA28" s="65"/>
      <c r="AB28" s="40"/>
      <c r="AC28" s="37"/>
      <c r="AD28" s="65"/>
      <c r="AE28" s="37"/>
      <c r="AF28" s="37"/>
      <c r="AG28" s="37"/>
    </row>
    <row r="29">
      <c r="A29" s="58"/>
      <c r="B29" s="59"/>
      <c r="C29" s="143"/>
      <c r="D29" s="60"/>
      <c r="E29" s="60"/>
      <c r="F29" s="60"/>
      <c r="G29" s="60"/>
      <c r="H29" s="61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209"/>
      <c r="T29" s="35"/>
      <c r="U29" s="63"/>
      <c r="V29" s="37"/>
      <c r="W29" s="35"/>
      <c r="X29" s="64"/>
      <c r="Y29" s="37"/>
      <c r="Z29" s="35"/>
      <c r="AA29" s="65"/>
      <c r="AB29" s="40"/>
      <c r="AC29" s="37"/>
      <c r="AD29" s="65"/>
      <c r="AE29" s="37"/>
      <c r="AF29" s="37"/>
      <c r="AG29" s="37"/>
    </row>
    <row r="30">
      <c r="A30" s="58"/>
      <c r="B30" s="59"/>
      <c r="C30" s="143"/>
      <c r="D30" s="60"/>
      <c r="E30" s="60"/>
      <c r="F30" s="60"/>
      <c r="G30" s="60"/>
      <c r="H30" s="61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209"/>
      <c r="T30" s="35"/>
      <c r="U30" s="63"/>
      <c r="V30" s="37"/>
      <c r="W30" s="35"/>
      <c r="X30" s="64"/>
      <c r="Y30" s="37"/>
      <c r="Z30" s="35"/>
      <c r="AA30" s="65"/>
      <c r="AB30" s="40"/>
      <c r="AC30" s="37"/>
      <c r="AD30" s="65"/>
      <c r="AE30" s="37"/>
      <c r="AF30" s="37"/>
      <c r="AG30" s="37"/>
    </row>
    <row r="31">
      <c r="A31" s="58"/>
      <c r="B31" s="59"/>
      <c r="C31" s="143"/>
      <c r="D31" s="60"/>
      <c r="E31" s="60"/>
      <c r="F31" s="60"/>
      <c r="G31" s="60"/>
      <c r="H31" s="61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209"/>
      <c r="T31" s="35"/>
      <c r="U31" s="63"/>
      <c r="V31" s="37"/>
      <c r="W31" s="35"/>
      <c r="X31" s="64"/>
      <c r="Y31" s="37"/>
      <c r="Z31" s="35"/>
      <c r="AA31" s="65"/>
      <c r="AB31" s="40"/>
      <c r="AC31" s="37"/>
      <c r="AD31" s="65"/>
      <c r="AE31" s="37"/>
      <c r="AF31" s="37"/>
      <c r="AG31" s="37"/>
    </row>
  </sheetData>
  <mergeCells count="29">
    <mergeCell ref="V2:V3"/>
    <mergeCell ref="X2:X3"/>
    <mergeCell ref="Y2:Y3"/>
    <mergeCell ref="AA2:AA3"/>
    <mergeCell ref="AB2:AB3"/>
    <mergeCell ref="AD2:AD3"/>
    <mergeCell ref="AG2:AG3"/>
    <mergeCell ref="D1:G2"/>
    <mergeCell ref="H1:H3"/>
    <mergeCell ref="I1:R1"/>
    <mergeCell ref="S1:U1"/>
    <mergeCell ref="V1:X1"/>
    <mergeCell ref="Y1:AA1"/>
    <mergeCell ref="AB1:AD1"/>
    <mergeCell ref="C1:C2"/>
    <mergeCell ref="A2:A3"/>
    <mergeCell ref="B2:B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U2:U3"/>
  </mergeCells>
  <conditionalFormatting sqref="D4:G31">
    <cfRule type="cellIs" dxfId="0" priority="1" operator="greaterThanOrEqual">
      <formula>0.1</formula>
    </cfRule>
  </conditionalFormatting>
  <conditionalFormatting sqref="D4:G31">
    <cfRule type="cellIs" dxfId="1" priority="2" operator="lessThan">
      <formula>0.1</formula>
    </cfRule>
  </conditionalFormatting>
  <conditionalFormatting sqref="H1:H31">
    <cfRule type="cellIs" dxfId="2" priority="3" operator="between">
      <formula>60</formula>
      <formula>68</formula>
    </cfRule>
  </conditionalFormatting>
  <conditionalFormatting sqref="I1:R31">
    <cfRule type="containsText" dxfId="3" priority="4" operator="containsText" text="N">
      <formula>NOT(ISERROR(SEARCH(("N"),(I1))))</formula>
    </cfRule>
  </conditionalFormatting>
  <conditionalFormatting sqref="H1:H31">
    <cfRule type="cellIs" dxfId="4" priority="5" operator="between">
      <formula>68</formula>
      <formula>74</formula>
    </cfRule>
  </conditionalFormatting>
  <conditionalFormatting sqref="H1:H31">
    <cfRule type="cellIs" dxfId="5" priority="6" operator="between">
      <formula>74</formula>
      <formula>81</formula>
    </cfRule>
  </conditionalFormatting>
  <conditionalFormatting sqref="H1:H31">
    <cfRule type="cellIs" dxfId="6" priority="7" operator="between">
      <formula>81</formula>
      <formula>90</formula>
    </cfRule>
  </conditionalFormatting>
  <conditionalFormatting sqref="H1:H31">
    <cfRule type="cellIs" dxfId="7" priority="8" operator="greaterThan">
      <formula>90</formula>
    </cfRule>
  </conditionalFormatting>
  <conditionalFormatting sqref="AE4:AF31">
    <cfRule type="cellIs" dxfId="1" priority="9" operator="lessThan">
      <formula>60</formula>
    </cfRule>
  </conditionalFormatting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7.5"/>
    <col customWidth="1" min="2" max="2" width="36.0"/>
    <col customWidth="1" min="3" max="3" width="3.38"/>
    <col customWidth="1" min="4" max="8" width="4.38"/>
    <col customWidth="1" min="9" max="18" width="2.88"/>
    <col customWidth="1" min="19" max="19" width="9.0"/>
    <col customWidth="1" min="20" max="20" width="7.25"/>
    <col customWidth="1" min="21" max="21" width="8.88"/>
    <col customWidth="1" min="22" max="22" width="9.0"/>
    <col customWidth="1" min="23" max="23" width="7.75"/>
    <col customWidth="1" min="24" max="24" width="8.88"/>
    <col customWidth="1" min="25" max="25" width="10.0"/>
    <col customWidth="1" min="26" max="26" width="7.88"/>
    <col customWidth="1" min="27" max="27" width="6.63"/>
    <col customWidth="1" min="28" max="28" width="12.75"/>
    <col customWidth="1" min="29" max="29" width="9.5"/>
    <col customWidth="1" min="30" max="30" width="5.0"/>
    <col customWidth="1" min="31" max="32" width="6.25"/>
    <col customWidth="1" min="33" max="33" width="6.13"/>
  </cols>
  <sheetData>
    <row r="1">
      <c r="A1" s="5"/>
      <c r="B1" s="380" t="s">
        <v>1340</v>
      </c>
      <c r="C1" s="381" t="s">
        <v>3</v>
      </c>
      <c r="D1" s="6" t="s">
        <v>1151</v>
      </c>
      <c r="H1" s="7" t="s">
        <v>1152</v>
      </c>
      <c r="I1" s="8" t="s">
        <v>1175</v>
      </c>
      <c r="S1" s="9" t="s">
        <v>1153</v>
      </c>
      <c r="U1" s="10"/>
      <c r="V1" s="9" t="s">
        <v>1154</v>
      </c>
      <c r="X1" s="10"/>
      <c r="Y1" s="9" t="s">
        <v>1155</v>
      </c>
      <c r="AA1" s="10"/>
      <c r="AB1" s="8" t="s">
        <v>1156</v>
      </c>
      <c r="AD1" s="10"/>
      <c r="AE1" s="11" t="s">
        <v>1157</v>
      </c>
      <c r="AF1" s="12" t="s">
        <v>1158</v>
      </c>
      <c r="AG1" s="13" t="s">
        <v>1159</v>
      </c>
    </row>
    <row r="2">
      <c r="A2" s="5" t="s">
        <v>0</v>
      </c>
      <c r="B2" s="5" t="s">
        <v>1</v>
      </c>
      <c r="D2" s="14"/>
      <c r="H2" s="15"/>
      <c r="I2" s="16">
        <v>45553.0</v>
      </c>
      <c r="J2" s="16">
        <f t="shared" ref="J2:K2" si="1">I2+7</f>
        <v>45560</v>
      </c>
      <c r="K2" s="16">
        <f t="shared" si="1"/>
        <v>45567</v>
      </c>
      <c r="L2" s="16">
        <f t="shared" ref="L2:Q2" si="2">K2+14</f>
        <v>45581</v>
      </c>
      <c r="M2" s="16">
        <f t="shared" si="2"/>
        <v>45595</v>
      </c>
      <c r="N2" s="16">
        <f t="shared" si="2"/>
        <v>45609</v>
      </c>
      <c r="O2" s="16">
        <f t="shared" si="2"/>
        <v>45623</v>
      </c>
      <c r="P2" s="131">
        <f t="shared" si="2"/>
        <v>45637</v>
      </c>
      <c r="Q2" s="131">
        <f t="shared" si="2"/>
        <v>45651</v>
      </c>
      <c r="R2" s="382">
        <f>Q2+1</f>
        <v>45652</v>
      </c>
      <c r="S2" s="18" t="s">
        <v>1160</v>
      </c>
      <c r="T2" s="19" t="s">
        <v>1161</v>
      </c>
      <c r="U2" s="20" t="s">
        <v>1162</v>
      </c>
      <c r="V2" s="18" t="s">
        <v>1160</v>
      </c>
      <c r="W2" s="19" t="s">
        <v>1161</v>
      </c>
      <c r="X2" s="20" t="s">
        <v>1162</v>
      </c>
      <c r="Y2" s="18" t="s">
        <v>1160</v>
      </c>
      <c r="Z2" s="19" t="s">
        <v>1161</v>
      </c>
      <c r="AA2" s="20" t="s">
        <v>1162</v>
      </c>
      <c r="AB2" s="21" t="s">
        <v>1160</v>
      </c>
      <c r="AC2" s="19" t="s">
        <v>1161</v>
      </c>
      <c r="AD2" s="20" t="s">
        <v>1162</v>
      </c>
      <c r="AE2" s="22" t="s">
        <v>1163</v>
      </c>
      <c r="AF2" s="22" t="s">
        <v>1163</v>
      </c>
      <c r="AG2" s="23" t="s">
        <v>1164</v>
      </c>
    </row>
    <row r="3" ht="18.0" customHeight="1">
      <c r="D3" s="24" t="s">
        <v>1165</v>
      </c>
      <c r="E3" s="19" t="s">
        <v>1166</v>
      </c>
      <c r="F3" s="19" t="s">
        <v>1167</v>
      </c>
      <c r="G3" s="25" t="s">
        <v>1168</v>
      </c>
      <c r="H3" s="15"/>
      <c r="P3" s="10"/>
      <c r="Q3" s="10"/>
      <c r="S3" s="14"/>
      <c r="T3" s="19" t="s">
        <v>1164</v>
      </c>
      <c r="U3" s="10"/>
      <c r="V3" s="14"/>
      <c r="W3" s="19" t="s">
        <v>1164</v>
      </c>
      <c r="X3" s="10"/>
      <c r="Y3" s="14"/>
      <c r="Z3" s="19" t="s">
        <v>1164</v>
      </c>
      <c r="AA3" s="10"/>
      <c r="AB3" s="14"/>
      <c r="AC3" s="19" t="s">
        <v>1164</v>
      </c>
      <c r="AD3" s="10"/>
      <c r="AE3" s="26" t="s">
        <v>1164</v>
      </c>
      <c r="AF3" s="26" t="s">
        <v>1164</v>
      </c>
      <c r="AG3" s="15"/>
    </row>
    <row r="4">
      <c r="A4" s="1">
        <v>463219.0</v>
      </c>
      <c r="B4" s="1" t="s">
        <v>166</v>
      </c>
      <c r="C4" s="383">
        <v>1.0</v>
      </c>
      <c r="D4" s="29">
        <f t="shared" ref="D4:D7" si="4">AVERAGE(T4,W4)*20</f>
        <v>12</v>
      </c>
      <c r="E4" s="30">
        <f t="shared" ref="E4:E7" si="5">AVERAGE(Z4,AC4)*40</f>
        <v>24</v>
      </c>
      <c r="F4" s="30">
        <f t="shared" ref="F4:F7" si="6">AVERAGE(AF4,AF4)/100*20</f>
        <v>15.334</v>
      </c>
      <c r="G4" s="31">
        <f t="shared" ref="G4:G7" si="7">AG4/100*20</f>
        <v>0</v>
      </c>
      <c r="H4" s="32">
        <f t="shared" ref="H4:H7" si="8">SUM(D4:G4)</f>
        <v>51.334</v>
      </c>
      <c r="I4" s="384" t="s">
        <v>1341</v>
      </c>
      <c r="J4" s="33"/>
      <c r="K4" s="384" t="s">
        <v>1341</v>
      </c>
      <c r="L4" s="33"/>
      <c r="M4" s="33"/>
      <c r="N4" s="33"/>
      <c r="O4" s="33"/>
      <c r="P4" s="385" t="s">
        <v>1341</v>
      </c>
      <c r="Q4" s="33"/>
      <c r="R4" s="33"/>
      <c r="S4" s="34">
        <f t="shared" ref="S4:S7" si="9">abs(A4-460000)+24000</f>
        <v>27219</v>
      </c>
      <c r="T4" s="35">
        <v>0.6</v>
      </c>
      <c r="U4" s="36">
        <v>45699.0</v>
      </c>
      <c r="V4" s="21">
        <v>123332.0</v>
      </c>
      <c r="W4" s="35">
        <v>0.6</v>
      </c>
      <c r="X4" s="38">
        <v>45713.0</v>
      </c>
      <c r="Y4" s="37">
        <v>123334.0</v>
      </c>
      <c r="Z4" s="35">
        <v>0.6</v>
      </c>
      <c r="AA4" s="39">
        <v>45725.0</v>
      </c>
      <c r="AB4" s="40"/>
      <c r="AC4" s="35">
        <f t="shared" ref="AC4:AD4" si="3">Z4</f>
        <v>0.6</v>
      </c>
      <c r="AD4" s="39">
        <f t="shared" si="3"/>
        <v>45725</v>
      </c>
      <c r="AE4" s="142">
        <v>76.67</v>
      </c>
      <c r="AF4" s="43">
        <f t="shared" ref="AF4:AF5" si="11">if(AE4&gt;=60,AE4,0)</f>
        <v>76.67</v>
      </c>
      <c r="AG4" s="23">
        <f t="shared" ref="AG4:AG7" si="12">if(H4&gt;=60,100,0)</f>
        <v>0</v>
      </c>
    </row>
    <row r="5">
      <c r="A5" s="1">
        <v>441010.0</v>
      </c>
      <c r="B5" s="1" t="s">
        <v>174</v>
      </c>
      <c r="C5" s="383">
        <v>1.0</v>
      </c>
      <c r="D5" s="29">
        <f t="shared" si="4"/>
        <v>9.5</v>
      </c>
      <c r="E5" s="30">
        <f t="shared" si="5"/>
        <v>0</v>
      </c>
      <c r="F5" s="30">
        <f t="shared" si="6"/>
        <v>16.8</v>
      </c>
      <c r="G5" s="31">
        <f t="shared" si="7"/>
        <v>0</v>
      </c>
      <c r="H5" s="32">
        <f t="shared" si="8"/>
        <v>26.3</v>
      </c>
      <c r="I5" s="33"/>
      <c r="J5" s="33"/>
      <c r="K5" s="33"/>
      <c r="L5" s="33"/>
      <c r="M5" s="33"/>
      <c r="N5" s="33"/>
      <c r="O5" s="384" t="s">
        <v>1341</v>
      </c>
      <c r="P5" s="136"/>
      <c r="Q5" s="33"/>
      <c r="R5" s="33"/>
      <c r="S5" s="34">
        <f t="shared" si="9"/>
        <v>42990</v>
      </c>
      <c r="T5" s="130">
        <v>0.95</v>
      </c>
      <c r="U5" s="36">
        <v>45623.0</v>
      </c>
      <c r="V5" s="21">
        <v>777776.0</v>
      </c>
      <c r="W5" s="35">
        <v>0.0</v>
      </c>
      <c r="X5" s="38"/>
      <c r="Y5" s="37"/>
      <c r="Z5" s="35">
        <v>0.0</v>
      </c>
      <c r="AA5" s="39"/>
      <c r="AB5" s="40"/>
      <c r="AC5" s="35">
        <f t="shared" ref="AC5:AD5" si="10">Z5</f>
        <v>0</v>
      </c>
      <c r="AD5" s="39" t="str">
        <f t="shared" si="10"/>
        <v/>
      </c>
      <c r="AE5" s="147">
        <v>84.0</v>
      </c>
      <c r="AF5" s="43">
        <f t="shared" si="11"/>
        <v>84</v>
      </c>
      <c r="AG5" s="23">
        <f t="shared" si="12"/>
        <v>0</v>
      </c>
    </row>
    <row r="6">
      <c r="A6" s="1">
        <v>471890.0</v>
      </c>
      <c r="B6" s="1" t="s">
        <v>274</v>
      </c>
      <c r="C6" s="383">
        <v>1.0</v>
      </c>
      <c r="D6" s="29">
        <f t="shared" si="4"/>
        <v>16.5</v>
      </c>
      <c r="E6" s="30">
        <f t="shared" si="5"/>
        <v>0</v>
      </c>
      <c r="F6" s="30">
        <f t="shared" si="6"/>
        <v>12</v>
      </c>
      <c r="G6" s="31">
        <f t="shared" si="7"/>
        <v>0</v>
      </c>
      <c r="H6" s="32">
        <f t="shared" si="8"/>
        <v>28.5</v>
      </c>
      <c r="I6" s="384" t="s">
        <v>1341</v>
      </c>
      <c r="J6" s="33"/>
      <c r="K6" s="33"/>
      <c r="L6" s="384" t="s">
        <v>1341</v>
      </c>
      <c r="M6" s="384" t="s">
        <v>1341</v>
      </c>
      <c r="N6" s="33"/>
      <c r="O6" s="384" t="s">
        <v>1341</v>
      </c>
      <c r="P6" s="385" t="s">
        <v>1341</v>
      </c>
      <c r="Q6" s="33"/>
      <c r="R6" s="33"/>
      <c r="S6" s="34">
        <f t="shared" si="9"/>
        <v>35890</v>
      </c>
      <c r="T6" s="35">
        <v>0.85</v>
      </c>
      <c r="U6" s="38">
        <v>45581.0</v>
      </c>
      <c r="V6" s="37">
        <v>4.0</v>
      </c>
      <c r="W6" s="130">
        <v>0.8</v>
      </c>
      <c r="X6" s="38">
        <v>45651.0</v>
      </c>
      <c r="Y6" s="37">
        <v>123.0</v>
      </c>
      <c r="Z6" s="35">
        <v>0.0</v>
      </c>
      <c r="AA6" s="39"/>
      <c r="AB6" s="40"/>
      <c r="AC6" s="35">
        <f t="shared" ref="AC6:AD6" si="13">Z6</f>
        <v>0</v>
      </c>
      <c r="AD6" s="39" t="str">
        <f t="shared" si="13"/>
        <v/>
      </c>
      <c r="AE6" s="139">
        <v>50.0</v>
      </c>
      <c r="AF6" s="43">
        <v>60.0</v>
      </c>
      <c r="AG6" s="23">
        <f t="shared" si="12"/>
        <v>0</v>
      </c>
    </row>
    <row r="7">
      <c r="A7" s="1">
        <v>412989.0</v>
      </c>
      <c r="B7" s="1" t="s">
        <v>517</v>
      </c>
      <c r="C7" s="386">
        <v>2.0</v>
      </c>
      <c r="D7" s="29">
        <f t="shared" si="4"/>
        <v>13.5</v>
      </c>
      <c r="E7" s="30">
        <f t="shared" si="5"/>
        <v>0</v>
      </c>
      <c r="F7" s="30">
        <f t="shared" si="6"/>
        <v>13.334</v>
      </c>
      <c r="G7" s="31">
        <f t="shared" si="7"/>
        <v>0</v>
      </c>
      <c r="H7" s="32">
        <f t="shared" si="8"/>
        <v>26.834</v>
      </c>
      <c r="I7" s="33"/>
      <c r="J7" s="33"/>
      <c r="K7" s="33"/>
      <c r="L7" s="33"/>
      <c r="M7" s="384" t="s">
        <v>1341</v>
      </c>
      <c r="N7" s="33"/>
      <c r="O7" s="33"/>
      <c r="P7" s="136"/>
      <c r="Q7" s="33"/>
      <c r="R7" s="33"/>
      <c r="S7" s="34">
        <f t="shared" si="9"/>
        <v>71011</v>
      </c>
      <c r="T7" s="35">
        <v>0.65</v>
      </c>
      <c r="U7" s="69" t="s">
        <v>1342</v>
      </c>
      <c r="V7" s="21">
        <v>313000.0</v>
      </c>
      <c r="W7" s="35">
        <v>0.7</v>
      </c>
      <c r="X7" s="38">
        <v>45651.0</v>
      </c>
      <c r="Y7" s="37">
        <v>3409.0</v>
      </c>
      <c r="Z7" s="35">
        <v>0.0</v>
      </c>
      <c r="AA7" s="39"/>
      <c r="AB7" s="40"/>
      <c r="AC7" s="35">
        <f t="shared" ref="AC7:AD7" si="14">Z7</f>
        <v>0</v>
      </c>
      <c r="AD7" s="39" t="str">
        <f t="shared" si="14"/>
        <v/>
      </c>
      <c r="AE7" s="142">
        <v>66.67</v>
      </c>
      <c r="AF7" s="43">
        <f>if(AE7&gt;=60,AE7,0)</f>
        <v>66.67</v>
      </c>
      <c r="AG7" s="23">
        <f t="shared" si="12"/>
        <v>0</v>
      </c>
    </row>
    <row r="10">
      <c r="A10" s="58"/>
      <c r="B10" s="59"/>
      <c r="C10" s="19"/>
      <c r="D10" s="60"/>
      <c r="E10" s="60"/>
      <c r="F10" s="60"/>
      <c r="G10" s="60"/>
      <c r="H10" s="61"/>
      <c r="I10" s="33"/>
      <c r="J10" s="33"/>
      <c r="K10" s="33"/>
      <c r="L10" s="33"/>
      <c r="M10" s="33"/>
      <c r="N10" s="33"/>
      <c r="O10" s="33"/>
      <c r="P10" s="33"/>
      <c r="Q10" s="33"/>
      <c r="R10" s="145"/>
      <c r="S10" s="209"/>
      <c r="T10" s="35"/>
      <c r="U10" s="63"/>
      <c r="V10" s="37"/>
      <c r="W10" s="35"/>
      <c r="X10" s="64"/>
      <c r="Y10" s="37"/>
      <c r="Z10" s="35"/>
      <c r="AA10" s="65"/>
      <c r="AB10" s="40"/>
      <c r="AC10" s="37"/>
      <c r="AD10" s="65"/>
      <c r="AE10" s="247"/>
      <c r="AF10" s="43"/>
      <c r="AG10" s="37"/>
    </row>
    <row r="11">
      <c r="A11" s="1">
        <v>463224.0</v>
      </c>
      <c r="B11" s="1" t="s">
        <v>791</v>
      </c>
      <c r="C11" s="386">
        <v>2.0</v>
      </c>
      <c r="D11" s="29">
        <f t="shared" ref="D11:D36" si="16">AVERAGE(T11,W11)*20</f>
        <v>12</v>
      </c>
      <c r="E11" s="30">
        <f t="shared" ref="E11:E36" si="17">AVERAGE(Z11,AC11)*40</f>
        <v>24</v>
      </c>
      <c r="F11" s="30">
        <f t="shared" ref="F11:F36" si="18">AVERAGE(AF11,AF11)/100*20</f>
        <v>14.666</v>
      </c>
      <c r="G11" s="31">
        <f t="shared" ref="G11:G19" si="19">AG11/100*20</f>
        <v>12</v>
      </c>
      <c r="H11" s="32">
        <f t="shared" ref="H11:H31" si="20">SUM(D11:G11)</f>
        <v>62.666</v>
      </c>
      <c r="I11" s="33"/>
      <c r="J11" s="33"/>
      <c r="K11" s="384" t="s">
        <v>1341</v>
      </c>
      <c r="L11" s="33"/>
      <c r="M11" s="33"/>
      <c r="N11" s="33"/>
      <c r="O11" s="384" t="s">
        <v>1341</v>
      </c>
      <c r="P11" s="385" t="s">
        <v>1341</v>
      </c>
      <c r="Q11" s="384" t="s">
        <v>1341</v>
      </c>
      <c r="R11" s="33"/>
      <c r="S11" s="34">
        <f t="shared" ref="S11:S31" si="21">abs(A11-460000)+24000</f>
        <v>27224</v>
      </c>
      <c r="T11" s="35">
        <v>0.6</v>
      </c>
      <c r="U11" s="36">
        <v>45651.0</v>
      </c>
      <c r="V11" s="21">
        <v>1006.0</v>
      </c>
      <c r="W11" s="35">
        <v>0.6</v>
      </c>
      <c r="X11" s="38">
        <v>45705.0</v>
      </c>
      <c r="Y11" s="37">
        <v>3413.0</v>
      </c>
      <c r="Z11" s="35">
        <v>0.6</v>
      </c>
      <c r="AA11" s="39">
        <v>45721.0</v>
      </c>
      <c r="AB11" s="40"/>
      <c r="AC11" s="35">
        <f t="shared" ref="AC11:AD11" si="15">Z11</f>
        <v>0.6</v>
      </c>
      <c r="AD11" s="39">
        <f t="shared" si="15"/>
        <v>45721</v>
      </c>
      <c r="AE11" s="142">
        <v>73.33</v>
      </c>
      <c r="AF11" s="43">
        <f>if(AE11&gt;=60,AE11,0)</f>
        <v>73.33</v>
      </c>
      <c r="AG11" s="23">
        <v>60.0</v>
      </c>
    </row>
    <row r="12">
      <c r="A12" s="1">
        <v>464904.0</v>
      </c>
      <c r="B12" s="1" t="s">
        <v>14</v>
      </c>
      <c r="C12" s="383">
        <v>1.0</v>
      </c>
      <c r="D12" s="29">
        <f t="shared" si="16"/>
        <v>19</v>
      </c>
      <c r="E12" s="30">
        <f t="shared" si="17"/>
        <v>32</v>
      </c>
      <c r="F12" s="30">
        <f t="shared" si="18"/>
        <v>12</v>
      </c>
      <c r="G12" s="31">
        <f t="shared" si="19"/>
        <v>20</v>
      </c>
      <c r="H12" s="32">
        <f t="shared" si="20"/>
        <v>83</v>
      </c>
      <c r="I12" s="33"/>
      <c r="J12" s="33"/>
      <c r="K12" s="384" t="s">
        <v>1341</v>
      </c>
      <c r="L12" s="33"/>
      <c r="M12" s="33"/>
      <c r="N12" s="384" t="s">
        <v>1341</v>
      </c>
      <c r="O12" s="384" t="s">
        <v>1341</v>
      </c>
      <c r="P12" s="385" t="s">
        <v>1341</v>
      </c>
      <c r="Q12" s="33"/>
      <c r="R12" s="33"/>
      <c r="S12" s="34">
        <f t="shared" si="21"/>
        <v>28904</v>
      </c>
      <c r="T12" s="130">
        <v>0.95</v>
      </c>
      <c r="U12" s="36">
        <v>45567.0</v>
      </c>
      <c r="V12" s="37">
        <v>65.0</v>
      </c>
      <c r="W12" s="130">
        <v>0.95</v>
      </c>
      <c r="X12" s="38">
        <v>45623.0</v>
      </c>
      <c r="Y12" s="37">
        <v>787.0</v>
      </c>
      <c r="Z12" s="35">
        <v>0.8</v>
      </c>
      <c r="AA12" s="39">
        <v>45677.0</v>
      </c>
      <c r="AB12" s="40"/>
      <c r="AC12" s="35">
        <f t="shared" ref="AC12:AD12" si="22">Z12</f>
        <v>0.8</v>
      </c>
      <c r="AD12" s="39">
        <f t="shared" si="22"/>
        <v>45677</v>
      </c>
      <c r="AE12" s="139">
        <v>43.33</v>
      </c>
      <c r="AF12" s="43">
        <v>60.0</v>
      </c>
      <c r="AG12" s="23">
        <f t="shared" ref="AG12:AG21" si="24">if(H12&gt;=60,100,0)</f>
        <v>100</v>
      </c>
    </row>
    <row r="13">
      <c r="A13" s="1">
        <v>471658.0</v>
      </c>
      <c r="B13" s="1" t="s">
        <v>41</v>
      </c>
      <c r="C13" s="383">
        <v>1.0</v>
      </c>
      <c r="D13" s="29">
        <f t="shared" si="16"/>
        <v>18</v>
      </c>
      <c r="E13" s="30">
        <f t="shared" si="17"/>
        <v>32</v>
      </c>
      <c r="F13" s="30">
        <f t="shared" si="18"/>
        <v>13.334</v>
      </c>
      <c r="G13" s="31">
        <f t="shared" si="19"/>
        <v>20</v>
      </c>
      <c r="H13" s="32">
        <f t="shared" si="20"/>
        <v>83.334</v>
      </c>
      <c r="I13" s="384" t="s">
        <v>1341</v>
      </c>
      <c r="J13" s="33"/>
      <c r="K13" s="384" t="s">
        <v>1341</v>
      </c>
      <c r="L13" s="384" t="s">
        <v>1341</v>
      </c>
      <c r="M13" s="33"/>
      <c r="N13" s="384" t="s">
        <v>1341</v>
      </c>
      <c r="O13" s="33"/>
      <c r="P13" s="136"/>
      <c r="Q13" s="33"/>
      <c r="R13" s="145"/>
      <c r="S13" s="34">
        <f t="shared" si="21"/>
        <v>35658</v>
      </c>
      <c r="T13" s="35">
        <v>0.9</v>
      </c>
      <c r="U13" s="36">
        <v>45581.0</v>
      </c>
      <c r="V13" s="37">
        <v>67.0</v>
      </c>
      <c r="W13" s="130">
        <v>0.9</v>
      </c>
      <c r="X13" s="36">
        <v>45609.0</v>
      </c>
      <c r="Y13" s="37">
        <v>5554.0</v>
      </c>
      <c r="Z13" s="35">
        <v>0.8</v>
      </c>
      <c r="AA13" s="39">
        <v>45667.0</v>
      </c>
      <c r="AB13" s="40"/>
      <c r="AC13" s="35">
        <f t="shared" ref="AC13:AD13" si="23">Z13</f>
        <v>0.8</v>
      </c>
      <c r="AD13" s="39">
        <f t="shared" si="23"/>
        <v>45667</v>
      </c>
      <c r="AE13" s="142">
        <v>66.67</v>
      </c>
      <c r="AF13" s="43">
        <f t="shared" ref="AF13:AF23" si="26">if(AE13&gt;=60,AE13,0)</f>
        <v>66.67</v>
      </c>
      <c r="AG13" s="23">
        <f t="shared" si="24"/>
        <v>100</v>
      </c>
    </row>
    <row r="14">
      <c r="A14" s="1">
        <v>408184.0</v>
      </c>
      <c r="B14" s="1" t="s">
        <v>75</v>
      </c>
      <c r="C14" s="383">
        <v>1.0</v>
      </c>
      <c r="D14" s="29">
        <f t="shared" si="16"/>
        <v>19.5</v>
      </c>
      <c r="E14" s="30">
        <f t="shared" si="17"/>
        <v>28</v>
      </c>
      <c r="F14" s="30">
        <f t="shared" si="18"/>
        <v>16</v>
      </c>
      <c r="G14" s="31">
        <f t="shared" si="19"/>
        <v>20</v>
      </c>
      <c r="H14" s="32">
        <f t="shared" si="20"/>
        <v>83.5</v>
      </c>
      <c r="I14" s="384" t="s">
        <v>1341</v>
      </c>
      <c r="J14" s="33"/>
      <c r="K14" s="33"/>
      <c r="L14" s="384" t="s">
        <v>1341</v>
      </c>
      <c r="M14" s="33"/>
      <c r="N14" s="384" t="s">
        <v>1341</v>
      </c>
      <c r="O14" s="384" t="s">
        <v>1341</v>
      </c>
      <c r="P14" s="136"/>
      <c r="Q14" s="33"/>
      <c r="R14" s="33"/>
      <c r="S14" s="34">
        <f t="shared" si="21"/>
        <v>75816</v>
      </c>
      <c r="T14" s="35">
        <v>1.0</v>
      </c>
      <c r="U14" s="36">
        <v>45581.0</v>
      </c>
      <c r="V14" s="37">
        <v>7.0</v>
      </c>
      <c r="W14" s="35">
        <v>0.95</v>
      </c>
      <c r="X14" s="38">
        <v>45623.0</v>
      </c>
      <c r="Y14" s="37">
        <v>776.0</v>
      </c>
      <c r="Z14" s="35">
        <v>0.7</v>
      </c>
      <c r="AA14" s="39">
        <v>45667.0</v>
      </c>
      <c r="AB14" s="40"/>
      <c r="AC14" s="35">
        <f t="shared" ref="AC14:AD14" si="25">Z14</f>
        <v>0.7</v>
      </c>
      <c r="AD14" s="39">
        <f t="shared" si="25"/>
        <v>45667</v>
      </c>
      <c r="AE14" s="142">
        <v>80.0</v>
      </c>
      <c r="AF14" s="43">
        <f t="shared" si="26"/>
        <v>80</v>
      </c>
      <c r="AG14" s="23">
        <f t="shared" si="24"/>
        <v>100</v>
      </c>
    </row>
    <row r="15">
      <c r="A15" s="387">
        <v>465186.0</v>
      </c>
      <c r="B15" s="1" t="s">
        <v>87</v>
      </c>
      <c r="C15" s="383">
        <v>1.0</v>
      </c>
      <c r="D15" s="29">
        <f t="shared" si="16"/>
        <v>19.5</v>
      </c>
      <c r="E15" s="30">
        <f t="shared" si="17"/>
        <v>38</v>
      </c>
      <c r="F15" s="30">
        <f t="shared" si="18"/>
        <v>12</v>
      </c>
      <c r="G15" s="31">
        <f t="shared" si="19"/>
        <v>20</v>
      </c>
      <c r="H15" s="32">
        <f t="shared" si="20"/>
        <v>89.5</v>
      </c>
      <c r="I15" s="384" t="s">
        <v>1341</v>
      </c>
      <c r="J15" s="33"/>
      <c r="K15" s="384" t="s">
        <v>1341</v>
      </c>
      <c r="L15" s="384" t="s">
        <v>1341</v>
      </c>
      <c r="M15" s="33"/>
      <c r="N15" s="33"/>
      <c r="O15" s="384" t="s">
        <v>1341</v>
      </c>
      <c r="P15" s="136"/>
      <c r="Q15" s="33"/>
      <c r="R15" s="33"/>
      <c r="S15" s="34">
        <f t="shared" si="21"/>
        <v>29186</v>
      </c>
      <c r="T15" s="35">
        <v>0.95</v>
      </c>
      <c r="U15" s="36">
        <v>45567.0</v>
      </c>
      <c r="V15" s="37">
        <v>123.0</v>
      </c>
      <c r="W15" s="130">
        <v>1.0</v>
      </c>
      <c r="X15" s="38">
        <v>45581.0</v>
      </c>
      <c r="Y15" s="37">
        <v>5543.0</v>
      </c>
      <c r="Z15" s="35">
        <v>0.95</v>
      </c>
      <c r="AA15" s="39">
        <v>45623.0</v>
      </c>
      <c r="AB15" s="40"/>
      <c r="AC15" s="35">
        <f t="shared" ref="AC15:AD15" si="27">Z15</f>
        <v>0.95</v>
      </c>
      <c r="AD15" s="39">
        <f t="shared" si="27"/>
        <v>45623</v>
      </c>
      <c r="AE15" s="142">
        <v>60.0</v>
      </c>
      <c r="AF15" s="43">
        <f t="shared" si="26"/>
        <v>60</v>
      </c>
      <c r="AG15" s="23">
        <f t="shared" si="24"/>
        <v>100</v>
      </c>
    </row>
    <row r="16">
      <c r="A16" s="1">
        <v>471917.0</v>
      </c>
      <c r="B16" s="1" t="s">
        <v>302</v>
      </c>
      <c r="C16" s="383">
        <v>1.0</v>
      </c>
      <c r="D16" s="29">
        <f t="shared" si="16"/>
        <v>17.5</v>
      </c>
      <c r="E16" s="30">
        <f t="shared" si="17"/>
        <v>32</v>
      </c>
      <c r="F16" s="30">
        <f t="shared" si="18"/>
        <v>12.666</v>
      </c>
      <c r="G16" s="31">
        <f t="shared" si="19"/>
        <v>20</v>
      </c>
      <c r="H16" s="32">
        <f t="shared" si="20"/>
        <v>82.166</v>
      </c>
      <c r="I16" s="384" t="s">
        <v>1341</v>
      </c>
      <c r="J16" s="33"/>
      <c r="K16" s="33"/>
      <c r="L16" s="384" t="s">
        <v>1341</v>
      </c>
      <c r="M16" s="384" t="s">
        <v>1341</v>
      </c>
      <c r="N16" s="384" t="s">
        <v>1341</v>
      </c>
      <c r="O16" s="384" t="s">
        <v>1341</v>
      </c>
      <c r="P16" s="136"/>
      <c r="Q16" s="33"/>
      <c r="R16" s="33"/>
      <c r="S16" s="34">
        <f t="shared" si="21"/>
        <v>35917</v>
      </c>
      <c r="T16" s="130">
        <v>0.85</v>
      </c>
      <c r="U16" s="36">
        <v>45609.0</v>
      </c>
      <c r="V16" s="37">
        <v>5.0</v>
      </c>
      <c r="W16" s="130">
        <v>0.9</v>
      </c>
      <c r="X16" s="38">
        <v>45623.0</v>
      </c>
      <c r="Y16" s="37">
        <v>5553.0</v>
      </c>
      <c r="Z16" s="35">
        <v>0.8</v>
      </c>
      <c r="AA16" s="39">
        <v>45651.0</v>
      </c>
      <c r="AB16" s="40"/>
      <c r="AC16" s="35">
        <f t="shared" ref="AC16:AD16" si="28">Z16</f>
        <v>0.8</v>
      </c>
      <c r="AD16" s="39">
        <f t="shared" si="28"/>
        <v>45651</v>
      </c>
      <c r="AE16" s="142">
        <v>63.33</v>
      </c>
      <c r="AF16" s="43">
        <f t="shared" si="26"/>
        <v>63.33</v>
      </c>
      <c r="AG16" s="23">
        <f t="shared" si="24"/>
        <v>100</v>
      </c>
    </row>
    <row r="17">
      <c r="A17" s="1">
        <v>465879.0</v>
      </c>
      <c r="B17" s="1" t="s">
        <v>323</v>
      </c>
      <c r="C17" s="383">
        <v>1.0</v>
      </c>
      <c r="D17" s="29">
        <f t="shared" si="16"/>
        <v>17.5</v>
      </c>
      <c r="E17" s="30">
        <f t="shared" si="17"/>
        <v>32</v>
      </c>
      <c r="F17" s="30">
        <f t="shared" si="18"/>
        <v>13.334</v>
      </c>
      <c r="G17" s="31">
        <f t="shared" si="19"/>
        <v>20</v>
      </c>
      <c r="H17" s="32">
        <f t="shared" si="20"/>
        <v>82.834</v>
      </c>
      <c r="I17" s="384" t="s">
        <v>1341</v>
      </c>
      <c r="J17" s="33"/>
      <c r="K17" s="33"/>
      <c r="L17" s="384" t="s">
        <v>1341</v>
      </c>
      <c r="M17" s="33"/>
      <c r="N17" s="384" t="s">
        <v>1341</v>
      </c>
      <c r="O17" s="33"/>
      <c r="P17" s="385" t="s">
        <v>1341</v>
      </c>
      <c r="Q17" s="33"/>
      <c r="R17" s="33"/>
      <c r="S17" s="34">
        <f t="shared" si="21"/>
        <v>29879</v>
      </c>
      <c r="T17" s="35">
        <v>0.85</v>
      </c>
      <c r="U17" s="36">
        <v>45609.0</v>
      </c>
      <c r="V17" s="21">
        <v>3.0</v>
      </c>
      <c r="W17" s="35">
        <v>0.9</v>
      </c>
      <c r="X17" s="38">
        <v>45637.0</v>
      </c>
      <c r="Y17" s="37">
        <v>66554.0</v>
      </c>
      <c r="Z17" s="35">
        <v>0.8</v>
      </c>
      <c r="AA17" s="39">
        <v>45651.0</v>
      </c>
      <c r="AB17" s="40"/>
      <c r="AC17" s="35">
        <f t="shared" ref="AC17:AD17" si="29">Z17</f>
        <v>0.8</v>
      </c>
      <c r="AD17" s="39">
        <f t="shared" si="29"/>
        <v>45651</v>
      </c>
      <c r="AE17" s="142">
        <v>66.67</v>
      </c>
      <c r="AF17" s="43">
        <f t="shared" si="26"/>
        <v>66.67</v>
      </c>
      <c r="AG17" s="23">
        <f t="shared" si="24"/>
        <v>100</v>
      </c>
    </row>
    <row r="18">
      <c r="A18" s="1">
        <v>465883.0</v>
      </c>
      <c r="B18" s="1" t="s">
        <v>325</v>
      </c>
      <c r="C18" s="383">
        <v>1.0</v>
      </c>
      <c r="D18" s="29">
        <f t="shared" si="16"/>
        <v>19</v>
      </c>
      <c r="E18" s="30">
        <f t="shared" si="17"/>
        <v>40</v>
      </c>
      <c r="F18" s="30">
        <f t="shared" si="18"/>
        <v>16.666</v>
      </c>
      <c r="G18" s="31">
        <f t="shared" si="19"/>
        <v>20</v>
      </c>
      <c r="H18" s="32">
        <f t="shared" si="20"/>
        <v>95.666</v>
      </c>
      <c r="I18" s="384" t="s">
        <v>1341</v>
      </c>
      <c r="J18" s="33"/>
      <c r="K18" s="33"/>
      <c r="L18" s="33"/>
      <c r="M18" s="33"/>
      <c r="N18" s="384" t="s">
        <v>1341</v>
      </c>
      <c r="O18" s="384" t="s">
        <v>1341</v>
      </c>
      <c r="P18" s="385" t="s">
        <v>1341</v>
      </c>
      <c r="Q18" s="33"/>
      <c r="R18" s="33"/>
      <c r="S18" s="34">
        <f t="shared" si="21"/>
        <v>29883</v>
      </c>
      <c r="T18" s="35">
        <v>1.0</v>
      </c>
      <c r="U18" s="36">
        <v>45609.0</v>
      </c>
      <c r="V18" s="34">
        <v>5554.0</v>
      </c>
      <c r="W18" s="130">
        <v>0.9</v>
      </c>
      <c r="X18" s="38">
        <v>45623.0</v>
      </c>
      <c r="Y18" s="37">
        <v>5544.0</v>
      </c>
      <c r="Z18" s="35">
        <v>1.0</v>
      </c>
      <c r="AA18" s="306">
        <v>45637.0</v>
      </c>
      <c r="AB18" s="40"/>
      <c r="AC18" s="35">
        <f t="shared" ref="AC18:AD18" si="30">Z18</f>
        <v>1</v>
      </c>
      <c r="AD18" s="39">
        <f t="shared" si="30"/>
        <v>45637</v>
      </c>
      <c r="AE18" s="142">
        <v>83.33</v>
      </c>
      <c r="AF18" s="43">
        <f t="shared" si="26"/>
        <v>83.33</v>
      </c>
      <c r="AG18" s="23">
        <f t="shared" si="24"/>
        <v>100</v>
      </c>
    </row>
    <row r="19" ht="16.5" customHeight="1">
      <c r="A19" s="1">
        <v>465903.0</v>
      </c>
      <c r="B19" s="1" t="s">
        <v>335</v>
      </c>
      <c r="C19" s="383">
        <v>1.0</v>
      </c>
      <c r="D19" s="29">
        <f t="shared" si="16"/>
        <v>20</v>
      </c>
      <c r="E19" s="30">
        <f t="shared" si="17"/>
        <v>40</v>
      </c>
      <c r="F19" s="30">
        <f t="shared" si="18"/>
        <v>16</v>
      </c>
      <c r="G19" s="31">
        <f t="shared" si="19"/>
        <v>20</v>
      </c>
      <c r="H19" s="32">
        <f t="shared" si="20"/>
        <v>96</v>
      </c>
      <c r="I19" s="384" t="s">
        <v>1341</v>
      </c>
      <c r="J19" s="33"/>
      <c r="K19" s="33"/>
      <c r="L19" s="384" t="s">
        <v>1341</v>
      </c>
      <c r="M19" s="384" t="s">
        <v>1341</v>
      </c>
      <c r="N19" s="33"/>
      <c r="O19" s="384" t="s">
        <v>1341</v>
      </c>
      <c r="P19" s="136"/>
      <c r="Q19" s="33"/>
      <c r="R19" s="33"/>
      <c r="S19" s="34">
        <f t="shared" si="21"/>
        <v>29903</v>
      </c>
      <c r="T19" s="35">
        <v>1.0</v>
      </c>
      <c r="U19" s="36">
        <v>45581.0</v>
      </c>
      <c r="V19" s="21">
        <v>6662.0</v>
      </c>
      <c r="W19" s="35">
        <v>1.0</v>
      </c>
      <c r="X19" s="38">
        <v>45623.0</v>
      </c>
      <c r="Y19" s="37">
        <v>665.0</v>
      </c>
      <c r="Z19" s="35">
        <v>1.0</v>
      </c>
      <c r="AA19" s="388">
        <v>45651.0</v>
      </c>
      <c r="AB19" s="40"/>
      <c r="AC19" s="35">
        <f t="shared" ref="AC19:AD19" si="31">Z19</f>
        <v>1</v>
      </c>
      <c r="AD19" s="39">
        <f t="shared" si="31"/>
        <v>45651</v>
      </c>
      <c r="AE19" s="142">
        <v>80.0</v>
      </c>
      <c r="AF19" s="43">
        <f t="shared" si="26"/>
        <v>80</v>
      </c>
      <c r="AG19" s="23">
        <f t="shared" si="24"/>
        <v>100</v>
      </c>
    </row>
    <row r="20">
      <c r="A20" s="1">
        <v>465716.0</v>
      </c>
      <c r="B20" s="1" t="s">
        <v>246</v>
      </c>
      <c r="C20" s="383">
        <v>1.0</v>
      </c>
      <c r="D20" s="29">
        <f t="shared" si="16"/>
        <v>12</v>
      </c>
      <c r="E20" s="30">
        <f t="shared" si="17"/>
        <v>24</v>
      </c>
      <c r="F20" s="30">
        <f t="shared" si="18"/>
        <v>12.666</v>
      </c>
      <c r="G20" s="70">
        <v>12.0</v>
      </c>
      <c r="H20" s="32">
        <f t="shared" si="20"/>
        <v>60.666</v>
      </c>
      <c r="I20" s="384" t="s">
        <v>1341</v>
      </c>
      <c r="J20" s="33"/>
      <c r="K20" s="384" t="s">
        <v>1341</v>
      </c>
      <c r="L20" s="33"/>
      <c r="M20" s="33"/>
      <c r="N20" s="33"/>
      <c r="O20" s="33"/>
      <c r="P20" s="385" t="s">
        <v>1341</v>
      </c>
      <c r="Q20" s="33"/>
      <c r="R20" s="33"/>
      <c r="S20" s="34">
        <f t="shared" si="21"/>
        <v>29716</v>
      </c>
      <c r="T20" s="35">
        <v>0.6</v>
      </c>
      <c r="U20" s="36">
        <v>45667.0</v>
      </c>
      <c r="V20" s="21">
        <v>222334.0</v>
      </c>
      <c r="W20" s="35">
        <v>0.6</v>
      </c>
      <c r="X20" s="38">
        <v>45681.0</v>
      </c>
      <c r="Y20" s="37">
        <v>5554.0</v>
      </c>
      <c r="Z20" s="35">
        <v>0.6</v>
      </c>
      <c r="AA20" s="39">
        <v>45715.0</v>
      </c>
      <c r="AB20" s="40"/>
      <c r="AC20" s="35">
        <f t="shared" ref="AC20:AD20" si="32">Z20</f>
        <v>0.6</v>
      </c>
      <c r="AD20" s="39">
        <f t="shared" si="32"/>
        <v>45715</v>
      </c>
      <c r="AE20" s="139">
        <v>63.33</v>
      </c>
      <c r="AF20" s="43">
        <f t="shared" si="26"/>
        <v>63.33</v>
      </c>
      <c r="AG20" s="23">
        <f t="shared" si="24"/>
        <v>100</v>
      </c>
    </row>
    <row r="21">
      <c r="A21" s="1">
        <v>465983.0</v>
      </c>
      <c r="B21" s="1" t="s">
        <v>353</v>
      </c>
      <c r="C21" s="386">
        <v>2.0</v>
      </c>
      <c r="D21" s="29">
        <f t="shared" si="16"/>
        <v>18.5</v>
      </c>
      <c r="E21" s="30">
        <f t="shared" si="17"/>
        <v>36</v>
      </c>
      <c r="F21" s="30">
        <f t="shared" si="18"/>
        <v>14</v>
      </c>
      <c r="G21" s="31">
        <f t="shared" ref="G21:G31" si="34">AG21/100*20</f>
        <v>20</v>
      </c>
      <c r="H21" s="32">
        <f t="shared" si="20"/>
        <v>88.5</v>
      </c>
      <c r="I21" s="33"/>
      <c r="J21" s="33"/>
      <c r="K21" s="384" t="s">
        <v>1341</v>
      </c>
      <c r="L21" s="384" t="s">
        <v>1341</v>
      </c>
      <c r="M21" s="33"/>
      <c r="N21" s="33"/>
      <c r="O21" s="33"/>
      <c r="P21" s="385" t="s">
        <v>1341</v>
      </c>
      <c r="Q21" s="33"/>
      <c r="R21" s="33"/>
      <c r="S21" s="34">
        <f t="shared" si="21"/>
        <v>29983</v>
      </c>
      <c r="T21" s="35">
        <v>0.9</v>
      </c>
      <c r="U21" s="36">
        <v>45567.0</v>
      </c>
      <c r="V21" s="21">
        <v>986.0</v>
      </c>
      <c r="W21" s="35">
        <v>0.95</v>
      </c>
      <c r="X21" s="38">
        <v>45581.0</v>
      </c>
      <c r="Y21" s="37">
        <v>930.0</v>
      </c>
      <c r="Z21" s="35">
        <v>0.9</v>
      </c>
      <c r="AA21" s="39">
        <v>45652.0</v>
      </c>
      <c r="AB21" s="40"/>
      <c r="AC21" s="35">
        <f t="shared" ref="AC21:AD21" si="33">Z21</f>
        <v>0.9</v>
      </c>
      <c r="AD21" s="39">
        <f t="shared" si="33"/>
        <v>45652</v>
      </c>
      <c r="AE21" s="142">
        <v>70.0</v>
      </c>
      <c r="AF21" s="43">
        <f t="shared" si="26"/>
        <v>70</v>
      </c>
      <c r="AG21" s="23">
        <f t="shared" si="24"/>
        <v>100</v>
      </c>
    </row>
    <row r="22">
      <c r="A22" s="1">
        <v>466072.0</v>
      </c>
      <c r="B22" s="1" t="s">
        <v>385</v>
      </c>
      <c r="C22" s="386">
        <v>2.0</v>
      </c>
      <c r="D22" s="29">
        <f t="shared" si="16"/>
        <v>15.5</v>
      </c>
      <c r="E22" s="30">
        <f t="shared" si="17"/>
        <v>24</v>
      </c>
      <c r="F22" s="30">
        <f t="shared" si="18"/>
        <v>12.666</v>
      </c>
      <c r="G22" s="31">
        <f t="shared" si="34"/>
        <v>12</v>
      </c>
      <c r="H22" s="32">
        <f t="shared" si="20"/>
        <v>64.166</v>
      </c>
      <c r="I22" s="33"/>
      <c r="J22" s="33"/>
      <c r="K22" s="384" t="s">
        <v>1341</v>
      </c>
      <c r="L22" s="33"/>
      <c r="M22" s="384" t="s">
        <v>1341</v>
      </c>
      <c r="N22" s="384" t="s">
        <v>1341</v>
      </c>
      <c r="O22" s="384" t="s">
        <v>1341</v>
      </c>
      <c r="P22" s="385" t="s">
        <v>1341</v>
      </c>
      <c r="Q22" s="33"/>
      <c r="R22" s="33"/>
      <c r="S22" s="34">
        <f t="shared" si="21"/>
        <v>30072</v>
      </c>
      <c r="T22" s="35">
        <v>0.8</v>
      </c>
      <c r="U22" s="36">
        <v>45609.0</v>
      </c>
      <c r="V22" s="21">
        <v>1111.0</v>
      </c>
      <c r="W22" s="35">
        <v>0.75</v>
      </c>
      <c r="X22" s="38">
        <v>45651.0</v>
      </c>
      <c r="Y22" s="37">
        <v>1990.0</v>
      </c>
      <c r="Z22" s="35">
        <v>0.6</v>
      </c>
      <c r="AA22" s="39">
        <v>45976.0</v>
      </c>
      <c r="AB22" s="40"/>
      <c r="AC22" s="35">
        <f t="shared" ref="AC22:AD22" si="35">Z22</f>
        <v>0.6</v>
      </c>
      <c r="AD22" s="39">
        <f t="shared" si="35"/>
        <v>45976</v>
      </c>
      <c r="AE22" s="142">
        <v>63.33</v>
      </c>
      <c r="AF22" s="43">
        <f t="shared" si="26"/>
        <v>63.33</v>
      </c>
      <c r="AG22" s="23">
        <v>60.0</v>
      </c>
    </row>
    <row r="23">
      <c r="A23" s="1">
        <v>466309.0</v>
      </c>
      <c r="B23" s="1" t="s">
        <v>465</v>
      </c>
      <c r="C23" s="386">
        <v>2.0</v>
      </c>
      <c r="D23" s="29">
        <f t="shared" si="16"/>
        <v>20</v>
      </c>
      <c r="E23" s="30">
        <f t="shared" si="17"/>
        <v>40</v>
      </c>
      <c r="F23" s="30">
        <f t="shared" si="18"/>
        <v>16.666</v>
      </c>
      <c r="G23" s="31">
        <f t="shared" si="34"/>
        <v>20</v>
      </c>
      <c r="H23" s="32">
        <f t="shared" si="20"/>
        <v>96.666</v>
      </c>
      <c r="I23" s="33"/>
      <c r="J23" s="33"/>
      <c r="K23" s="384" t="s">
        <v>1341</v>
      </c>
      <c r="L23" s="384" t="s">
        <v>1341</v>
      </c>
      <c r="M23" s="33"/>
      <c r="N23" s="384" t="s">
        <v>1341</v>
      </c>
      <c r="O23" s="384" t="s">
        <v>1341</v>
      </c>
      <c r="P23" s="136"/>
      <c r="Q23" s="33"/>
      <c r="R23" s="33"/>
      <c r="S23" s="34">
        <f t="shared" si="21"/>
        <v>30309</v>
      </c>
      <c r="T23" s="35">
        <v>1.0</v>
      </c>
      <c r="U23" s="36">
        <v>45567.0</v>
      </c>
      <c r="V23" s="21">
        <v>993.0</v>
      </c>
      <c r="W23" s="35">
        <v>1.0</v>
      </c>
      <c r="X23" s="38">
        <v>45581.0</v>
      </c>
      <c r="Y23" s="37" t="s">
        <v>1343</v>
      </c>
      <c r="Z23" s="35">
        <v>1.0</v>
      </c>
      <c r="AA23" s="39">
        <v>45623.0</v>
      </c>
      <c r="AB23" s="37"/>
      <c r="AC23" s="35">
        <f t="shared" ref="AC23:AC34" si="36">Z23</f>
        <v>1</v>
      </c>
      <c r="AD23" s="39"/>
      <c r="AE23" s="142">
        <v>83.33</v>
      </c>
      <c r="AF23" s="43">
        <f t="shared" si="26"/>
        <v>83.33</v>
      </c>
      <c r="AG23" s="23">
        <f>if(H23&gt;=60,100,0)</f>
        <v>100</v>
      </c>
    </row>
    <row r="24">
      <c r="A24" s="1">
        <v>466398.0</v>
      </c>
      <c r="B24" s="1" t="s">
        <v>509</v>
      </c>
      <c r="C24" s="386">
        <v>2.0</v>
      </c>
      <c r="D24" s="29">
        <f t="shared" si="16"/>
        <v>15.5</v>
      </c>
      <c r="E24" s="30">
        <f t="shared" si="17"/>
        <v>24</v>
      </c>
      <c r="F24" s="30">
        <f t="shared" si="18"/>
        <v>12</v>
      </c>
      <c r="G24" s="31">
        <f t="shared" si="34"/>
        <v>11</v>
      </c>
      <c r="H24" s="32">
        <f t="shared" si="20"/>
        <v>62.5</v>
      </c>
      <c r="I24" s="33"/>
      <c r="J24" s="33"/>
      <c r="K24" s="33"/>
      <c r="L24" s="33"/>
      <c r="M24" s="33"/>
      <c r="N24" s="384" t="s">
        <v>1341</v>
      </c>
      <c r="O24" s="384" t="s">
        <v>1341</v>
      </c>
      <c r="P24" s="385" t="s">
        <v>1341</v>
      </c>
      <c r="Q24" s="33"/>
      <c r="R24" s="33"/>
      <c r="S24" s="34">
        <f t="shared" si="21"/>
        <v>30398</v>
      </c>
      <c r="T24" s="35">
        <v>0.85</v>
      </c>
      <c r="U24" s="36">
        <v>45623.0</v>
      </c>
      <c r="V24" s="21">
        <v>916.0</v>
      </c>
      <c r="W24" s="35">
        <v>0.7</v>
      </c>
      <c r="X24" s="38">
        <v>45651.0</v>
      </c>
      <c r="Y24" s="37">
        <v>3390.0</v>
      </c>
      <c r="Z24" s="35">
        <v>0.6</v>
      </c>
      <c r="AA24" s="39">
        <v>45976.0</v>
      </c>
      <c r="AB24" s="40"/>
      <c r="AC24" s="35">
        <f t="shared" si="36"/>
        <v>0.6</v>
      </c>
      <c r="AD24" s="39">
        <f t="shared" ref="AD24:AD34" si="37">AA24</f>
        <v>45976</v>
      </c>
      <c r="AE24" s="139">
        <v>56.67</v>
      </c>
      <c r="AF24" s="43">
        <v>60.0</v>
      </c>
      <c r="AG24" s="23">
        <v>55.0</v>
      </c>
    </row>
    <row r="25">
      <c r="A25" s="1">
        <v>472391.0</v>
      </c>
      <c r="B25" s="1" t="s">
        <v>775</v>
      </c>
      <c r="C25" s="386">
        <v>2.0</v>
      </c>
      <c r="D25" s="29">
        <f t="shared" si="16"/>
        <v>15.5</v>
      </c>
      <c r="E25" s="30">
        <f t="shared" si="17"/>
        <v>24</v>
      </c>
      <c r="F25" s="30">
        <f t="shared" si="18"/>
        <v>14</v>
      </c>
      <c r="G25" s="31">
        <f t="shared" si="34"/>
        <v>8</v>
      </c>
      <c r="H25" s="32">
        <f t="shared" si="20"/>
        <v>61.5</v>
      </c>
      <c r="I25" s="33"/>
      <c r="J25" s="33"/>
      <c r="K25" s="384" t="s">
        <v>1341</v>
      </c>
      <c r="L25" s="384" t="s">
        <v>1341</v>
      </c>
      <c r="M25" s="33"/>
      <c r="N25" s="33"/>
      <c r="O25" s="384" t="s">
        <v>1341</v>
      </c>
      <c r="P25" s="385" t="s">
        <v>1341</v>
      </c>
      <c r="Q25" s="33"/>
      <c r="R25" s="33"/>
      <c r="S25" s="34">
        <f t="shared" si="21"/>
        <v>36391</v>
      </c>
      <c r="T25" s="35">
        <v>0.9</v>
      </c>
      <c r="U25" s="36">
        <v>45581.0</v>
      </c>
      <c r="V25" s="21">
        <v>965.0</v>
      </c>
      <c r="W25" s="35">
        <v>0.65</v>
      </c>
      <c r="X25" s="38">
        <v>45651.0</v>
      </c>
      <c r="Y25" s="37">
        <v>998.0</v>
      </c>
      <c r="Z25" s="35">
        <v>0.6</v>
      </c>
      <c r="AA25" s="39">
        <v>45976.0</v>
      </c>
      <c r="AB25" s="40"/>
      <c r="AC25" s="35">
        <f t="shared" si="36"/>
        <v>0.6</v>
      </c>
      <c r="AD25" s="39">
        <f t="shared" si="37"/>
        <v>45976</v>
      </c>
      <c r="AE25" s="142">
        <v>70.0</v>
      </c>
      <c r="AF25" s="43">
        <f>if(AE25&gt;=60,AE25,0)</f>
        <v>70</v>
      </c>
      <c r="AG25" s="23">
        <v>40.0</v>
      </c>
    </row>
    <row r="26">
      <c r="A26" s="1">
        <v>407793.0</v>
      </c>
      <c r="B26" s="1" t="s">
        <v>787</v>
      </c>
      <c r="C26" s="386">
        <v>2.0</v>
      </c>
      <c r="D26" s="29">
        <f t="shared" si="16"/>
        <v>16</v>
      </c>
      <c r="E26" s="30">
        <f t="shared" si="17"/>
        <v>34</v>
      </c>
      <c r="F26" s="30">
        <f t="shared" si="18"/>
        <v>12</v>
      </c>
      <c r="G26" s="31">
        <f t="shared" si="34"/>
        <v>20</v>
      </c>
      <c r="H26" s="32">
        <f t="shared" si="20"/>
        <v>82</v>
      </c>
      <c r="I26" s="33"/>
      <c r="J26" s="33"/>
      <c r="K26" s="384" t="s">
        <v>1341</v>
      </c>
      <c r="L26" s="384" t="s">
        <v>1341</v>
      </c>
      <c r="M26" s="33"/>
      <c r="N26" s="384" t="s">
        <v>1341</v>
      </c>
      <c r="O26" s="384" t="s">
        <v>1341</v>
      </c>
      <c r="P26" s="385" t="s">
        <v>1341</v>
      </c>
      <c r="Q26" s="33"/>
      <c r="R26" s="33"/>
      <c r="S26" s="34">
        <f t="shared" si="21"/>
        <v>76207</v>
      </c>
      <c r="T26" s="35">
        <v>0.85</v>
      </c>
      <c r="U26" s="36">
        <v>45581.0</v>
      </c>
      <c r="V26" s="21">
        <v>951.0</v>
      </c>
      <c r="W26" s="35">
        <v>0.75</v>
      </c>
      <c r="X26" s="38">
        <v>45651.0</v>
      </c>
      <c r="Y26" s="37">
        <v>9002.0</v>
      </c>
      <c r="Z26" s="35">
        <v>0.85</v>
      </c>
      <c r="AA26" s="39">
        <v>45652.0</v>
      </c>
      <c r="AB26" s="40"/>
      <c r="AC26" s="35">
        <f t="shared" si="36"/>
        <v>0.85</v>
      </c>
      <c r="AD26" s="39">
        <f t="shared" si="37"/>
        <v>45652</v>
      </c>
      <c r="AE26" s="139">
        <v>53.33</v>
      </c>
      <c r="AF26" s="43">
        <v>60.0</v>
      </c>
      <c r="AG26" s="23">
        <f t="shared" ref="AG26:AG31" si="38">if(H26&gt;=60,100,0)</f>
        <v>100</v>
      </c>
    </row>
    <row r="27">
      <c r="A27" s="1">
        <v>467392.0</v>
      </c>
      <c r="B27" s="1" t="s">
        <v>853</v>
      </c>
      <c r="C27" s="386">
        <v>2.0</v>
      </c>
      <c r="D27" s="29">
        <f t="shared" si="16"/>
        <v>17.1</v>
      </c>
      <c r="E27" s="30">
        <f t="shared" si="17"/>
        <v>36</v>
      </c>
      <c r="F27" s="30">
        <f t="shared" si="18"/>
        <v>15.334</v>
      </c>
      <c r="G27" s="31">
        <f t="shared" si="34"/>
        <v>20</v>
      </c>
      <c r="H27" s="32">
        <f t="shared" si="20"/>
        <v>88.434</v>
      </c>
      <c r="I27" s="33"/>
      <c r="J27" s="33"/>
      <c r="K27" s="384" t="s">
        <v>1341</v>
      </c>
      <c r="L27" s="33"/>
      <c r="M27" s="384" t="s">
        <v>1341</v>
      </c>
      <c r="N27" s="384" t="s">
        <v>1341</v>
      </c>
      <c r="O27" s="384" t="s">
        <v>1341</v>
      </c>
      <c r="P27" s="385" t="s">
        <v>1341</v>
      </c>
      <c r="Q27" s="33"/>
      <c r="R27" s="33"/>
      <c r="S27" s="34">
        <f t="shared" si="21"/>
        <v>31392</v>
      </c>
      <c r="T27" s="35">
        <v>0.86</v>
      </c>
      <c r="U27" s="36">
        <v>45567.0</v>
      </c>
      <c r="V27" s="21">
        <v>972.0</v>
      </c>
      <c r="W27" s="35">
        <v>0.85</v>
      </c>
      <c r="X27" s="38">
        <v>45623.0</v>
      </c>
      <c r="Y27" s="37">
        <v>909.0</v>
      </c>
      <c r="Z27" s="35">
        <v>0.9</v>
      </c>
      <c r="AA27" s="39">
        <v>45651.0</v>
      </c>
      <c r="AB27" s="40"/>
      <c r="AC27" s="35">
        <f t="shared" si="36"/>
        <v>0.9</v>
      </c>
      <c r="AD27" s="39">
        <f t="shared" si="37"/>
        <v>45651</v>
      </c>
      <c r="AE27" s="142">
        <v>76.67</v>
      </c>
      <c r="AF27" s="43">
        <f t="shared" ref="AF27:AF29" si="39">if(AE27&gt;=60,AE27,0)</f>
        <v>76.67</v>
      </c>
      <c r="AG27" s="23">
        <f t="shared" si="38"/>
        <v>100</v>
      </c>
    </row>
    <row r="28">
      <c r="A28" s="1">
        <v>467549.0</v>
      </c>
      <c r="B28" s="1" t="s">
        <v>917</v>
      </c>
      <c r="C28" s="386">
        <v>2.0</v>
      </c>
      <c r="D28" s="29">
        <f t="shared" si="16"/>
        <v>18</v>
      </c>
      <c r="E28" s="30">
        <f t="shared" si="17"/>
        <v>38</v>
      </c>
      <c r="F28" s="30">
        <f t="shared" si="18"/>
        <v>16.666</v>
      </c>
      <c r="G28" s="31">
        <f t="shared" si="34"/>
        <v>20</v>
      </c>
      <c r="H28" s="32">
        <f t="shared" si="20"/>
        <v>92.666</v>
      </c>
      <c r="I28" s="33"/>
      <c r="J28" s="33"/>
      <c r="K28" s="384" t="s">
        <v>1341</v>
      </c>
      <c r="L28" s="33"/>
      <c r="M28" s="33"/>
      <c r="N28" s="384" t="s">
        <v>1341</v>
      </c>
      <c r="O28" s="33"/>
      <c r="P28" s="385" t="s">
        <v>1341</v>
      </c>
      <c r="Q28" s="33"/>
      <c r="R28" s="33"/>
      <c r="S28" s="34">
        <f t="shared" si="21"/>
        <v>31549</v>
      </c>
      <c r="T28" s="35">
        <v>0.9</v>
      </c>
      <c r="U28" s="36">
        <v>45567.0</v>
      </c>
      <c r="V28" s="21">
        <v>979.0</v>
      </c>
      <c r="W28" s="35">
        <v>0.9</v>
      </c>
      <c r="X28" s="38">
        <v>45609.0</v>
      </c>
      <c r="Y28" s="37">
        <v>923.0</v>
      </c>
      <c r="Z28" s="35">
        <v>0.95</v>
      </c>
      <c r="AA28" s="39">
        <v>45651.0</v>
      </c>
      <c r="AB28" s="40"/>
      <c r="AC28" s="35">
        <f t="shared" si="36"/>
        <v>0.95</v>
      </c>
      <c r="AD28" s="39">
        <f t="shared" si="37"/>
        <v>45651</v>
      </c>
      <c r="AE28" s="142">
        <v>83.33</v>
      </c>
      <c r="AF28" s="43">
        <f t="shared" si="39"/>
        <v>83.33</v>
      </c>
      <c r="AG28" s="23">
        <f t="shared" si="38"/>
        <v>100</v>
      </c>
    </row>
    <row r="29">
      <c r="A29" s="1">
        <v>467610.0</v>
      </c>
      <c r="B29" s="1" t="s">
        <v>937</v>
      </c>
      <c r="C29" s="386">
        <v>2.0</v>
      </c>
      <c r="D29" s="29">
        <f t="shared" si="16"/>
        <v>17</v>
      </c>
      <c r="E29" s="30">
        <f t="shared" si="17"/>
        <v>36</v>
      </c>
      <c r="F29" s="30">
        <f t="shared" si="18"/>
        <v>14.666</v>
      </c>
      <c r="G29" s="31">
        <f t="shared" si="34"/>
        <v>20</v>
      </c>
      <c r="H29" s="32">
        <f t="shared" si="20"/>
        <v>87.666</v>
      </c>
      <c r="I29" s="33"/>
      <c r="J29" s="33"/>
      <c r="K29" s="384" t="s">
        <v>1341</v>
      </c>
      <c r="L29" s="33"/>
      <c r="M29" s="33"/>
      <c r="N29" s="384" t="s">
        <v>1341</v>
      </c>
      <c r="O29" s="384" t="s">
        <v>1341</v>
      </c>
      <c r="P29" s="385" t="s">
        <v>1341</v>
      </c>
      <c r="Q29" s="33"/>
      <c r="R29" s="145"/>
      <c r="S29" s="34">
        <f t="shared" si="21"/>
        <v>31610</v>
      </c>
      <c r="T29" s="35">
        <v>0.9</v>
      </c>
      <c r="U29" s="36">
        <v>45567.0</v>
      </c>
      <c r="V29" s="37">
        <v>965.0</v>
      </c>
      <c r="W29" s="35">
        <v>0.8</v>
      </c>
      <c r="X29" s="38">
        <v>45623.0</v>
      </c>
      <c r="Y29" s="37">
        <v>902.0</v>
      </c>
      <c r="Z29" s="35">
        <v>0.9</v>
      </c>
      <c r="AA29" s="39">
        <v>45651.0</v>
      </c>
      <c r="AB29" s="40"/>
      <c r="AC29" s="35">
        <f t="shared" si="36"/>
        <v>0.9</v>
      </c>
      <c r="AD29" s="39">
        <f t="shared" si="37"/>
        <v>45651</v>
      </c>
      <c r="AE29" s="142">
        <v>73.33</v>
      </c>
      <c r="AF29" s="43">
        <f t="shared" si="39"/>
        <v>73.33</v>
      </c>
      <c r="AG29" s="23">
        <f t="shared" si="38"/>
        <v>100</v>
      </c>
    </row>
    <row r="30">
      <c r="A30" s="1">
        <v>465058.0</v>
      </c>
      <c r="B30" s="1" t="s">
        <v>71</v>
      </c>
      <c r="C30" s="383">
        <v>1.0</v>
      </c>
      <c r="D30" s="29">
        <f t="shared" si="16"/>
        <v>19.5</v>
      </c>
      <c r="E30" s="30">
        <f t="shared" si="17"/>
        <v>36</v>
      </c>
      <c r="F30" s="30">
        <f t="shared" si="18"/>
        <v>12</v>
      </c>
      <c r="G30" s="31">
        <f t="shared" si="34"/>
        <v>20</v>
      </c>
      <c r="H30" s="32">
        <f t="shared" si="20"/>
        <v>87.5</v>
      </c>
      <c r="I30" s="384" t="s">
        <v>1341</v>
      </c>
      <c r="J30" s="33"/>
      <c r="K30" s="384" t="s">
        <v>1341</v>
      </c>
      <c r="L30" s="33"/>
      <c r="M30" s="33"/>
      <c r="N30" s="33"/>
      <c r="O30" s="33"/>
      <c r="P30" s="385" t="s">
        <v>1341</v>
      </c>
      <c r="Q30" s="33"/>
      <c r="R30" s="33"/>
      <c r="S30" s="34">
        <f t="shared" si="21"/>
        <v>29058</v>
      </c>
      <c r="T30" s="130">
        <v>1.0</v>
      </c>
      <c r="U30" s="36">
        <v>45567.0</v>
      </c>
      <c r="V30" s="37">
        <v>666.0</v>
      </c>
      <c r="W30" s="35">
        <v>0.95</v>
      </c>
      <c r="X30" s="38">
        <v>45576.0</v>
      </c>
      <c r="Y30" s="37">
        <v>6665.0</v>
      </c>
      <c r="Z30" s="35">
        <v>0.9</v>
      </c>
      <c r="AA30" s="39">
        <v>45681.0</v>
      </c>
      <c r="AB30" s="40"/>
      <c r="AC30" s="35">
        <f t="shared" si="36"/>
        <v>0.9</v>
      </c>
      <c r="AD30" s="39">
        <f t="shared" si="37"/>
        <v>45681</v>
      </c>
      <c r="AE30" s="139">
        <v>43.33</v>
      </c>
      <c r="AF30" s="43">
        <v>60.0</v>
      </c>
      <c r="AG30" s="23">
        <f t="shared" si="38"/>
        <v>100</v>
      </c>
    </row>
    <row r="31">
      <c r="A31" s="1">
        <v>372854.0</v>
      </c>
      <c r="B31" s="1" t="s">
        <v>164</v>
      </c>
      <c r="C31" s="383">
        <v>1.0</v>
      </c>
      <c r="D31" s="29">
        <f t="shared" si="16"/>
        <v>18.5</v>
      </c>
      <c r="E31" s="30">
        <f t="shared" si="17"/>
        <v>32</v>
      </c>
      <c r="F31" s="30">
        <f t="shared" si="18"/>
        <v>13.334</v>
      </c>
      <c r="G31" s="31">
        <f t="shared" si="34"/>
        <v>20</v>
      </c>
      <c r="H31" s="32">
        <f t="shared" si="20"/>
        <v>83.834</v>
      </c>
      <c r="I31" s="384" t="s">
        <v>1341</v>
      </c>
      <c r="J31" s="33"/>
      <c r="K31" s="384" t="s">
        <v>1341</v>
      </c>
      <c r="L31" s="33"/>
      <c r="M31" s="33"/>
      <c r="N31" s="33"/>
      <c r="O31" s="384" t="s">
        <v>1341</v>
      </c>
      <c r="P31" s="136"/>
      <c r="Q31" s="33"/>
      <c r="R31" s="33"/>
      <c r="S31" s="34">
        <f t="shared" si="21"/>
        <v>111146</v>
      </c>
      <c r="T31" s="130">
        <v>0.95</v>
      </c>
      <c r="U31" s="36">
        <v>45567.0</v>
      </c>
      <c r="V31" s="37">
        <v>444.0</v>
      </c>
      <c r="W31" s="35">
        <v>0.9</v>
      </c>
      <c r="X31" s="38">
        <v>45623.0</v>
      </c>
      <c r="Y31" s="37">
        <v>7766.0</v>
      </c>
      <c r="Z31" s="35">
        <v>0.8</v>
      </c>
      <c r="AA31" s="39">
        <v>45681.0</v>
      </c>
      <c r="AB31" s="40"/>
      <c r="AC31" s="35">
        <f t="shared" si="36"/>
        <v>0.8</v>
      </c>
      <c r="AD31" s="39">
        <f t="shared" si="37"/>
        <v>45681</v>
      </c>
      <c r="AE31" s="142">
        <v>66.67</v>
      </c>
      <c r="AF31" s="43">
        <f>if(AE31&gt;=60,AE31,0)</f>
        <v>66.67</v>
      </c>
      <c r="AG31" s="23">
        <f t="shared" si="38"/>
        <v>100</v>
      </c>
    </row>
    <row r="32">
      <c r="A32" s="1">
        <v>374856.0</v>
      </c>
      <c r="B32" s="1" t="s">
        <v>46</v>
      </c>
      <c r="C32" s="383">
        <v>1.0</v>
      </c>
      <c r="D32" s="29">
        <f t="shared" si="16"/>
        <v>13</v>
      </c>
      <c r="E32" s="30">
        <f t="shared" si="17"/>
        <v>32</v>
      </c>
      <c r="F32" s="30">
        <f t="shared" si="18"/>
        <v>12</v>
      </c>
      <c r="G32" s="70">
        <v>2.0</v>
      </c>
      <c r="H32" s="389">
        <v>61.0</v>
      </c>
      <c r="I32" s="33"/>
      <c r="J32" s="33"/>
      <c r="K32" s="33"/>
      <c r="L32" s="33"/>
      <c r="M32" s="384" t="s">
        <v>1341</v>
      </c>
      <c r="N32" s="384" t="s">
        <v>1341</v>
      </c>
      <c r="O32" s="33"/>
      <c r="P32" s="136"/>
      <c r="Q32" s="33"/>
      <c r="R32" s="145"/>
      <c r="S32" s="390">
        <v>2201.0</v>
      </c>
      <c r="T32" s="391">
        <v>0.7</v>
      </c>
      <c r="U32" s="392" t="s">
        <v>1344</v>
      </c>
      <c r="V32" s="393">
        <v>2295.0</v>
      </c>
      <c r="W32" s="391">
        <v>0.6</v>
      </c>
      <c r="X32" s="392" t="s">
        <v>1344</v>
      </c>
      <c r="Y32" s="393">
        <v>220782.0</v>
      </c>
      <c r="Z32" s="35">
        <v>0.8</v>
      </c>
      <c r="AA32" s="39">
        <v>45677.0</v>
      </c>
      <c r="AB32" s="40"/>
      <c r="AC32" s="35">
        <f t="shared" si="36"/>
        <v>0.8</v>
      </c>
      <c r="AD32" s="39">
        <f t="shared" si="37"/>
        <v>45677</v>
      </c>
      <c r="AE32" s="139">
        <v>43.33</v>
      </c>
      <c r="AF32" s="43">
        <v>60.0</v>
      </c>
      <c r="AG32" s="23">
        <v>60.0</v>
      </c>
    </row>
    <row r="33">
      <c r="A33" s="1">
        <v>408067.0</v>
      </c>
      <c r="B33" s="1" t="s">
        <v>839</v>
      </c>
      <c r="C33" s="386">
        <v>2.0</v>
      </c>
      <c r="D33" s="29">
        <f t="shared" si="16"/>
        <v>15.5</v>
      </c>
      <c r="E33" s="30">
        <f t="shared" si="17"/>
        <v>32</v>
      </c>
      <c r="F33" s="30">
        <f t="shared" si="18"/>
        <v>14</v>
      </c>
      <c r="G33" s="31">
        <f t="shared" ref="G33:G36" si="40">AG33/100*20</f>
        <v>20</v>
      </c>
      <c r="H33" s="32">
        <f t="shared" ref="H33:H36" si="41">SUM(D33:G33)</f>
        <v>81.5</v>
      </c>
      <c r="I33" s="33"/>
      <c r="J33" s="33"/>
      <c r="K33" s="384" t="s">
        <v>1341</v>
      </c>
      <c r="L33" s="33"/>
      <c r="M33" s="384" t="s">
        <v>1341</v>
      </c>
      <c r="N33" s="33"/>
      <c r="O33" s="384" t="s">
        <v>1341</v>
      </c>
      <c r="P33" s="385" t="s">
        <v>1341</v>
      </c>
      <c r="Q33" s="33"/>
      <c r="R33" s="33"/>
      <c r="S33" s="34">
        <f t="shared" ref="S33:S34" si="42">abs(A33-460000)+24000</f>
        <v>75933</v>
      </c>
      <c r="T33" s="35">
        <v>0.9</v>
      </c>
      <c r="U33" s="36">
        <v>45595.0</v>
      </c>
      <c r="V33" s="21">
        <v>930.0</v>
      </c>
      <c r="W33" s="35">
        <v>0.65</v>
      </c>
      <c r="X33" s="38">
        <v>45651.0</v>
      </c>
      <c r="Y33" s="37">
        <v>3000.0</v>
      </c>
      <c r="Z33" s="35">
        <v>0.8</v>
      </c>
      <c r="AA33" s="39">
        <v>45713.0</v>
      </c>
      <c r="AB33" s="40"/>
      <c r="AC33" s="35">
        <f t="shared" si="36"/>
        <v>0.8</v>
      </c>
      <c r="AD33" s="39">
        <f t="shared" si="37"/>
        <v>45713</v>
      </c>
      <c r="AE33" s="142">
        <v>70.0</v>
      </c>
      <c r="AF33" s="43">
        <f t="shared" ref="AF33:AF34" si="43">if(AE33&gt;=60,AE33,0)</f>
        <v>70</v>
      </c>
      <c r="AG33" s="23">
        <f>if(H33&gt;=60,100,0)</f>
        <v>100</v>
      </c>
    </row>
    <row r="34">
      <c r="A34" s="1">
        <v>463223.0</v>
      </c>
      <c r="B34" s="1" t="s">
        <v>705</v>
      </c>
      <c r="C34" s="386">
        <v>2.0</v>
      </c>
      <c r="D34" s="29">
        <f t="shared" si="16"/>
        <v>13.5</v>
      </c>
      <c r="E34" s="30">
        <f t="shared" si="17"/>
        <v>24</v>
      </c>
      <c r="F34" s="30">
        <f t="shared" si="18"/>
        <v>15.334</v>
      </c>
      <c r="G34" s="31">
        <f t="shared" si="40"/>
        <v>12</v>
      </c>
      <c r="H34" s="32">
        <f t="shared" si="41"/>
        <v>64.834</v>
      </c>
      <c r="I34" s="33"/>
      <c r="J34" s="33"/>
      <c r="K34" s="33"/>
      <c r="L34" s="384" t="s">
        <v>1341</v>
      </c>
      <c r="M34" s="33"/>
      <c r="N34" s="384" t="s">
        <v>1341</v>
      </c>
      <c r="O34" s="384" t="s">
        <v>1341</v>
      </c>
      <c r="P34" s="385" t="s">
        <v>1341</v>
      </c>
      <c r="Q34" s="33"/>
      <c r="R34" s="33"/>
      <c r="S34" s="34">
        <f t="shared" si="42"/>
        <v>27223</v>
      </c>
      <c r="T34" s="35">
        <v>0.6</v>
      </c>
      <c r="U34" s="36">
        <v>45581.0</v>
      </c>
      <c r="V34" s="21">
        <v>937.0</v>
      </c>
      <c r="W34" s="35">
        <v>0.75</v>
      </c>
      <c r="X34" s="38">
        <v>45651.0</v>
      </c>
      <c r="Y34" s="37">
        <v>6300.0</v>
      </c>
      <c r="Z34" s="35">
        <v>0.6</v>
      </c>
      <c r="AA34" s="39"/>
      <c r="AB34" s="40"/>
      <c r="AC34" s="35">
        <f t="shared" si="36"/>
        <v>0.6</v>
      </c>
      <c r="AD34" s="39" t="str">
        <f t="shared" si="37"/>
        <v/>
      </c>
      <c r="AE34" s="142">
        <v>76.67</v>
      </c>
      <c r="AF34" s="43">
        <f t="shared" si="43"/>
        <v>76.67</v>
      </c>
      <c r="AG34" s="23">
        <v>60.0</v>
      </c>
    </row>
    <row r="35">
      <c r="A35" s="394">
        <v>463225.0</v>
      </c>
      <c r="B35" s="395" t="s">
        <v>933</v>
      </c>
      <c r="C35" s="396">
        <v>2.0</v>
      </c>
      <c r="D35" s="29">
        <f t="shared" si="16"/>
        <v>15</v>
      </c>
      <c r="E35" s="30">
        <f t="shared" si="17"/>
        <v>24</v>
      </c>
      <c r="F35" s="30">
        <f t="shared" si="18"/>
        <v>14.666</v>
      </c>
      <c r="G35" s="31">
        <f t="shared" si="40"/>
        <v>12</v>
      </c>
      <c r="H35" s="32">
        <f t="shared" si="41"/>
        <v>65.666</v>
      </c>
      <c r="I35" s="397"/>
      <c r="J35" s="397"/>
      <c r="K35" s="384" t="s">
        <v>1341</v>
      </c>
      <c r="L35" s="397"/>
      <c r="M35" s="397"/>
      <c r="N35" s="397"/>
      <c r="O35" s="384" t="s">
        <v>1341</v>
      </c>
      <c r="P35" s="398"/>
      <c r="Q35" s="399"/>
      <c r="R35" s="398"/>
      <c r="S35" s="400">
        <v>27225.0</v>
      </c>
      <c r="T35" s="401">
        <v>0.85</v>
      </c>
      <c r="U35" s="402">
        <v>45581.0</v>
      </c>
      <c r="V35" s="400">
        <v>944.0</v>
      </c>
      <c r="W35" s="401">
        <v>0.65</v>
      </c>
      <c r="X35" s="402">
        <v>45651.0</v>
      </c>
      <c r="Y35" s="400">
        <v>2005.0</v>
      </c>
      <c r="Z35" s="401">
        <v>0.6</v>
      </c>
      <c r="AA35" s="403"/>
      <c r="AB35" s="404"/>
      <c r="AC35" s="401">
        <v>0.6</v>
      </c>
      <c r="AD35" s="405"/>
      <c r="AE35" s="406">
        <v>73.33</v>
      </c>
      <c r="AF35" s="407">
        <v>73.33</v>
      </c>
      <c r="AG35" s="408">
        <v>60.0</v>
      </c>
    </row>
    <row r="36">
      <c r="A36" s="58">
        <v>468098.0</v>
      </c>
      <c r="B36" s="59" t="s">
        <v>1113</v>
      </c>
      <c r="C36" s="409">
        <v>2.0</v>
      </c>
      <c r="D36" s="29">
        <f t="shared" si="16"/>
        <v>12</v>
      </c>
      <c r="E36" s="30">
        <f t="shared" si="17"/>
        <v>36</v>
      </c>
      <c r="F36" s="30">
        <f t="shared" si="18"/>
        <v>12</v>
      </c>
      <c r="G36" s="31">
        <f t="shared" si="40"/>
        <v>0.2</v>
      </c>
      <c r="H36" s="32">
        <f t="shared" si="41"/>
        <v>60.2</v>
      </c>
      <c r="I36" s="33"/>
      <c r="J36" s="33"/>
      <c r="K36" s="33"/>
      <c r="L36" s="33"/>
      <c r="M36" s="33"/>
      <c r="N36" s="384" t="s">
        <v>1341</v>
      </c>
      <c r="O36" s="384" t="s">
        <v>1341</v>
      </c>
      <c r="P36" s="385" t="s">
        <v>1341</v>
      </c>
      <c r="Q36" s="33"/>
      <c r="R36" s="145"/>
      <c r="S36" s="34">
        <f>abs(A36-460000)+24000</f>
        <v>32098</v>
      </c>
      <c r="T36" s="35">
        <v>0.6</v>
      </c>
      <c r="U36" s="36">
        <v>45651.0</v>
      </c>
      <c r="V36" s="37">
        <v>8000.0</v>
      </c>
      <c r="W36" s="35">
        <v>0.6</v>
      </c>
      <c r="X36" s="38">
        <v>45705.0</v>
      </c>
      <c r="Y36" s="37">
        <v>1434.0</v>
      </c>
      <c r="Z36" s="35">
        <v>0.9</v>
      </c>
      <c r="AA36" s="39">
        <v>45721.0</v>
      </c>
      <c r="AB36" s="40"/>
      <c r="AC36" s="35">
        <f t="shared" ref="AC36:AD36" si="44">Z36</f>
        <v>0.9</v>
      </c>
      <c r="AD36" s="39">
        <f t="shared" si="44"/>
        <v>45721</v>
      </c>
      <c r="AE36" s="142">
        <v>60.0</v>
      </c>
      <c r="AF36" s="43">
        <f>if(AE36&gt;=60,AE36,0)</f>
        <v>60</v>
      </c>
      <c r="AG36" s="35">
        <v>1.0</v>
      </c>
    </row>
    <row r="37">
      <c r="A37" s="58"/>
      <c r="B37" s="59"/>
      <c r="C37" s="409"/>
      <c r="D37" s="30"/>
      <c r="E37" s="30"/>
      <c r="F37" s="30"/>
      <c r="G37" s="30"/>
      <c r="H37" s="61"/>
      <c r="I37" s="33"/>
      <c r="J37" s="33"/>
      <c r="K37" s="33"/>
      <c r="L37" s="33"/>
      <c r="M37" s="33"/>
      <c r="N37" s="33"/>
      <c r="O37" s="33"/>
      <c r="P37" s="33"/>
      <c r="Q37" s="33"/>
      <c r="R37" s="145"/>
      <c r="S37" s="62"/>
      <c r="T37" s="35"/>
      <c r="U37" s="63"/>
      <c r="V37" s="37"/>
      <c r="W37" s="35"/>
      <c r="X37" s="64"/>
      <c r="Y37" s="37"/>
      <c r="Z37" s="35"/>
      <c r="AA37" s="65"/>
      <c r="AB37" s="40"/>
      <c r="AC37" s="37"/>
      <c r="AD37" s="65"/>
      <c r="AE37" s="247"/>
      <c r="AF37" s="43"/>
      <c r="AG37" s="37"/>
    </row>
    <row r="38">
      <c r="A38" s="58"/>
      <c r="B38" s="59"/>
      <c r="C38" s="409"/>
      <c r="D38" s="30"/>
      <c r="E38" s="30"/>
      <c r="F38" s="30"/>
      <c r="G38" s="30"/>
      <c r="H38" s="61"/>
      <c r="I38" s="33"/>
      <c r="J38" s="33"/>
      <c r="K38" s="33"/>
      <c r="L38" s="33"/>
      <c r="M38" s="33"/>
      <c r="N38" s="33"/>
      <c r="O38" s="33"/>
      <c r="P38" s="33"/>
      <c r="Q38" s="33"/>
      <c r="R38" s="145"/>
      <c r="S38" s="62"/>
      <c r="T38" s="35"/>
      <c r="U38" s="63"/>
      <c r="V38" s="37"/>
      <c r="W38" s="35"/>
      <c r="X38" s="64"/>
      <c r="Y38" s="37"/>
      <c r="Z38" s="35"/>
      <c r="AA38" s="65"/>
      <c r="AB38" s="40"/>
      <c r="AC38" s="37"/>
      <c r="AD38" s="65"/>
      <c r="AE38" s="247"/>
      <c r="AF38" s="43"/>
      <c r="AG38" s="37"/>
    </row>
    <row r="39">
      <c r="A39" s="58"/>
      <c r="B39" s="59"/>
      <c r="C39" s="409"/>
      <c r="D39" s="30"/>
      <c r="E39" s="30"/>
      <c r="F39" s="30"/>
      <c r="G39" s="30"/>
      <c r="H39" s="61"/>
      <c r="I39" s="33"/>
      <c r="J39" s="33"/>
      <c r="K39" s="33"/>
      <c r="L39" s="33"/>
      <c r="M39" s="33"/>
      <c r="N39" s="33"/>
      <c r="O39" s="33"/>
      <c r="P39" s="33"/>
      <c r="Q39" s="33"/>
      <c r="R39" s="145"/>
      <c r="S39" s="62"/>
      <c r="T39" s="35"/>
      <c r="U39" s="63"/>
      <c r="V39" s="37"/>
      <c r="W39" s="35"/>
      <c r="X39" s="64"/>
      <c r="Y39" s="37"/>
      <c r="Z39" s="35"/>
      <c r="AA39" s="65"/>
      <c r="AB39" s="40"/>
      <c r="AC39" s="37"/>
      <c r="AD39" s="65"/>
      <c r="AE39" s="247"/>
      <c r="AF39" s="43"/>
      <c r="AG39" s="37"/>
    </row>
  </sheetData>
  <mergeCells count="29">
    <mergeCell ref="V2:V3"/>
    <mergeCell ref="X2:X3"/>
    <mergeCell ref="Y2:Y3"/>
    <mergeCell ref="AA2:AA3"/>
    <mergeCell ref="AB2:AB3"/>
    <mergeCell ref="AD2:AD3"/>
    <mergeCell ref="AG2:AG3"/>
    <mergeCell ref="D1:G2"/>
    <mergeCell ref="H1:H3"/>
    <mergeCell ref="I1:R1"/>
    <mergeCell ref="S1:U1"/>
    <mergeCell ref="V1:X1"/>
    <mergeCell ref="Y1:AA1"/>
    <mergeCell ref="AB1:AD1"/>
    <mergeCell ref="C1:C3"/>
    <mergeCell ref="A2:A3"/>
    <mergeCell ref="B2:B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U2:U3"/>
  </mergeCells>
  <conditionalFormatting sqref="D4:G39">
    <cfRule type="cellIs" dxfId="0" priority="1" operator="greaterThanOrEqual">
      <formula>0.1</formula>
    </cfRule>
  </conditionalFormatting>
  <conditionalFormatting sqref="D4:G39">
    <cfRule type="cellIs" dxfId="1" priority="2" operator="lessThan">
      <formula>0.1</formula>
    </cfRule>
  </conditionalFormatting>
  <conditionalFormatting sqref="H1:H39 G35">
    <cfRule type="cellIs" dxfId="2" priority="3" operator="between">
      <formula>60</formula>
      <formula>68</formula>
    </cfRule>
  </conditionalFormatting>
  <conditionalFormatting sqref="I1:R39 H35">
    <cfRule type="containsText" dxfId="3" priority="4" operator="containsText" text="N">
      <formula>NOT(ISERROR(SEARCH(("N"),(I1))))</formula>
    </cfRule>
  </conditionalFormatting>
  <conditionalFormatting sqref="H1:H39 G35">
    <cfRule type="cellIs" dxfId="4" priority="5" operator="between">
      <formula>68</formula>
      <formula>74</formula>
    </cfRule>
  </conditionalFormatting>
  <conditionalFormatting sqref="H1:H39 G35">
    <cfRule type="cellIs" dxfId="5" priority="6" operator="between">
      <formula>74</formula>
      <formula>81</formula>
    </cfRule>
  </conditionalFormatting>
  <conditionalFormatting sqref="H1:H39 G35">
    <cfRule type="cellIs" dxfId="6" priority="7" operator="between">
      <formula>81</formula>
      <formula>90</formula>
    </cfRule>
  </conditionalFormatting>
  <conditionalFormatting sqref="H1:H39 G35">
    <cfRule type="cellIs" dxfId="7" priority="8" operator="greaterThan">
      <formula>90</formula>
    </cfRule>
  </conditionalFormatting>
  <conditionalFormatting sqref="AE4:AF39 AD35">
    <cfRule type="cellIs" dxfId="1" priority="9" operator="lessThan">
      <formula>60</formula>
    </cfRule>
  </conditionalFormatting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5.13" defaultRowHeight="15.75"/>
  <cols>
    <col customWidth="1" min="1" max="1" width="7.5"/>
    <col customWidth="1" min="2" max="2" width="36.0"/>
    <col customWidth="1" min="3" max="3" width="7.38"/>
    <col customWidth="1" min="4" max="8" width="4.38"/>
    <col customWidth="1" min="9" max="20" width="2.88"/>
    <col customWidth="1" min="21" max="21" width="9.0"/>
    <col customWidth="1" min="22" max="22" width="7.25"/>
    <col customWidth="1" min="23" max="23" width="6.5"/>
    <col customWidth="1" min="24" max="24" width="9.0"/>
    <col customWidth="1" min="25" max="25" width="7.75"/>
    <col customWidth="1" min="26" max="26" width="6.63"/>
    <col customWidth="1" min="27" max="27" width="10.25"/>
    <col customWidth="1" min="28" max="28" width="7.88"/>
    <col customWidth="1" min="29" max="29" width="6.63"/>
    <col customWidth="1" hidden="1" min="30" max="30" width="12.75"/>
    <col customWidth="1" min="31" max="31" width="9.5"/>
    <col customWidth="1" min="32" max="32" width="5.63"/>
    <col customWidth="1" min="33" max="34" width="6.25"/>
    <col customWidth="1" min="35" max="35" width="6.13"/>
  </cols>
  <sheetData>
    <row r="1">
      <c r="A1" s="5"/>
      <c r="B1" s="410" t="s">
        <v>1223</v>
      </c>
      <c r="C1" s="5"/>
      <c r="D1" s="5"/>
      <c r="E1" s="5"/>
      <c r="F1" s="5"/>
      <c r="G1" s="5"/>
      <c r="H1" s="411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11"/>
      <c r="AH1" s="11"/>
      <c r="AI1" s="8"/>
    </row>
    <row r="2">
      <c r="A2" s="5"/>
      <c r="B2" s="412" t="s">
        <v>1345</v>
      </c>
      <c r="C2" s="5" t="s">
        <v>3</v>
      </c>
      <c r="D2" s="6" t="s">
        <v>1151</v>
      </c>
      <c r="H2" s="7" t="s">
        <v>1152</v>
      </c>
      <c r="I2" s="8" t="s">
        <v>1175</v>
      </c>
      <c r="U2" s="9" t="s">
        <v>1153</v>
      </c>
      <c r="W2" s="10"/>
      <c r="X2" s="9" t="s">
        <v>1154</v>
      </c>
      <c r="Z2" s="10"/>
      <c r="AA2" s="9" t="s">
        <v>1155</v>
      </c>
      <c r="AC2" s="10"/>
      <c r="AD2" s="8" t="s">
        <v>1156</v>
      </c>
      <c r="AF2" s="10"/>
      <c r="AG2" s="11" t="s">
        <v>1157</v>
      </c>
      <c r="AH2" s="12" t="s">
        <v>1158</v>
      </c>
      <c r="AI2" s="13" t="s">
        <v>1159</v>
      </c>
    </row>
    <row r="3" ht="33.0" customHeight="1">
      <c r="A3" s="5" t="s">
        <v>0</v>
      </c>
      <c r="B3" s="5" t="s">
        <v>1</v>
      </c>
      <c r="D3" s="14"/>
      <c r="H3" s="15"/>
      <c r="I3" s="413">
        <v>45546.0</v>
      </c>
      <c r="J3" s="413">
        <f t="shared" ref="J3:P3" si="1">I3+14</f>
        <v>45560</v>
      </c>
      <c r="K3" s="413">
        <f t="shared" si="1"/>
        <v>45574</v>
      </c>
      <c r="L3" s="413">
        <f t="shared" si="1"/>
        <v>45588</v>
      </c>
      <c r="M3" s="413">
        <f t="shared" si="1"/>
        <v>45602</v>
      </c>
      <c r="N3" s="413">
        <f t="shared" si="1"/>
        <v>45616</v>
      </c>
      <c r="O3" s="413">
        <f t="shared" si="1"/>
        <v>45630</v>
      </c>
      <c r="P3" s="413">
        <f t="shared" si="1"/>
        <v>45644</v>
      </c>
      <c r="Q3" s="199">
        <v>45693.0</v>
      </c>
      <c r="R3" s="199">
        <v>45696.0</v>
      </c>
      <c r="S3" s="199">
        <v>45701.0</v>
      </c>
      <c r="T3" s="199">
        <v>45710.0</v>
      </c>
      <c r="U3" s="18" t="s">
        <v>1160</v>
      </c>
      <c r="V3" s="19" t="s">
        <v>1161</v>
      </c>
      <c r="W3" s="20" t="s">
        <v>1162</v>
      </c>
      <c r="X3" s="18" t="s">
        <v>1160</v>
      </c>
      <c r="Y3" s="19" t="s">
        <v>1161</v>
      </c>
      <c r="Z3" s="20" t="s">
        <v>1162</v>
      </c>
      <c r="AA3" s="18" t="s">
        <v>1160</v>
      </c>
      <c r="AB3" s="19" t="s">
        <v>1161</v>
      </c>
      <c r="AC3" s="20" t="s">
        <v>1162</v>
      </c>
      <c r="AD3" s="21" t="s">
        <v>1160</v>
      </c>
      <c r="AE3" s="19" t="s">
        <v>1161</v>
      </c>
      <c r="AF3" s="20" t="s">
        <v>1162</v>
      </c>
      <c r="AG3" s="22" t="s">
        <v>1163</v>
      </c>
      <c r="AH3" s="22" t="s">
        <v>1163</v>
      </c>
      <c r="AI3" s="23" t="s">
        <v>1164</v>
      </c>
    </row>
    <row r="4" ht="31.5" customHeight="1">
      <c r="C4" s="62"/>
      <c r="D4" s="24" t="s">
        <v>1165</v>
      </c>
      <c r="E4" s="19" t="s">
        <v>1166</v>
      </c>
      <c r="F4" s="19" t="s">
        <v>1167</v>
      </c>
      <c r="G4" s="25" t="s">
        <v>1168</v>
      </c>
      <c r="H4" s="15"/>
      <c r="Q4" s="414">
        <v>45302.0</v>
      </c>
      <c r="R4" s="414"/>
      <c r="S4" s="414"/>
      <c r="T4" s="199">
        <v>44935.0</v>
      </c>
      <c r="U4" s="14"/>
      <c r="V4" s="19" t="s">
        <v>1164</v>
      </c>
      <c r="W4" s="10"/>
      <c r="X4" s="14"/>
      <c r="Y4" s="19" t="s">
        <v>1164</v>
      </c>
      <c r="Z4" s="10"/>
      <c r="AA4" s="14"/>
      <c r="AB4" s="19" t="s">
        <v>1164</v>
      </c>
      <c r="AC4" s="10"/>
      <c r="AD4" s="14"/>
      <c r="AE4" s="19" t="s">
        <v>1164</v>
      </c>
      <c r="AF4" s="10"/>
      <c r="AG4" s="26" t="s">
        <v>1164</v>
      </c>
      <c r="AH4" s="26" t="s">
        <v>1164</v>
      </c>
      <c r="AI4" s="15"/>
    </row>
    <row r="5">
      <c r="A5" s="200">
        <v>486552.0</v>
      </c>
      <c r="B5" s="415" t="s">
        <v>1346</v>
      </c>
      <c r="C5" t="s">
        <v>122</v>
      </c>
      <c r="D5" s="214">
        <f t="shared" ref="D5:D9" si="2">AVERAGE(V5,Y5)*20</f>
        <v>0</v>
      </c>
      <c r="E5" s="215">
        <f t="shared" ref="E5:E9" si="3">AVERAGE(AB5,AE5)*40</f>
        <v>0</v>
      </c>
      <c r="F5" s="30">
        <f t="shared" ref="F5:F9" si="4">AVERAGE(AH5,AH5)/100*20</f>
        <v>0</v>
      </c>
      <c r="G5" s="31">
        <f t="shared" ref="G5:G9" si="5">AI5/100*20</f>
        <v>0</v>
      </c>
      <c r="H5" s="32">
        <f t="shared" ref="H5:H9" si="6">SUM(D5:G5)</f>
        <v>0</v>
      </c>
      <c r="I5" s="33"/>
      <c r="J5" s="33"/>
      <c r="K5" s="33"/>
      <c r="L5" s="33"/>
      <c r="M5" s="33"/>
      <c r="N5" s="33"/>
      <c r="O5" s="33"/>
      <c r="P5" s="33" t="s">
        <v>1169</v>
      </c>
      <c r="Q5" s="33"/>
      <c r="R5" s="33"/>
      <c r="S5" s="33"/>
      <c r="T5" s="33"/>
      <c r="U5" s="34">
        <v>486552.0</v>
      </c>
      <c r="V5" s="35">
        <v>0.0</v>
      </c>
      <c r="W5" s="203"/>
      <c r="X5" s="37"/>
      <c r="Y5" s="35">
        <v>0.0</v>
      </c>
      <c r="Z5" s="203"/>
      <c r="AA5" s="37"/>
      <c r="AB5" s="35">
        <v>0.0</v>
      </c>
      <c r="AC5" s="203"/>
      <c r="AD5" s="40"/>
      <c r="AE5" s="416"/>
      <c r="AF5" s="203"/>
      <c r="AG5" s="417"/>
      <c r="AH5" s="43">
        <f t="shared" ref="AH5:AH6" si="8">if(AG5&gt;=60,AG5,0)</f>
        <v>0</v>
      </c>
      <c r="AI5" s="23">
        <f t="shared" ref="AI5:AI9" si="9">if(H5&gt;=60,100,0)</f>
        <v>0</v>
      </c>
    </row>
    <row r="6">
      <c r="A6" s="418">
        <v>466490.0</v>
      </c>
      <c r="B6" s="418" t="s">
        <v>1347</v>
      </c>
      <c r="C6" s="419" t="s">
        <v>122</v>
      </c>
      <c r="D6" s="29">
        <f t="shared" si="2"/>
        <v>16.6</v>
      </c>
      <c r="E6" s="30">
        <f t="shared" si="3"/>
        <v>32</v>
      </c>
      <c r="F6" s="30">
        <f t="shared" si="4"/>
        <v>12</v>
      </c>
      <c r="G6" s="31">
        <f t="shared" si="5"/>
        <v>20</v>
      </c>
      <c r="H6" s="32">
        <f t="shared" si="6"/>
        <v>80.6</v>
      </c>
      <c r="I6" s="33"/>
      <c r="J6" s="33"/>
      <c r="K6" s="33"/>
      <c r="L6" s="33" t="s">
        <v>1206</v>
      </c>
      <c r="M6" s="33" t="s">
        <v>1222</v>
      </c>
      <c r="N6" s="33" t="s">
        <v>1170</v>
      </c>
      <c r="O6" s="33" t="s">
        <v>1170</v>
      </c>
      <c r="P6" s="33" t="s">
        <v>1170</v>
      </c>
      <c r="Q6" s="33" t="s">
        <v>1170</v>
      </c>
      <c r="R6" s="33"/>
      <c r="S6" s="33"/>
      <c r="T6" s="145"/>
      <c r="U6" s="34">
        <f t="shared" ref="U6:U9" si="10">abs(A6-460000)+24000</f>
        <v>30490</v>
      </c>
      <c r="V6" s="35">
        <v>0.89</v>
      </c>
      <c r="W6" s="36">
        <v>45602.0</v>
      </c>
      <c r="X6" s="37">
        <v>489.0</v>
      </c>
      <c r="Y6" s="35">
        <v>0.77</v>
      </c>
      <c r="Z6" s="38">
        <v>45673.0</v>
      </c>
      <c r="AA6" s="37">
        <v>909.0</v>
      </c>
      <c r="AB6" s="35">
        <v>0.8</v>
      </c>
      <c r="AC6" s="39">
        <v>45728.0</v>
      </c>
      <c r="AD6" s="40"/>
      <c r="AE6" s="35">
        <f t="shared" ref="AE6:AF6" si="7">AB6</f>
        <v>0.8</v>
      </c>
      <c r="AF6" s="39">
        <f t="shared" si="7"/>
        <v>45728</v>
      </c>
      <c r="AG6" s="139">
        <v>60.0</v>
      </c>
      <c r="AH6" s="43">
        <f t="shared" si="8"/>
        <v>60</v>
      </c>
      <c r="AI6" s="23">
        <f t="shared" si="9"/>
        <v>100</v>
      </c>
    </row>
    <row r="7" ht="16.5" customHeight="1">
      <c r="A7" s="420" t="s">
        <v>642</v>
      </c>
      <c r="B7" t="s">
        <v>643</v>
      </c>
      <c r="C7" t="s">
        <v>122</v>
      </c>
      <c r="D7" s="29">
        <f t="shared" si="2"/>
        <v>12</v>
      </c>
      <c r="E7" s="30">
        <f t="shared" si="3"/>
        <v>0</v>
      </c>
      <c r="F7" s="30">
        <f t="shared" si="4"/>
        <v>12</v>
      </c>
      <c r="G7" s="31">
        <f t="shared" si="5"/>
        <v>0</v>
      </c>
      <c r="H7" s="32">
        <f t="shared" si="6"/>
        <v>24</v>
      </c>
      <c r="I7" s="33"/>
      <c r="J7" s="33" t="s">
        <v>1224</v>
      </c>
      <c r="K7" s="33" t="s">
        <v>1205</v>
      </c>
      <c r="L7" s="33" t="s">
        <v>1206</v>
      </c>
      <c r="M7" s="33" t="s">
        <v>1205</v>
      </c>
      <c r="N7" s="33" t="s">
        <v>1205</v>
      </c>
      <c r="O7" s="33" t="s">
        <v>1205</v>
      </c>
      <c r="P7" s="136" t="s">
        <v>1224</v>
      </c>
      <c r="Q7" s="33" t="s">
        <v>1205</v>
      </c>
      <c r="R7" s="33" t="s">
        <v>1205</v>
      </c>
      <c r="S7" s="33" t="s">
        <v>1205</v>
      </c>
      <c r="T7" s="33" t="s">
        <v>1205</v>
      </c>
      <c r="U7" s="34">
        <f t="shared" si="10"/>
        <v>30806</v>
      </c>
      <c r="V7" s="130">
        <v>0.6</v>
      </c>
      <c r="W7" s="203">
        <v>45630.0</v>
      </c>
      <c r="X7" s="21">
        <v>313188.0</v>
      </c>
      <c r="Y7" s="35">
        <v>0.6</v>
      </c>
      <c r="Z7" s="203">
        <v>45696.0</v>
      </c>
      <c r="AA7" s="37">
        <v>83116.0</v>
      </c>
      <c r="AB7" s="35">
        <v>0.0</v>
      </c>
      <c r="AC7" s="203"/>
      <c r="AD7" s="40"/>
      <c r="AE7" s="205">
        <f t="shared" ref="AE7:AF7" si="11">AB7</f>
        <v>0</v>
      </c>
      <c r="AF7" s="203" t="str">
        <f t="shared" si="11"/>
        <v/>
      </c>
      <c r="AG7" s="147">
        <v>56.0</v>
      </c>
      <c r="AH7" s="43">
        <v>60.0</v>
      </c>
      <c r="AI7" s="23">
        <f t="shared" si="9"/>
        <v>0</v>
      </c>
    </row>
    <row r="8">
      <c r="A8" s="421">
        <v>475197.0</v>
      </c>
      <c r="B8" s="422" t="s">
        <v>879</v>
      </c>
      <c r="C8" s="347" t="s">
        <v>122</v>
      </c>
      <c r="D8" s="29">
        <f t="shared" si="2"/>
        <v>8</v>
      </c>
      <c r="E8" s="30">
        <f t="shared" si="3"/>
        <v>0</v>
      </c>
      <c r="F8" s="30">
        <f t="shared" si="4"/>
        <v>0</v>
      </c>
      <c r="G8" s="31">
        <f t="shared" si="5"/>
        <v>0</v>
      </c>
      <c r="H8" s="32">
        <f t="shared" si="6"/>
        <v>8</v>
      </c>
      <c r="I8" s="33"/>
      <c r="J8" s="33"/>
      <c r="K8" s="33"/>
      <c r="L8" s="33" t="s">
        <v>1206</v>
      </c>
      <c r="M8" s="33" t="s">
        <v>1170</v>
      </c>
      <c r="N8" s="33" t="s">
        <v>1170</v>
      </c>
      <c r="O8" s="33" t="s">
        <v>1170</v>
      </c>
      <c r="P8" s="33" t="s">
        <v>1170</v>
      </c>
      <c r="Q8" s="33" t="s">
        <v>1170</v>
      </c>
      <c r="R8" s="33"/>
      <c r="S8" s="33"/>
      <c r="T8" s="33"/>
      <c r="U8" s="34">
        <f t="shared" si="10"/>
        <v>39197</v>
      </c>
      <c r="V8" s="35">
        <v>0.8</v>
      </c>
      <c r="W8" s="36">
        <v>45588.0</v>
      </c>
      <c r="X8" s="21">
        <v>22.0</v>
      </c>
      <c r="Y8" s="35">
        <v>0.0</v>
      </c>
      <c r="Z8" s="38"/>
      <c r="AA8" s="37"/>
      <c r="AB8" s="35">
        <v>0.0</v>
      </c>
      <c r="AC8" s="39"/>
      <c r="AD8" s="40"/>
      <c r="AE8" s="35">
        <f t="shared" ref="AE8:AF8" si="12">AB8</f>
        <v>0</v>
      </c>
      <c r="AF8" s="39" t="str">
        <f t="shared" si="12"/>
        <v/>
      </c>
      <c r="AG8" s="139">
        <v>43.33</v>
      </c>
      <c r="AH8" s="43">
        <f>if(AG8&gt;=60,AG8,0)</f>
        <v>0</v>
      </c>
      <c r="AI8" s="23">
        <f t="shared" si="9"/>
        <v>0</v>
      </c>
    </row>
    <row r="9">
      <c r="A9" s="423" t="s">
        <v>880</v>
      </c>
      <c r="B9" s="347" t="s">
        <v>881</v>
      </c>
      <c r="C9" s="347" t="s">
        <v>122</v>
      </c>
      <c r="D9" s="29">
        <f t="shared" si="2"/>
        <v>16</v>
      </c>
      <c r="E9" s="30">
        <f t="shared" si="3"/>
        <v>0</v>
      </c>
      <c r="F9" s="30">
        <f t="shared" si="4"/>
        <v>12</v>
      </c>
      <c r="G9" s="31">
        <f t="shared" si="5"/>
        <v>0</v>
      </c>
      <c r="H9" s="32">
        <f t="shared" si="6"/>
        <v>28</v>
      </c>
      <c r="I9" s="33"/>
      <c r="J9" s="33"/>
      <c r="K9" s="33" t="s">
        <v>1222</v>
      </c>
      <c r="L9" s="33" t="s">
        <v>1206</v>
      </c>
      <c r="M9" s="33" t="s">
        <v>1170</v>
      </c>
      <c r="N9" s="33" t="s">
        <v>1205</v>
      </c>
      <c r="O9" s="33" t="s">
        <v>1222</v>
      </c>
      <c r="P9" s="33" t="s">
        <v>1205</v>
      </c>
      <c r="Q9" s="33" t="s">
        <v>1170</v>
      </c>
      <c r="R9" s="33"/>
      <c r="S9" s="33"/>
      <c r="T9" s="33"/>
      <c r="U9" s="34">
        <f t="shared" si="10"/>
        <v>31478</v>
      </c>
      <c r="V9" s="35">
        <v>0.75</v>
      </c>
      <c r="W9" s="36">
        <v>45574.0</v>
      </c>
      <c r="X9" s="21">
        <v>182.0</v>
      </c>
      <c r="Y9" s="35">
        <v>0.85</v>
      </c>
      <c r="Z9" s="38">
        <v>45644.0</v>
      </c>
      <c r="AA9" s="37">
        <v>9.0</v>
      </c>
      <c r="AB9" s="35">
        <v>0.0</v>
      </c>
      <c r="AC9" s="39"/>
      <c r="AD9" s="40"/>
      <c r="AE9" s="35">
        <f t="shared" ref="AE9:AF9" si="13">AB9</f>
        <v>0</v>
      </c>
      <c r="AF9" s="39" t="str">
        <f t="shared" si="13"/>
        <v/>
      </c>
      <c r="AG9" s="139">
        <v>48.0</v>
      </c>
      <c r="AH9" s="43">
        <v>60.0</v>
      </c>
      <c r="AI9" s="23">
        <f t="shared" si="9"/>
        <v>0</v>
      </c>
    </row>
    <row r="11">
      <c r="A11" s="2"/>
      <c r="B11" s="2"/>
      <c r="C11" s="2"/>
      <c r="D11" s="206"/>
      <c r="E11" s="60"/>
      <c r="F11" s="60"/>
      <c r="G11" s="424"/>
      <c r="H11" s="32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145"/>
      <c r="U11" s="208"/>
      <c r="V11" s="35"/>
      <c r="W11" s="36"/>
      <c r="X11" s="37"/>
      <c r="Y11" s="35"/>
      <c r="Z11" s="38"/>
      <c r="AA11" s="3"/>
      <c r="AB11" s="130"/>
      <c r="AC11" s="39"/>
      <c r="AD11" s="40"/>
      <c r="AE11" s="37"/>
      <c r="AF11" s="39"/>
      <c r="AG11" s="141"/>
      <c r="AH11" s="43"/>
      <c r="AI11" s="23"/>
    </row>
    <row r="12">
      <c r="A12" s="2"/>
      <c r="B12" s="2"/>
      <c r="C12" s="2"/>
      <c r="D12" s="206"/>
      <c r="E12" s="60"/>
      <c r="F12" s="60"/>
      <c r="G12" s="424"/>
      <c r="H12" s="32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145"/>
      <c r="U12" s="208"/>
      <c r="V12" s="35"/>
      <c r="W12" s="36"/>
      <c r="X12" s="37"/>
      <c r="Y12" s="35"/>
      <c r="Z12" s="38"/>
      <c r="AA12" s="3"/>
      <c r="AB12" s="130"/>
      <c r="AC12" s="39"/>
      <c r="AD12" s="40"/>
      <c r="AE12" s="37"/>
      <c r="AF12" s="39"/>
      <c r="AG12" s="141"/>
      <c r="AH12" s="43"/>
      <c r="AI12" s="23"/>
    </row>
    <row r="13">
      <c r="A13" s="420" t="s">
        <v>588</v>
      </c>
      <c r="B13" s="425" t="s">
        <v>589</v>
      </c>
      <c r="C13" t="s">
        <v>122</v>
      </c>
      <c r="D13" s="29">
        <f t="shared" ref="D13:D14" si="15">AVERAGE(V13,Y13)*20</f>
        <v>0</v>
      </c>
      <c r="E13" s="30">
        <f t="shared" ref="E13:E14" si="16">AVERAGE(AB13,AE13)*40</f>
        <v>0</v>
      </c>
      <c r="F13" s="30">
        <f t="shared" ref="F13:F14" si="17">AVERAGE(AH13,AH13)/100*20</f>
        <v>0</v>
      </c>
      <c r="G13" s="31">
        <f t="shared" ref="G13:G14" si="18">AI13/100*20</f>
        <v>0</v>
      </c>
      <c r="H13" s="32">
        <f t="shared" ref="H13:H14" si="19">SUM(D13:G13)</f>
        <v>0</v>
      </c>
      <c r="I13" s="33" t="s">
        <v>1224</v>
      </c>
      <c r="J13" s="33" t="s">
        <v>1224</v>
      </c>
      <c r="K13" s="33" t="s">
        <v>1224</v>
      </c>
      <c r="L13" s="33" t="s">
        <v>1224</v>
      </c>
      <c r="M13" s="33" t="s">
        <v>1224</v>
      </c>
      <c r="N13" s="33" t="s">
        <v>1224</v>
      </c>
      <c r="O13" s="33" t="s">
        <v>1224</v>
      </c>
      <c r="P13" s="136" t="s">
        <v>1224</v>
      </c>
      <c r="Q13" s="33" t="s">
        <v>1224</v>
      </c>
      <c r="R13" s="33" t="s">
        <v>1224</v>
      </c>
      <c r="S13" s="33" t="s">
        <v>1224</v>
      </c>
      <c r="T13" s="33"/>
      <c r="U13" s="34">
        <f t="shared" ref="U13:U14" si="20">abs(A13-460000)+24000</f>
        <v>36209</v>
      </c>
      <c r="V13" s="35">
        <v>0.0</v>
      </c>
      <c r="W13" s="203"/>
      <c r="X13" s="21"/>
      <c r="Y13" s="35">
        <v>0.0</v>
      </c>
      <c r="Z13" s="203"/>
      <c r="AA13" s="37"/>
      <c r="AB13" s="35">
        <v>0.0</v>
      </c>
      <c r="AC13" s="203"/>
      <c r="AD13" s="40"/>
      <c r="AE13" s="205">
        <f t="shared" ref="AE13:AF13" si="14">AB13</f>
        <v>0</v>
      </c>
      <c r="AF13" s="203" t="str">
        <f t="shared" si="14"/>
        <v/>
      </c>
      <c r="AG13" s="426"/>
      <c r="AH13" s="43">
        <f t="shared" ref="AH13:AH14" si="22">if(AG13&gt;=60,AG13,0)</f>
        <v>0</v>
      </c>
      <c r="AI13" s="23">
        <f t="shared" ref="AI13:AI14" si="23">if(H13&gt;=60,100,0)</f>
        <v>0</v>
      </c>
    </row>
    <row r="14">
      <c r="A14" s="423" t="s">
        <v>956</v>
      </c>
      <c r="B14" s="347" t="s">
        <v>957</v>
      </c>
      <c r="C14" s="347" t="s">
        <v>122</v>
      </c>
      <c r="D14" s="29">
        <f t="shared" si="15"/>
        <v>0</v>
      </c>
      <c r="E14" s="30">
        <f t="shared" si="16"/>
        <v>0</v>
      </c>
      <c r="F14" s="30">
        <f t="shared" si="17"/>
        <v>0</v>
      </c>
      <c r="G14" s="31">
        <f t="shared" si="18"/>
        <v>0</v>
      </c>
      <c r="H14" s="32">
        <f t="shared" si="19"/>
        <v>0</v>
      </c>
      <c r="I14" s="33"/>
      <c r="J14" s="33" t="s">
        <v>1170</v>
      </c>
      <c r="K14" s="33" t="s">
        <v>1170</v>
      </c>
      <c r="L14" s="33" t="s">
        <v>1170</v>
      </c>
      <c r="M14" s="33" t="s">
        <v>1170</v>
      </c>
      <c r="N14" s="33" t="s">
        <v>1170</v>
      </c>
      <c r="O14" s="33" t="s">
        <v>1170</v>
      </c>
      <c r="P14" s="33" t="s">
        <v>1170</v>
      </c>
      <c r="Q14" s="33" t="s">
        <v>1170</v>
      </c>
      <c r="R14" s="33"/>
      <c r="S14" s="33"/>
      <c r="T14" s="33"/>
      <c r="U14" s="34">
        <f t="shared" si="20"/>
        <v>74342</v>
      </c>
      <c r="V14" s="35">
        <v>0.0</v>
      </c>
      <c r="W14" s="36"/>
      <c r="X14" s="21"/>
      <c r="Y14" s="35">
        <v>0.0</v>
      </c>
      <c r="Z14" s="38"/>
      <c r="AA14" s="37"/>
      <c r="AB14" s="35">
        <v>0.0</v>
      </c>
      <c r="AC14" s="39"/>
      <c r="AD14" s="40"/>
      <c r="AE14" s="35">
        <f t="shared" ref="AE14:AF14" si="21">AB14</f>
        <v>0</v>
      </c>
      <c r="AF14" s="39" t="str">
        <f t="shared" si="21"/>
        <v/>
      </c>
      <c r="AG14" s="141"/>
      <c r="AH14" s="43">
        <f t="shared" si="22"/>
        <v>0</v>
      </c>
      <c r="AI14" s="23">
        <f t="shared" si="23"/>
        <v>0</v>
      </c>
    </row>
    <row r="15">
      <c r="A15" s="347"/>
      <c r="B15" s="347"/>
      <c r="C15" s="347"/>
      <c r="D15" s="29"/>
      <c r="E15" s="30"/>
      <c r="F15" s="30"/>
      <c r="G15" s="31"/>
      <c r="H15" s="32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145"/>
      <c r="U15" s="34"/>
      <c r="V15" s="35"/>
      <c r="W15" s="36"/>
      <c r="X15" s="37"/>
      <c r="Y15" s="35"/>
      <c r="Z15" s="38"/>
      <c r="AA15" s="3"/>
      <c r="AB15" s="130"/>
      <c r="AC15" s="39"/>
      <c r="AD15" s="40"/>
      <c r="AE15" s="37"/>
      <c r="AF15" s="39"/>
      <c r="AG15" s="141"/>
      <c r="AH15" s="43"/>
      <c r="AI15" s="23"/>
    </row>
    <row r="16">
      <c r="A16" s="423" t="s">
        <v>1082</v>
      </c>
      <c r="B16" s="347" t="s">
        <v>1083</v>
      </c>
      <c r="C16" s="347" t="s">
        <v>122</v>
      </c>
      <c r="D16" s="29">
        <f t="shared" ref="D16:D31" si="25">AVERAGE(V16,Y16)*20</f>
        <v>17.8</v>
      </c>
      <c r="E16" s="30">
        <f t="shared" ref="E16:E31" si="26">AVERAGE(AB16,AE16)*40</f>
        <v>28</v>
      </c>
      <c r="F16" s="30">
        <f t="shared" ref="F16:F31" si="27">AVERAGE(AH16,AH16)/100*20</f>
        <v>12</v>
      </c>
      <c r="G16" s="31">
        <f t="shared" ref="G16:G31" si="28">AI16/100*20</f>
        <v>12</v>
      </c>
      <c r="H16" s="32">
        <f t="shared" ref="H16:H31" si="29">SUM(D16:G16)</f>
        <v>69.8</v>
      </c>
      <c r="I16" s="33" t="s">
        <v>1170</v>
      </c>
      <c r="J16" s="33" t="s">
        <v>1170</v>
      </c>
      <c r="K16" s="33" t="s">
        <v>1169</v>
      </c>
      <c r="L16" s="33" t="s">
        <v>1205</v>
      </c>
      <c r="M16" s="33" t="s">
        <v>1205</v>
      </c>
      <c r="N16" s="33" t="s">
        <v>1170</v>
      </c>
      <c r="O16" s="33" t="s">
        <v>1205</v>
      </c>
      <c r="P16" s="33" t="s">
        <v>1205</v>
      </c>
      <c r="Q16" s="33" t="s">
        <v>1170</v>
      </c>
      <c r="R16" s="33"/>
      <c r="S16" s="33"/>
      <c r="T16" s="145"/>
      <c r="U16" s="34">
        <f t="shared" ref="U16:U31" si="30">abs(A16-460000)+24000</f>
        <v>76062</v>
      </c>
      <c r="V16" s="35">
        <v>0.8</v>
      </c>
      <c r="W16" s="36">
        <v>45602.0</v>
      </c>
      <c r="X16" s="37">
        <v>400.0</v>
      </c>
      <c r="Y16" s="35">
        <v>0.98</v>
      </c>
      <c r="Z16" s="38">
        <v>45644.0</v>
      </c>
      <c r="AA16" s="3">
        <v>911.0</v>
      </c>
      <c r="AB16" s="130">
        <v>0.7</v>
      </c>
      <c r="AC16" s="39">
        <v>45700.0</v>
      </c>
      <c r="AD16" s="40"/>
      <c r="AE16" s="130">
        <f t="shared" ref="AE16:AF16" si="24">AB16</f>
        <v>0.7</v>
      </c>
      <c r="AF16" s="39">
        <f t="shared" si="24"/>
        <v>45700</v>
      </c>
      <c r="AG16" s="141"/>
      <c r="AH16" s="43">
        <v>60.0</v>
      </c>
      <c r="AI16" s="23">
        <v>60.0</v>
      </c>
    </row>
    <row r="17">
      <c r="A17" s="427" t="s">
        <v>120</v>
      </c>
      <c r="B17" s="428" t="s">
        <v>121</v>
      </c>
      <c r="C17" s="428" t="s">
        <v>122</v>
      </c>
      <c r="D17" s="429">
        <f t="shared" si="25"/>
        <v>6.3</v>
      </c>
      <c r="E17" s="430">
        <f t="shared" si="26"/>
        <v>0</v>
      </c>
      <c r="F17" s="431">
        <f t="shared" si="27"/>
        <v>0</v>
      </c>
      <c r="G17" s="432">
        <f t="shared" si="28"/>
        <v>0</v>
      </c>
      <c r="H17" s="433">
        <f t="shared" si="29"/>
        <v>6.3</v>
      </c>
      <c r="I17" s="434" t="s">
        <v>1169</v>
      </c>
      <c r="J17" s="434" t="s">
        <v>1169</v>
      </c>
      <c r="K17" s="434" t="s">
        <v>1206</v>
      </c>
      <c r="L17" s="434" t="s">
        <v>1206</v>
      </c>
      <c r="M17" s="434" t="s">
        <v>1205</v>
      </c>
      <c r="N17" s="434" t="s">
        <v>1205</v>
      </c>
      <c r="O17" s="434" t="s">
        <v>1205</v>
      </c>
      <c r="P17" s="435" t="s">
        <v>1224</v>
      </c>
      <c r="Q17" s="434" t="s">
        <v>1224</v>
      </c>
      <c r="R17" s="434" t="s">
        <v>1224</v>
      </c>
      <c r="S17" s="434" t="s">
        <v>1224</v>
      </c>
      <c r="T17" s="434"/>
      <c r="U17" s="436">
        <f t="shared" si="30"/>
        <v>38254</v>
      </c>
      <c r="V17" s="437">
        <v>0.63</v>
      </c>
      <c r="W17" s="438">
        <v>45630.0</v>
      </c>
      <c r="X17" s="439">
        <v>313104.0</v>
      </c>
      <c r="Y17" s="440">
        <v>0.0</v>
      </c>
      <c r="Z17" s="438"/>
      <c r="AA17" s="439"/>
      <c r="AB17" s="440">
        <v>0.0</v>
      </c>
      <c r="AC17" s="438"/>
      <c r="AD17" s="441"/>
      <c r="AE17" s="442">
        <f t="shared" ref="AE17:AF17" si="31">AB17</f>
        <v>0</v>
      </c>
      <c r="AF17" s="438" t="str">
        <f t="shared" si="31"/>
        <v/>
      </c>
      <c r="AG17" s="443"/>
      <c r="AH17" s="444">
        <f t="shared" ref="AH17:AH31" si="33">if(AG17&gt;=60,AG17,0)</f>
        <v>0</v>
      </c>
      <c r="AI17" s="445">
        <f t="shared" ref="AI17:AI31" si="34">if(H17&gt;=60,100,0)</f>
        <v>0</v>
      </c>
      <c r="AJ17" s="428"/>
      <c r="AK17" s="428"/>
      <c r="AL17" s="428"/>
      <c r="AM17" s="428"/>
      <c r="AN17" s="428"/>
    </row>
    <row r="18">
      <c r="A18" s="420" t="s">
        <v>144</v>
      </c>
      <c r="B18" s="446" t="s">
        <v>145</v>
      </c>
      <c r="C18" t="s">
        <v>122</v>
      </c>
      <c r="D18" s="29">
        <f t="shared" si="25"/>
        <v>16.6</v>
      </c>
      <c r="E18" s="30">
        <f t="shared" si="26"/>
        <v>30.8</v>
      </c>
      <c r="F18" s="30">
        <f t="shared" si="27"/>
        <v>12.666</v>
      </c>
      <c r="G18" s="31">
        <f t="shared" si="28"/>
        <v>20</v>
      </c>
      <c r="H18" s="32">
        <f t="shared" si="29"/>
        <v>80.066</v>
      </c>
      <c r="I18" s="33" t="s">
        <v>1169</v>
      </c>
      <c r="J18" s="33" t="s">
        <v>1205</v>
      </c>
      <c r="K18" s="33" t="s">
        <v>1205</v>
      </c>
      <c r="L18" s="33" t="s">
        <v>1224</v>
      </c>
      <c r="M18" s="33" t="s">
        <v>1224</v>
      </c>
      <c r="N18" s="33" t="s">
        <v>1205</v>
      </c>
      <c r="O18" s="33" t="s">
        <v>1205</v>
      </c>
      <c r="P18" s="136" t="s">
        <v>1205</v>
      </c>
      <c r="Q18" s="33" t="s">
        <v>1224</v>
      </c>
      <c r="R18" s="33" t="s">
        <v>1224</v>
      </c>
      <c r="S18" s="33" t="s">
        <v>1205</v>
      </c>
      <c r="T18" s="447"/>
      <c r="U18" s="34">
        <f t="shared" si="30"/>
        <v>35783</v>
      </c>
      <c r="V18" s="130">
        <v>0.86</v>
      </c>
      <c r="W18" s="203">
        <v>45574.0</v>
      </c>
      <c r="X18" s="37">
        <v>313163.0</v>
      </c>
      <c r="Y18" s="130">
        <v>0.8</v>
      </c>
      <c r="Z18" s="203">
        <v>45651.0</v>
      </c>
      <c r="AA18" s="37" t="s">
        <v>1348</v>
      </c>
      <c r="AB18" s="130">
        <v>0.77</v>
      </c>
      <c r="AC18" s="203">
        <v>45701.0</v>
      </c>
      <c r="AD18" s="40"/>
      <c r="AE18" s="130">
        <f t="shared" ref="AE18:AF18" si="32">AB18</f>
        <v>0.77</v>
      </c>
      <c r="AF18" s="219">
        <f t="shared" si="32"/>
        <v>45701</v>
      </c>
      <c r="AG18" s="142">
        <v>63.33</v>
      </c>
      <c r="AH18" s="43">
        <f t="shared" si="33"/>
        <v>63.33</v>
      </c>
      <c r="AI18" s="23">
        <f t="shared" si="34"/>
        <v>100</v>
      </c>
    </row>
    <row r="19">
      <c r="A19" s="420" t="s">
        <v>295</v>
      </c>
      <c r="B19" s="446" t="s">
        <v>296</v>
      </c>
      <c r="C19" t="s">
        <v>122</v>
      </c>
      <c r="D19" s="214">
        <f t="shared" si="25"/>
        <v>18.5</v>
      </c>
      <c r="E19" s="215">
        <f t="shared" si="26"/>
        <v>36</v>
      </c>
      <c r="F19" s="30">
        <f t="shared" si="27"/>
        <v>17.334</v>
      </c>
      <c r="G19" s="31">
        <f t="shared" si="28"/>
        <v>20</v>
      </c>
      <c r="H19" s="32">
        <f t="shared" si="29"/>
        <v>91.834</v>
      </c>
      <c r="I19" s="33" t="s">
        <v>1169</v>
      </c>
      <c r="J19" s="33" t="s">
        <v>1206</v>
      </c>
      <c r="K19" s="33" t="s">
        <v>1205</v>
      </c>
      <c r="L19" s="33" t="s">
        <v>1205</v>
      </c>
      <c r="M19" s="33" t="s">
        <v>1224</v>
      </c>
      <c r="N19" s="33" t="s">
        <v>1224</v>
      </c>
      <c r="O19" s="33" t="s">
        <v>1205</v>
      </c>
      <c r="P19" s="136" t="s">
        <v>1205</v>
      </c>
      <c r="Q19" s="218"/>
      <c r="R19" s="218"/>
      <c r="S19" s="218"/>
      <c r="T19" s="218"/>
      <c r="U19" s="34">
        <f t="shared" si="30"/>
        <v>29824</v>
      </c>
      <c r="V19" s="130">
        <v>0.9</v>
      </c>
      <c r="W19" s="203">
        <v>45560.0</v>
      </c>
      <c r="X19" s="37">
        <v>313164.0</v>
      </c>
      <c r="Y19" s="130">
        <v>0.95</v>
      </c>
      <c r="Z19" s="203">
        <v>45588.0</v>
      </c>
      <c r="AA19" s="37">
        <v>313114.0</v>
      </c>
      <c r="AB19" s="130">
        <v>0.9</v>
      </c>
      <c r="AC19" s="203">
        <v>45647.0</v>
      </c>
      <c r="AD19" s="40"/>
      <c r="AE19" s="130">
        <f t="shared" ref="AE19:AF19" si="35">AB19</f>
        <v>0.9</v>
      </c>
      <c r="AF19" s="203">
        <f t="shared" si="35"/>
        <v>45647</v>
      </c>
      <c r="AG19" s="142">
        <v>86.67</v>
      </c>
      <c r="AH19" s="43">
        <f t="shared" si="33"/>
        <v>86.67</v>
      </c>
      <c r="AI19" s="23">
        <f t="shared" si="34"/>
        <v>100</v>
      </c>
    </row>
    <row r="20">
      <c r="A20" s="420" t="s">
        <v>452</v>
      </c>
      <c r="B20" s="446" t="s">
        <v>453</v>
      </c>
      <c r="C20" t="s">
        <v>122</v>
      </c>
      <c r="D20" s="214">
        <f t="shared" si="25"/>
        <v>19</v>
      </c>
      <c r="E20" s="215">
        <f t="shared" si="26"/>
        <v>37.2</v>
      </c>
      <c r="F20" s="30">
        <f t="shared" si="27"/>
        <v>14.666</v>
      </c>
      <c r="G20" s="31">
        <f t="shared" si="28"/>
        <v>20</v>
      </c>
      <c r="H20" s="32">
        <f t="shared" si="29"/>
        <v>90.866</v>
      </c>
      <c r="I20" s="33" t="s">
        <v>1169</v>
      </c>
      <c r="J20" s="33" t="s">
        <v>1205</v>
      </c>
      <c r="K20" s="33" t="s">
        <v>1205</v>
      </c>
      <c r="L20" s="33" t="s">
        <v>1224</v>
      </c>
      <c r="M20" s="33" t="s">
        <v>1224</v>
      </c>
      <c r="N20" s="33" t="s">
        <v>1205</v>
      </c>
      <c r="O20" s="33" t="s">
        <v>1205</v>
      </c>
      <c r="P20" s="136" t="s">
        <v>1224</v>
      </c>
      <c r="Q20" s="218"/>
      <c r="R20" s="218"/>
      <c r="S20" s="218"/>
      <c r="T20" s="218"/>
      <c r="U20" s="34">
        <f t="shared" si="30"/>
        <v>30280</v>
      </c>
      <c r="V20" s="130">
        <v>1.0</v>
      </c>
      <c r="W20" s="203">
        <v>45560.0</v>
      </c>
      <c r="X20" s="21">
        <v>313101.0</v>
      </c>
      <c r="Y20" s="130">
        <v>0.9</v>
      </c>
      <c r="Z20" s="203">
        <v>45574.0</v>
      </c>
      <c r="AA20" s="37">
        <v>313101.0</v>
      </c>
      <c r="AB20" s="130">
        <v>0.93</v>
      </c>
      <c r="AC20" s="203">
        <v>45630.0</v>
      </c>
      <c r="AD20" s="40"/>
      <c r="AE20" s="130">
        <f t="shared" ref="AE20:AF20" si="36">AB20</f>
        <v>0.93</v>
      </c>
      <c r="AF20" s="203">
        <f t="shared" si="36"/>
        <v>45630</v>
      </c>
      <c r="AG20" s="142">
        <v>73.33</v>
      </c>
      <c r="AH20" s="43">
        <f t="shared" si="33"/>
        <v>73.33</v>
      </c>
      <c r="AI20" s="23">
        <f t="shared" si="34"/>
        <v>100</v>
      </c>
    </row>
    <row r="21">
      <c r="A21" s="420" t="s">
        <v>520</v>
      </c>
      <c r="B21" s="446" t="s">
        <v>521</v>
      </c>
      <c r="C21" t="s">
        <v>122</v>
      </c>
      <c r="D21" s="214">
        <f t="shared" si="25"/>
        <v>19.5</v>
      </c>
      <c r="E21" s="215">
        <f t="shared" si="26"/>
        <v>40</v>
      </c>
      <c r="F21" s="30">
        <f t="shared" si="27"/>
        <v>17.334</v>
      </c>
      <c r="G21" s="31">
        <f t="shared" si="28"/>
        <v>20</v>
      </c>
      <c r="H21" s="32">
        <f t="shared" si="29"/>
        <v>96.834</v>
      </c>
      <c r="I21" s="33" t="s">
        <v>1169</v>
      </c>
      <c r="J21" s="33" t="s">
        <v>1205</v>
      </c>
      <c r="K21" s="33" t="s">
        <v>1205</v>
      </c>
      <c r="L21" s="33" t="s">
        <v>1206</v>
      </c>
      <c r="M21" s="33" t="s">
        <v>1205</v>
      </c>
      <c r="N21" s="33" t="s">
        <v>1205</v>
      </c>
      <c r="O21" s="33" t="s">
        <v>1205</v>
      </c>
      <c r="P21" s="136" t="s">
        <v>1224</v>
      </c>
      <c r="Q21" s="218"/>
      <c r="R21" s="218"/>
      <c r="S21" s="218"/>
      <c r="T21" s="218"/>
      <c r="U21" s="34">
        <f t="shared" si="30"/>
        <v>30449</v>
      </c>
      <c r="V21" s="130">
        <v>1.0</v>
      </c>
      <c r="W21" s="203">
        <v>45560.0</v>
      </c>
      <c r="X21" s="37">
        <v>313102.0</v>
      </c>
      <c r="Y21" s="130">
        <v>0.95</v>
      </c>
      <c r="Z21" s="203">
        <v>45588.0</v>
      </c>
      <c r="AA21" s="263">
        <v>313196.0</v>
      </c>
      <c r="AB21" s="130">
        <v>1.0</v>
      </c>
      <c r="AC21" s="203">
        <v>45630.0</v>
      </c>
      <c r="AD21" s="40"/>
      <c r="AE21" s="130">
        <f t="shared" ref="AE21:AF21" si="37">AB21</f>
        <v>1</v>
      </c>
      <c r="AF21" s="203">
        <f t="shared" si="37"/>
        <v>45630</v>
      </c>
      <c r="AG21" s="142">
        <v>86.67</v>
      </c>
      <c r="AH21" s="43">
        <f t="shared" si="33"/>
        <v>86.67</v>
      </c>
      <c r="AI21" s="23">
        <f t="shared" si="34"/>
        <v>100</v>
      </c>
    </row>
    <row r="22">
      <c r="A22" s="423" t="s">
        <v>688</v>
      </c>
      <c r="B22" s="347" t="s">
        <v>689</v>
      </c>
      <c r="C22" s="347" t="s">
        <v>122</v>
      </c>
      <c r="D22" s="29">
        <f t="shared" si="25"/>
        <v>19</v>
      </c>
      <c r="E22" s="30">
        <f t="shared" si="26"/>
        <v>37.2</v>
      </c>
      <c r="F22" s="30">
        <f t="shared" si="27"/>
        <v>16</v>
      </c>
      <c r="G22" s="31">
        <f t="shared" si="28"/>
        <v>20</v>
      </c>
      <c r="H22" s="32">
        <f t="shared" si="29"/>
        <v>92.2</v>
      </c>
      <c r="I22" s="33"/>
      <c r="J22" s="33" t="s">
        <v>1222</v>
      </c>
      <c r="K22" s="33"/>
      <c r="L22" s="33" t="s">
        <v>1206</v>
      </c>
      <c r="M22" s="33" t="s">
        <v>1170</v>
      </c>
      <c r="N22" s="33" t="s">
        <v>1206</v>
      </c>
      <c r="O22" s="314" t="s">
        <v>1349</v>
      </c>
      <c r="P22" s="346" t="s">
        <v>1349</v>
      </c>
      <c r="Q22" s="33" t="s">
        <v>1170</v>
      </c>
      <c r="R22" s="33"/>
      <c r="S22" s="33"/>
      <c r="T22" s="33"/>
      <c r="U22" s="34">
        <f t="shared" si="30"/>
        <v>30903</v>
      </c>
      <c r="V22" s="35">
        <v>0.9</v>
      </c>
      <c r="W22" s="36">
        <v>45560.0</v>
      </c>
      <c r="X22" s="21">
        <v>8845.0</v>
      </c>
      <c r="Y22" s="35">
        <v>1.0</v>
      </c>
      <c r="Z22" s="38">
        <v>45588.0</v>
      </c>
      <c r="AA22" s="37">
        <v>9012.0</v>
      </c>
      <c r="AB22" s="35">
        <v>0.93</v>
      </c>
      <c r="AC22" s="39">
        <v>45616.0</v>
      </c>
      <c r="AD22" s="369"/>
      <c r="AE22" s="35">
        <f t="shared" ref="AE22:AF22" si="38">AB22</f>
        <v>0.93</v>
      </c>
      <c r="AF22" s="39">
        <f t="shared" si="38"/>
        <v>45616</v>
      </c>
      <c r="AG22" s="142">
        <v>80.0</v>
      </c>
      <c r="AH22" s="43">
        <f t="shared" si="33"/>
        <v>80</v>
      </c>
      <c r="AI22" s="23">
        <f t="shared" si="34"/>
        <v>100</v>
      </c>
    </row>
    <row r="23">
      <c r="A23" s="423" t="s">
        <v>702</v>
      </c>
      <c r="B23" s="347" t="s">
        <v>703</v>
      </c>
      <c r="C23" s="347" t="s">
        <v>122</v>
      </c>
      <c r="D23" s="29">
        <f t="shared" si="25"/>
        <v>16.3</v>
      </c>
      <c r="E23" s="30">
        <f t="shared" si="26"/>
        <v>30.8</v>
      </c>
      <c r="F23" s="30">
        <f t="shared" si="27"/>
        <v>15.334</v>
      </c>
      <c r="G23" s="31">
        <f t="shared" si="28"/>
        <v>20</v>
      </c>
      <c r="H23" s="32">
        <f t="shared" si="29"/>
        <v>82.434</v>
      </c>
      <c r="I23" s="33"/>
      <c r="J23" s="33" t="s">
        <v>1222</v>
      </c>
      <c r="K23" s="33"/>
      <c r="L23" s="33" t="s">
        <v>1205</v>
      </c>
      <c r="M23" s="33" t="s">
        <v>1206</v>
      </c>
      <c r="N23" s="33" t="s">
        <v>1170</v>
      </c>
      <c r="O23" s="33" t="s">
        <v>1170</v>
      </c>
      <c r="P23" s="33" t="s">
        <v>1205</v>
      </c>
      <c r="Q23" s="33" t="s">
        <v>1170</v>
      </c>
      <c r="R23" s="33"/>
      <c r="S23" s="33"/>
      <c r="T23" s="33"/>
      <c r="U23" s="34">
        <f t="shared" si="30"/>
        <v>30944</v>
      </c>
      <c r="V23" s="35">
        <v>0.75</v>
      </c>
      <c r="W23" s="36">
        <v>45560.0</v>
      </c>
      <c r="X23" s="21">
        <v>909.0</v>
      </c>
      <c r="Y23" s="35">
        <v>0.88</v>
      </c>
      <c r="Z23" s="38">
        <v>45602.0</v>
      </c>
      <c r="AA23" s="37">
        <v>88331.0</v>
      </c>
      <c r="AB23" s="35">
        <v>0.77</v>
      </c>
      <c r="AC23" s="39">
        <v>45673.0</v>
      </c>
      <c r="AD23" s="40"/>
      <c r="AE23" s="35">
        <f t="shared" ref="AE23:AF23" si="39">AB23</f>
        <v>0.77</v>
      </c>
      <c r="AF23" s="39">
        <f t="shared" si="39"/>
        <v>45673</v>
      </c>
      <c r="AG23" s="142">
        <v>76.67</v>
      </c>
      <c r="AH23" s="43">
        <f t="shared" si="33"/>
        <v>76.67</v>
      </c>
      <c r="AI23" s="23">
        <f t="shared" si="34"/>
        <v>100</v>
      </c>
    </row>
    <row r="24">
      <c r="A24" s="423" t="s">
        <v>742</v>
      </c>
      <c r="B24" s="347" t="s">
        <v>743</v>
      </c>
      <c r="C24" s="347" t="s">
        <v>122</v>
      </c>
      <c r="D24" s="29">
        <f t="shared" si="25"/>
        <v>16.3</v>
      </c>
      <c r="E24" s="30">
        <f t="shared" si="26"/>
        <v>34</v>
      </c>
      <c r="F24" s="30">
        <f t="shared" si="27"/>
        <v>17.334</v>
      </c>
      <c r="G24" s="31">
        <f t="shared" si="28"/>
        <v>20</v>
      </c>
      <c r="H24" s="32">
        <f t="shared" si="29"/>
        <v>87.634</v>
      </c>
      <c r="I24" s="33"/>
      <c r="J24" s="33" t="s">
        <v>1205</v>
      </c>
      <c r="K24" s="33" t="s">
        <v>1170</v>
      </c>
      <c r="L24" s="33" t="s">
        <v>1205</v>
      </c>
      <c r="M24" s="33" t="s">
        <v>1205</v>
      </c>
      <c r="N24" s="33" t="s">
        <v>1170</v>
      </c>
      <c r="O24" s="33" t="s">
        <v>1170</v>
      </c>
      <c r="P24" s="33" t="s">
        <v>1205</v>
      </c>
      <c r="Q24" s="33" t="s">
        <v>1206</v>
      </c>
      <c r="R24" s="33"/>
      <c r="S24" s="33"/>
      <c r="T24" s="33"/>
      <c r="U24" s="34">
        <f t="shared" si="30"/>
        <v>31082</v>
      </c>
      <c r="V24" s="35">
        <v>0.75</v>
      </c>
      <c r="W24" s="36">
        <v>45560.0</v>
      </c>
      <c r="X24" s="21">
        <v>441.0</v>
      </c>
      <c r="Y24" s="35">
        <v>0.88</v>
      </c>
      <c r="Z24" s="38">
        <v>45602.0</v>
      </c>
      <c r="AA24" s="37">
        <v>9333.0</v>
      </c>
      <c r="AB24" s="35">
        <v>0.85</v>
      </c>
      <c r="AC24" s="39">
        <v>45671.0</v>
      </c>
      <c r="AD24" s="40"/>
      <c r="AE24" s="35">
        <f t="shared" ref="AE24:AF24" si="40">AB24</f>
        <v>0.85</v>
      </c>
      <c r="AF24" s="39">
        <f t="shared" si="40"/>
        <v>45671</v>
      </c>
      <c r="AG24" s="142">
        <v>86.67</v>
      </c>
      <c r="AH24" s="43">
        <f t="shared" si="33"/>
        <v>86.67</v>
      </c>
      <c r="AI24" s="23">
        <f t="shared" si="34"/>
        <v>100</v>
      </c>
    </row>
    <row r="25">
      <c r="A25" s="423" t="s">
        <v>782</v>
      </c>
      <c r="B25" s="347" t="s">
        <v>783</v>
      </c>
      <c r="C25" s="347" t="s">
        <v>122</v>
      </c>
      <c r="D25" s="29">
        <f t="shared" si="25"/>
        <v>18</v>
      </c>
      <c r="E25" s="30">
        <f t="shared" si="26"/>
        <v>36</v>
      </c>
      <c r="F25" s="30">
        <f t="shared" si="27"/>
        <v>13.334</v>
      </c>
      <c r="G25" s="31">
        <f t="shared" si="28"/>
        <v>20</v>
      </c>
      <c r="H25" s="32">
        <f t="shared" si="29"/>
        <v>87.334</v>
      </c>
      <c r="I25" s="33"/>
      <c r="J25" s="33" t="s">
        <v>1222</v>
      </c>
      <c r="K25" s="33"/>
      <c r="L25" s="33" t="s">
        <v>1170</v>
      </c>
      <c r="M25" s="33" t="s">
        <v>1170</v>
      </c>
      <c r="N25" s="33" t="s">
        <v>1206</v>
      </c>
      <c r="O25" s="33" t="s">
        <v>1170</v>
      </c>
      <c r="P25" s="33" t="s">
        <v>1206</v>
      </c>
      <c r="Q25" s="33" t="s">
        <v>1170</v>
      </c>
      <c r="R25" s="33"/>
      <c r="S25" s="33"/>
      <c r="T25" s="33"/>
      <c r="U25" s="34">
        <f t="shared" si="30"/>
        <v>31211</v>
      </c>
      <c r="V25" s="35">
        <v>0.85</v>
      </c>
      <c r="W25" s="36">
        <v>45560.0</v>
      </c>
      <c r="X25" s="21">
        <v>99.0</v>
      </c>
      <c r="Y25" s="35">
        <v>0.95</v>
      </c>
      <c r="Z25" s="38">
        <v>45616.0</v>
      </c>
      <c r="AA25" s="37">
        <v>500.0</v>
      </c>
      <c r="AB25" s="35">
        <v>0.9</v>
      </c>
      <c r="AC25" s="39">
        <v>45644.0</v>
      </c>
      <c r="AD25" s="40"/>
      <c r="AE25" s="35">
        <f t="shared" ref="AE25:AF25" si="41">AB25</f>
        <v>0.9</v>
      </c>
      <c r="AF25" s="39">
        <f t="shared" si="41"/>
        <v>45644</v>
      </c>
      <c r="AG25" s="142">
        <v>66.67</v>
      </c>
      <c r="AH25" s="43">
        <f t="shared" si="33"/>
        <v>66.67</v>
      </c>
      <c r="AI25" s="23">
        <f t="shared" si="34"/>
        <v>100</v>
      </c>
    </row>
    <row r="26">
      <c r="A26" s="423" t="s">
        <v>806</v>
      </c>
      <c r="B26" s="347" t="s">
        <v>807</v>
      </c>
      <c r="C26" s="347" t="s">
        <v>122</v>
      </c>
      <c r="D26" s="29">
        <f t="shared" si="25"/>
        <v>16.5</v>
      </c>
      <c r="E26" s="30">
        <f t="shared" si="26"/>
        <v>32</v>
      </c>
      <c r="F26" s="30">
        <f t="shared" si="27"/>
        <v>14.666</v>
      </c>
      <c r="G26" s="31">
        <f t="shared" si="28"/>
        <v>20</v>
      </c>
      <c r="H26" s="32">
        <f t="shared" si="29"/>
        <v>83.166</v>
      </c>
      <c r="I26" s="33"/>
      <c r="J26" s="33" t="s">
        <v>1222</v>
      </c>
      <c r="K26" s="33" t="s">
        <v>1206</v>
      </c>
      <c r="L26" s="33" t="s">
        <v>1170</v>
      </c>
      <c r="M26" s="33" t="s">
        <v>1170</v>
      </c>
      <c r="N26" s="33" t="s">
        <v>1170</v>
      </c>
      <c r="O26" s="33" t="s">
        <v>1170</v>
      </c>
      <c r="P26" s="33" t="s">
        <v>1222</v>
      </c>
      <c r="Q26" s="33" t="s">
        <v>1170</v>
      </c>
      <c r="R26" s="33"/>
      <c r="S26" s="33"/>
      <c r="T26" s="33"/>
      <c r="U26" s="34">
        <f t="shared" si="30"/>
        <v>31244</v>
      </c>
      <c r="V26" s="35">
        <v>0.8</v>
      </c>
      <c r="W26" s="36">
        <v>45560.0</v>
      </c>
      <c r="X26" s="21">
        <v>71.0</v>
      </c>
      <c r="Y26" s="35">
        <v>0.85</v>
      </c>
      <c r="Z26" s="38">
        <v>45574.0</v>
      </c>
      <c r="AA26" s="37">
        <v>91.0</v>
      </c>
      <c r="AB26" s="35">
        <v>0.8</v>
      </c>
      <c r="AC26" s="39">
        <v>45644.0</v>
      </c>
      <c r="AD26" s="40"/>
      <c r="AE26" s="35">
        <f t="shared" ref="AE26:AF26" si="42">AB26</f>
        <v>0.8</v>
      </c>
      <c r="AF26" s="39">
        <f t="shared" si="42"/>
        <v>45644</v>
      </c>
      <c r="AG26" s="142">
        <v>73.33</v>
      </c>
      <c r="AH26" s="43">
        <f t="shared" si="33"/>
        <v>73.33</v>
      </c>
      <c r="AI26" s="23">
        <f t="shared" si="34"/>
        <v>100</v>
      </c>
    </row>
    <row r="27">
      <c r="A27" s="423" t="s">
        <v>814</v>
      </c>
      <c r="B27" s="347" t="s">
        <v>815</v>
      </c>
      <c r="C27" s="347" t="s">
        <v>122</v>
      </c>
      <c r="D27" s="29">
        <f t="shared" si="25"/>
        <v>15.9</v>
      </c>
      <c r="E27" s="30">
        <f t="shared" si="26"/>
        <v>32</v>
      </c>
      <c r="F27" s="30">
        <f t="shared" si="27"/>
        <v>13.334</v>
      </c>
      <c r="G27" s="31">
        <f t="shared" si="28"/>
        <v>20</v>
      </c>
      <c r="H27" s="32">
        <f t="shared" si="29"/>
        <v>81.234</v>
      </c>
      <c r="I27" s="33"/>
      <c r="J27" s="33" t="s">
        <v>1222</v>
      </c>
      <c r="K27" s="33" t="s">
        <v>1170</v>
      </c>
      <c r="L27" s="33" t="s">
        <v>1170</v>
      </c>
      <c r="M27" s="33" t="s">
        <v>1206</v>
      </c>
      <c r="N27" s="33" t="s">
        <v>1170</v>
      </c>
      <c r="O27" s="33" t="s">
        <v>1170</v>
      </c>
      <c r="P27" s="33" t="s">
        <v>1205</v>
      </c>
      <c r="Q27" s="33" t="s">
        <v>1205</v>
      </c>
      <c r="R27" s="33"/>
      <c r="S27" s="33"/>
      <c r="T27" s="33"/>
      <c r="U27" s="34">
        <f t="shared" si="30"/>
        <v>31288</v>
      </c>
      <c r="V27" s="35">
        <v>0.8</v>
      </c>
      <c r="W27" s="36">
        <v>45560.0</v>
      </c>
      <c r="X27" s="21">
        <v>770.0</v>
      </c>
      <c r="Y27" s="35">
        <v>0.79</v>
      </c>
      <c r="Z27" s="38">
        <v>45602.0</v>
      </c>
      <c r="AA27" s="37">
        <v>555.0</v>
      </c>
      <c r="AB27" s="35">
        <v>0.8</v>
      </c>
      <c r="AC27" s="39">
        <v>45673.0</v>
      </c>
      <c r="AD27" s="40"/>
      <c r="AE27" s="35">
        <f t="shared" ref="AE27:AF27" si="43">AB27</f>
        <v>0.8</v>
      </c>
      <c r="AF27" s="39">
        <f t="shared" si="43"/>
        <v>45673</v>
      </c>
      <c r="AG27" s="142">
        <v>66.67</v>
      </c>
      <c r="AH27" s="43">
        <f t="shared" si="33"/>
        <v>66.67</v>
      </c>
      <c r="AI27" s="23">
        <f t="shared" si="34"/>
        <v>100</v>
      </c>
    </row>
    <row r="28">
      <c r="A28" s="423" t="s">
        <v>830</v>
      </c>
      <c r="B28" s="347" t="s">
        <v>831</v>
      </c>
      <c r="C28" s="347" t="s">
        <v>122</v>
      </c>
      <c r="D28" s="29">
        <f t="shared" si="25"/>
        <v>19.4</v>
      </c>
      <c r="E28" s="30">
        <f t="shared" si="26"/>
        <v>38</v>
      </c>
      <c r="F28" s="30">
        <f t="shared" si="27"/>
        <v>13.334</v>
      </c>
      <c r="G28" s="31">
        <f t="shared" si="28"/>
        <v>20</v>
      </c>
      <c r="H28" s="32">
        <f t="shared" si="29"/>
        <v>90.734</v>
      </c>
      <c r="I28" s="33"/>
      <c r="J28" s="33" t="s">
        <v>1206</v>
      </c>
      <c r="K28" s="33"/>
      <c r="L28" s="33" t="s">
        <v>1205</v>
      </c>
      <c r="M28" s="33" t="s">
        <v>1170</v>
      </c>
      <c r="N28" s="33" t="s">
        <v>1206</v>
      </c>
      <c r="O28" s="33" t="s">
        <v>1170</v>
      </c>
      <c r="P28" s="33" t="s">
        <v>1170</v>
      </c>
      <c r="Q28" s="33" t="s">
        <v>1206</v>
      </c>
      <c r="R28" s="33"/>
      <c r="S28" s="33"/>
      <c r="T28" s="33"/>
      <c r="U28" s="34">
        <f t="shared" si="30"/>
        <v>31318</v>
      </c>
      <c r="V28" s="35">
        <v>0.99</v>
      </c>
      <c r="W28" s="36">
        <v>45560.0</v>
      </c>
      <c r="X28" s="21">
        <v>8667.0</v>
      </c>
      <c r="Y28" s="35">
        <v>0.95</v>
      </c>
      <c r="Z28" s="38">
        <v>45588.0</v>
      </c>
      <c r="AA28" s="37">
        <v>89.0</v>
      </c>
      <c r="AB28" s="35">
        <v>0.95</v>
      </c>
      <c r="AC28" s="39">
        <v>45671.0</v>
      </c>
      <c r="AD28" s="40"/>
      <c r="AE28" s="35">
        <f t="shared" ref="AE28:AF28" si="44">AB28</f>
        <v>0.95</v>
      </c>
      <c r="AF28" s="39">
        <f t="shared" si="44"/>
        <v>45671</v>
      </c>
      <c r="AG28" s="142">
        <v>66.67</v>
      </c>
      <c r="AH28" s="43">
        <f t="shared" si="33"/>
        <v>66.67</v>
      </c>
      <c r="AI28" s="23">
        <f t="shared" si="34"/>
        <v>100</v>
      </c>
    </row>
    <row r="29">
      <c r="A29" s="423" t="s">
        <v>928</v>
      </c>
      <c r="B29" s="347" t="s">
        <v>929</v>
      </c>
      <c r="C29" s="347" t="s">
        <v>122</v>
      </c>
      <c r="D29" s="29">
        <f t="shared" si="25"/>
        <v>19.8</v>
      </c>
      <c r="E29" s="30">
        <f t="shared" si="26"/>
        <v>39.2</v>
      </c>
      <c r="F29" s="30">
        <f t="shared" si="27"/>
        <v>16.666</v>
      </c>
      <c r="G29" s="31">
        <f t="shared" si="28"/>
        <v>20</v>
      </c>
      <c r="H29" s="32">
        <f t="shared" si="29"/>
        <v>95.666</v>
      </c>
      <c r="I29" s="33"/>
      <c r="J29" s="33" t="s">
        <v>1222</v>
      </c>
      <c r="K29" s="33" t="s">
        <v>1206</v>
      </c>
      <c r="L29" s="33" t="s">
        <v>1170</v>
      </c>
      <c r="M29" s="33" t="s">
        <v>1205</v>
      </c>
      <c r="N29" s="33" t="s">
        <v>1206</v>
      </c>
      <c r="O29" s="314" t="s">
        <v>1349</v>
      </c>
      <c r="P29" s="346" t="s">
        <v>1349</v>
      </c>
      <c r="Q29" s="33" t="s">
        <v>1170</v>
      </c>
      <c r="R29" s="33"/>
      <c r="S29" s="33"/>
      <c r="T29" s="33"/>
      <c r="U29" s="34">
        <f t="shared" si="30"/>
        <v>31586</v>
      </c>
      <c r="V29" s="35">
        <v>0.98</v>
      </c>
      <c r="W29" s="36">
        <v>45560.0</v>
      </c>
      <c r="X29" s="21">
        <v>991.0</v>
      </c>
      <c r="Y29" s="35">
        <v>1.0</v>
      </c>
      <c r="Z29" s="38">
        <v>45574.0</v>
      </c>
      <c r="AA29" s="37">
        <v>6.0</v>
      </c>
      <c r="AB29" s="35">
        <v>0.98</v>
      </c>
      <c r="AC29" s="39">
        <v>45616.0</v>
      </c>
      <c r="AD29" s="65"/>
      <c r="AE29" s="35">
        <f t="shared" ref="AE29:AF29" si="45">AB29</f>
        <v>0.98</v>
      </c>
      <c r="AF29" s="39">
        <f t="shared" si="45"/>
        <v>45616</v>
      </c>
      <c r="AG29" s="142">
        <v>83.33</v>
      </c>
      <c r="AH29" s="43">
        <f t="shared" si="33"/>
        <v>83.33</v>
      </c>
      <c r="AI29" s="23">
        <f t="shared" si="34"/>
        <v>100</v>
      </c>
    </row>
    <row r="30">
      <c r="A30" s="423" t="s">
        <v>972</v>
      </c>
      <c r="B30" s="347" t="s">
        <v>973</v>
      </c>
      <c r="C30" s="347" t="s">
        <v>122</v>
      </c>
      <c r="D30" s="29">
        <f t="shared" si="25"/>
        <v>17.8</v>
      </c>
      <c r="E30" s="30">
        <f t="shared" si="26"/>
        <v>40</v>
      </c>
      <c r="F30" s="30">
        <f t="shared" si="27"/>
        <v>16.666</v>
      </c>
      <c r="G30" s="31">
        <f t="shared" si="28"/>
        <v>20</v>
      </c>
      <c r="H30" s="32">
        <f t="shared" si="29"/>
        <v>94.466</v>
      </c>
      <c r="I30" s="33"/>
      <c r="J30" s="33" t="s">
        <v>1222</v>
      </c>
      <c r="K30" s="33" t="s">
        <v>1206</v>
      </c>
      <c r="L30" s="33" t="s">
        <v>1170</v>
      </c>
      <c r="M30" s="33" t="s">
        <v>1170</v>
      </c>
      <c r="N30" s="33" t="s">
        <v>1205</v>
      </c>
      <c r="O30" s="33" t="s">
        <v>1206</v>
      </c>
      <c r="P30" s="33" t="s">
        <v>1170</v>
      </c>
      <c r="Q30" s="33" t="s">
        <v>1170</v>
      </c>
      <c r="R30" s="33"/>
      <c r="S30" s="33"/>
      <c r="T30" s="33"/>
      <c r="U30" s="34">
        <f t="shared" si="30"/>
        <v>36548</v>
      </c>
      <c r="V30" s="35">
        <v>0.9</v>
      </c>
      <c r="W30" s="36">
        <v>45560.0</v>
      </c>
      <c r="X30" s="21">
        <v>6779.0</v>
      </c>
      <c r="Y30" s="35">
        <v>0.88</v>
      </c>
      <c r="Z30" s="38">
        <v>45574.0</v>
      </c>
      <c r="AA30" s="37">
        <v>774.0</v>
      </c>
      <c r="AB30" s="35">
        <v>1.0</v>
      </c>
      <c r="AC30" s="39">
        <v>45630.0</v>
      </c>
      <c r="AD30" s="40"/>
      <c r="AE30" s="35">
        <f t="shared" ref="AE30:AF30" si="46">AB30</f>
        <v>1</v>
      </c>
      <c r="AF30" s="39">
        <f t="shared" si="46"/>
        <v>45630</v>
      </c>
      <c r="AG30" s="142">
        <v>83.33</v>
      </c>
      <c r="AH30" s="43">
        <f t="shared" si="33"/>
        <v>83.33</v>
      </c>
      <c r="AI30" s="23">
        <f t="shared" si="34"/>
        <v>100</v>
      </c>
    </row>
    <row r="31">
      <c r="A31" s="423" t="s">
        <v>1000</v>
      </c>
      <c r="B31" s="347" t="s">
        <v>1001</v>
      </c>
      <c r="C31" s="347" t="s">
        <v>122</v>
      </c>
      <c r="D31" s="29">
        <f t="shared" si="25"/>
        <v>17.3</v>
      </c>
      <c r="E31" s="30">
        <f t="shared" si="26"/>
        <v>36</v>
      </c>
      <c r="F31" s="30">
        <f t="shared" si="27"/>
        <v>15.334</v>
      </c>
      <c r="G31" s="31">
        <f t="shared" si="28"/>
        <v>20</v>
      </c>
      <c r="H31" s="32">
        <f t="shared" si="29"/>
        <v>88.634</v>
      </c>
      <c r="I31" s="33"/>
      <c r="J31" s="33" t="s">
        <v>1170</v>
      </c>
      <c r="K31" s="33" t="s">
        <v>1206</v>
      </c>
      <c r="L31" s="33" t="s">
        <v>1170</v>
      </c>
      <c r="M31" s="33" t="s">
        <v>1170</v>
      </c>
      <c r="N31" s="33" t="s">
        <v>1205</v>
      </c>
      <c r="O31" s="33" t="s">
        <v>1205</v>
      </c>
      <c r="P31" s="33" t="s">
        <v>1205</v>
      </c>
      <c r="Q31" s="33" t="s">
        <v>1205</v>
      </c>
      <c r="R31" s="33"/>
      <c r="S31" s="33"/>
      <c r="T31" s="33"/>
      <c r="U31" s="34">
        <f t="shared" si="30"/>
        <v>31783</v>
      </c>
      <c r="V31" s="35">
        <v>0.9</v>
      </c>
      <c r="W31" s="36">
        <v>45574.0</v>
      </c>
      <c r="X31" s="37">
        <v>881.0</v>
      </c>
      <c r="Y31" s="35">
        <v>0.83</v>
      </c>
      <c r="Z31" s="38">
        <v>45630.0</v>
      </c>
      <c r="AA31" s="37">
        <v>61.0</v>
      </c>
      <c r="AB31" s="35">
        <v>0.9</v>
      </c>
      <c r="AC31" s="39">
        <v>45671.0</v>
      </c>
      <c r="AD31" s="40"/>
      <c r="AE31" s="35">
        <f t="shared" ref="AE31:AF31" si="47">AB31</f>
        <v>0.9</v>
      </c>
      <c r="AF31" s="39">
        <f t="shared" si="47"/>
        <v>45671</v>
      </c>
      <c r="AG31" s="142">
        <v>76.67</v>
      </c>
      <c r="AH31" s="43">
        <f t="shared" si="33"/>
        <v>76.67</v>
      </c>
      <c r="AI31" s="23">
        <f t="shared" si="34"/>
        <v>100</v>
      </c>
    </row>
    <row r="32">
      <c r="A32" s="124"/>
      <c r="B32" s="124"/>
      <c r="C32" s="140"/>
      <c r="D32" s="30"/>
      <c r="E32" s="30"/>
      <c r="F32" s="30"/>
      <c r="G32" s="30"/>
      <c r="H32" s="61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145"/>
      <c r="U32" s="62"/>
      <c r="V32" s="35"/>
      <c r="W32" s="63"/>
      <c r="X32" s="37"/>
      <c r="Y32" s="35"/>
      <c r="Z32" s="64"/>
      <c r="AA32" s="37"/>
      <c r="AB32" s="35"/>
      <c r="AC32" s="65"/>
      <c r="AD32" s="40"/>
      <c r="AE32" s="37"/>
      <c r="AF32" s="65"/>
      <c r="AG32" s="305"/>
      <c r="AH32" s="43"/>
      <c r="AI32" s="37"/>
    </row>
    <row r="33">
      <c r="A33" s="420" t="s">
        <v>152</v>
      </c>
      <c r="B33" s="446" t="s">
        <v>153</v>
      </c>
      <c r="C33" t="s">
        <v>122</v>
      </c>
      <c r="D33" s="29">
        <f t="shared" ref="D33:D40" si="49">AVERAGE(V33,Y33)*20</f>
        <v>15.8</v>
      </c>
      <c r="E33" s="30">
        <f t="shared" ref="E33:E40" si="50">AVERAGE(AB33,AE33)*40</f>
        <v>27.6</v>
      </c>
      <c r="F33" s="30">
        <f t="shared" ref="F33:F35" si="51">AVERAGE(AH33,AH33)/100*20</f>
        <v>16.666</v>
      </c>
      <c r="G33" s="31">
        <f t="shared" ref="G33:G34" si="52">AI33/100*20</f>
        <v>20</v>
      </c>
      <c r="H33" s="32">
        <f t="shared" ref="H33:H40" si="53">SUM(D33:G33)</f>
        <v>80.066</v>
      </c>
      <c r="I33" s="33" t="s">
        <v>1169</v>
      </c>
      <c r="J33" s="33" t="s">
        <v>1206</v>
      </c>
      <c r="K33" s="33" t="s">
        <v>1205</v>
      </c>
      <c r="L33" s="33" t="s">
        <v>1224</v>
      </c>
      <c r="M33" s="33" t="s">
        <v>1224</v>
      </c>
      <c r="N33" s="33" t="s">
        <v>1224</v>
      </c>
      <c r="O33" s="33" t="s">
        <v>1206</v>
      </c>
      <c r="P33" s="136" t="s">
        <v>1206</v>
      </c>
      <c r="Q33" s="33" t="s">
        <v>1205</v>
      </c>
      <c r="R33" s="218"/>
      <c r="S33" s="218"/>
      <c r="T33" s="447"/>
      <c r="U33" s="34">
        <f t="shared" ref="U33:U40" si="54">abs(A33-460000)+24000</f>
        <v>29346</v>
      </c>
      <c r="V33" s="130">
        <v>0.8</v>
      </c>
      <c r="W33" s="203">
        <v>45574.0</v>
      </c>
      <c r="X33" s="37">
        <v>313165.0</v>
      </c>
      <c r="Y33" s="130">
        <v>0.78</v>
      </c>
      <c r="Z33" s="203">
        <v>45644.0</v>
      </c>
      <c r="AA33" s="37">
        <v>313111.0</v>
      </c>
      <c r="AB33" s="130">
        <v>0.69</v>
      </c>
      <c r="AC33" s="203">
        <v>45693.0</v>
      </c>
      <c r="AD33" s="40"/>
      <c r="AE33" s="130">
        <f t="shared" ref="AE33:AF33" si="48">AB33</f>
        <v>0.69</v>
      </c>
      <c r="AF33" s="203">
        <f t="shared" si="48"/>
        <v>45693</v>
      </c>
      <c r="AG33" s="142">
        <v>83.33</v>
      </c>
      <c r="AH33" s="43">
        <f t="shared" ref="AH33:AH34" si="56">if(AG33&gt;=60,AG33,0)</f>
        <v>83.33</v>
      </c>
      <c r="AI33" s="23">
        <f t="shared" ref="AI33:AI40" si="57">if(H33&gt;=60,100,0)</f>
        <v>100</v>
      </c>
    </row>
    <row r="34">
      <c r="A34" s="420" t="s">
        <v>632</v>
      </c>
      <c r="B34" s="446" t="s">
        <v>633</v>
      </c>
      <c r="C34" t="s">
        <v>122</v>
      </c>
      <c r="D34" s="29">
        <f t="shared" si="49"/>
        <v>16.5</v>
      </c>
      <c r="E34" s="30">
        <f t="shared" si="50"/>
        <v>30.4</v>
      </c>
      <c r="F34" s="30">
        <f t="shared" si="51"/>
        <v>13.334</v>
      </c>
      <c r="G34" s="31">
        <f t="shared" si="52"/>
        <v>20</v>
      </c>
      <c r="H34" s="32">
        <f t="shared" si="53"/>
        <v>80.234</v>
      </c>
      <c r="I34" s="33"/>
      <c r="J34" s="33" t="s">
        <v>1205</v>
      </c>
      <c r="K34" s="33" t="s">
        <v>1206</v>
      </c>
      <c r="L34" s="33" t="s">
        <v>1205</v>
      </c>
      <c r="M34" s="33" t="s">
        <v>1224</v>
      </c>
      <c r="N34" s="33" t="s">
        <v>1206</v>
      </c>
      <c r="O34" s="33" t="s">
        <v>1205</v>
      </c>
      <c r="P34" s="136" t="s">
        <v>1224</v>
      </c>
      <c r="Q34" s="33" t="s">
        <v>1205</v>
      </c>
      <c r="R34" s="218"/>
      <c r="S34" s="218"/>
      <c r="T34" s="218"/>
      <c r="U34" s="34">
        <f t="shared" si="54"/>
        <v>76112</v>
      </c>
      <c r="V34" s="130">
        <v>0.85</v>
      </c>
      <c r="W34" s="203">
        <v>45574.0</v>
      </c>
      <c r="X34" s="34">
        <v>313198.0</v>
      </c>
      <c r="Y34" s="130">
        <v>0.8</v>
      </c>
      <c r="Z34" s="203">
        <v>45637.0</v>
      </c>
      <c r="AA34" s="37">
        <v>3131115.0</v>
      </c>
      <c r="AB34" s="130">
        <v>0.76</v>
      </c>
      <c r="AC34" s="203">
        <v>45693.0</v>
      </c>
      <c r="AD34" s="40"/>
      <c r="AE34" s="212">
        <f t="shared" ref="AE34:AF34" si="55">AB34</f>
        <v>0.76</v>
      </c>
      <c r="AF34" s="203">
        <f t="shared" si="55"/>
        <v>45693</v>
      </c>
      <c r="AG34" s="142">
        <v>66.67</v>
      </c>
      <c r="AH34" s="43">
        <f t="shared" si="56"/>
        <v>66.67</v>
      </c>
      <c r="AI34" s="23">
        <f t="shared" si="57"/>
        <v>100</v>
      </c>
    </row>
    <row r="35">
      <c r="A35" s="420" t="s">
        <v>271</v>
      </c>
      <c r="B35" s="446" t="s">
        <v>272</v>
      </c>
      <c r="C35" t="s">
        <v>122</v>
      </c>
      <c r="D35" s="29">
        <f t="shared" si="49"/>
        <v>16.6</v>
      </c>
      <c r="E35" s="30">
        <f t="shared" si="50"/>
        <v>24</v>
      </c>
      <c r="F35" s="30">
        <f t="shared" si="51"/>
        <v>12</v>
      </c>
      <c r="G35" s="70">
        <v>12.0</v>
      </c>
      <c r="H35" s="32">
        <f t="shared" si="53"/>
        <v>64.6</v>
      </c>
      <c r="I35" s="33" t="s">
        <v>1169</v>
      </c>
      <c r="J35" s="33" t="s">
        <v>1205</v>
      </c>
      <c r="K35" s="33" t="s">
        <v>1205</v>
      </c>
      <c r="L35" s="33" t="s">
        <v>1224</v>
      </c>
      <c r="M35" s="33" t="s">
        <v>1224</v>
      </c>
      <c r="N35" s="33" t="s">
        <v>1205</v>
      </c>
      <c r="O35" s="33" t="s">
        <v>1205</v>
      </c>
      <c r="P35" s="136" t="s">
        <v>1224</v>
      </c>
      <c r="Q35" s="33" t="s">
        <v>1205</v>
      </c>
      <c r="R35" s="33" t="s">
        <v>1205</v>
      </c>
      <c r="S35" s="218"/>
      <c r="T35" s="218"/>
      <c r="U35" s="34">
        <f t="shared" si="54"/>
        <v>76132</v>
      </c>
      <c r="V35" s="130">
        <v>0.87</v>
      </c>
      <c r="W35" s="203">
        <v>45574.0</v>
      </c>
      <c r="X35" s="37">
        <v>313167.0</v>
      </c>
      <c r="Y35" s="130">
        <v>0.79</v>
      </c>
      <c r="Z35" s="203">
        <v>45630.0</v>
      </c>
      <c r="AA35" s="37">
        <v>313115.0</v>
      </c>
      <c r="AB35" s="130">
        <v>0.6</v>
      </c>
      <c r="AC35" s="203">
        <v>45696.0</v>
      </c>
      <c r="AD35" s="40"/>
      <c r="AE35" s="130">
        <f t="shared" ref="AE35:AF35" si="58">AB35</f>
        <v>0.6</v>
      </c>
      <c r="AF35" s="203">
        <f t="shared" si="58"/>
        <v>45696</v>
      </c>
      <c r="AG35" s="139">
        <v>43.33</v>
      </c>
      <c r="AH35" s="43">
        <v>60.0</v>
      </c>
      <c r="AI35" s="23">
        <f t="shared" si="57"/>
        <v>100</v>
      </c>
    </row>
    <row r="36">
      <c r="A36" s="200">
        <v>408578.0</v>
      </c>
      <c r="B36" s="211" t="s">
        <v>304</v>
      </c>
      <c r="C36" t="s">
        <v>122</v>
      </c>
      <c r="D36" s="29">
        <f t="shared" si="49"/>
        <v>13.7</v>
      </c>
      <c r="E36" s="30">
        <f t="shared" si="50"/>
        <v>24</v>
      </c>
      <c r="F36" s="307">
        <v>12.0</v>
      </c>
      <c r="G36" s="70">
        <v>12.0</v>
      </c>
      <c r="H36" s="32">
        <f t="shared" si="53"/>
        <v>61.7</v>
      </c>
      <c r="I36" s="33" t="s">
        <v>1224</v>
      </c>
      <c r="J36" s="33" t="s">
        <v>1224</v>
      </c>
      <c r="K36" s="33" t="s">
        <v>1224</v>
      </c>
      <c r="L36" s="33" t="s">
        <v>1224</v>
      </c>
      <c r="M36" s="33" t="s">
        <v>1206</v>
      </c>
      <c r="N36" s="33" t="s">
        <v>1205</v>
      </c>
      <c r="O36" s="33" t="s">
        <v>1224</v>
      </c>
      <c r="P36" s="136" t="s">
        <v>1224</v>
      </c>
      <c r="Q36" s="33" t="s">
        <v>1205</v>
      </c>
      <c r="R36" s="33" t="s">
        <v>1205</v>
      </c>
      <c r="S36" s="33" t="s">
        <v>1205</v>
      </c>
      <c r="T36" s="33" t="s">
        <v>1205</v>
      </c>
      <c r="U36" s="34">
        <f t="shared" si="54"/>
        <v>75422</v>
      </c>
      <c r="V36" s="130">
        <v>0.77</v>
      </c>
      <c r="W36" s="203">
        <v>45616.0</v>
      </c>
      <c r="X36" s="37">
        <v>313193.0</v>
      </c>
      <c r="Y36" s="130">
        <v>0.6</v>
      </c>
      <c r="Z36" s="203">
        <v>45696.0</v>
      </c>
      <c r="AA36" s="37">
        <v>108225.0</v>
      </c>
      <c r="AB36" s="130">
        <v>0.6</v>
      </c>
      <c r="AC36" s="203">
        <v>45710.0</v>
      </c>
      <c r="AD36" s="40"/>
      <c r="AE36" s="416"/>
      <c r="AF36" s="203"/>
      <c r="AG36" s="147">
        <v>36.0</v>
      </c>
      <c r="AH36" s="43">
        <v>40.0</v>
      </c>
      <c r="AI36" s="23">
        <f t="shared" si="57"/>
        <v>100</v>
      </c>
    </row>
    <row r="37">
      <c r="A37" s="420" t="s">
        <v>316</v>
      </c>
      <c r="B37" s="446" t="s">
        <v>317</v>
      </c>
      <c r="C37" t="s">
        <v>122</v>
      </c>
      <c r="D37" s="29">
        <f t="shared" si="49"/>
        <v>15.5</v>
      </c>
      <c r="E37" s="30">
        <f t="shared" si="50"/>
        <v>24</v>
      </c>
      <c r="F37" s="30">
        <f>AVERAGE(AH37,AH37)/100*20</f>
        <v>16.666</v>
      </c>
      <c r="G37" s="70">
        <v>12.0</v>
      </c>
      <c r="H37" s="32">
        <f t="shared" si="53"/>
        <v>68.166</v>
      </c>
      <c r="I37" s="33" t="s">
        <v>1169</v>
      </c>
      <c r="J37" s="33" t="s">
        <v>1206</v>
      </c>
      <c r="K37" s="33" t="s">
        <v>1205</v>
      </c>
      <c r="L37" s="33" t="s">
        <v>1206</v>
      </c>
      <c r="M37" s="33" t="s">
        <v>1224</v>
      </c>
      <c r="N37" s="33" t="s">
        <v>1206</v>
      </c>
      <c r="O37" s="33" t="s">
        <v>1205</v>
      </c>
      <c r="P37" s="136" t="s">
        <v>1205</v>
      </c>
      <c r="Q37" s="33" t="s">
        <v>1205</v>
      </c>
      <c r="R37" s="218"/>
      <c r="S37" s="218"/>
      <c r="T37" s="218"/>
      <c r="U37" s="34">
        <f t="shared" si="54"/>
        <v>29871</v>
      </c>
      <c r="V37" s="130">
        <v>0.75</v>
      </c>
      <c r="W37" s="203">
        <v>45588.0</v>
      </c>
      <c r="X37" s="37">
        <v>313192.0</v>
      </c>
      <c r="Y37" s="130">
        <v>0.8</v>
      </c>
      <c r="Z37" s="203">
        <v>45630.0</v>
      </c>
      <c r="AA37" s="37">
        <v>31312.0</v>
      </c>
      <c r="AB37" s="212">
        <v>0.6</v>
      </c>
      <c r="AC37" s="219">
        <v>45693.0</v>
      </c>
      <c r="AD37" s="40"/>
      <c r="AE37" s="130">
        <f t="shared" ref="AE37:AF37" si="59">AB37</f>
        <v>0.6</v>
      </c>
      <c r="AF37" s="203">
        <f t="shared" si="59"/>
        <v>45693</v>
      </c>
      <c r="AG37" s="142">
        <v>83.33</v>
      </c>
      <c r="AH37" s="43">
        <f t="shared" ref="AH37:AH38" si="61">if(AG37&gt;=60,AG37,0)</f>
        <v>83.33</v>
      </c>
      <c r="AI37" s="23">
        <f t="shared" si="57"/>
        <v>100</v>
      </c>
    </row>
    <row r="38">
      <c r="A38" s="420" t="s">
        <v>366</v>
      </c>
      <c r="B38" s="446" t="s">
        <v>367</v>
      </c>
      <c r="C38" t="s">
        <v>122</v>
      </c>
      <c r="D38" s="29">
        <f t="shared" si="49"/>
        <v>12</v>
      </c>
      <c r="E38" s="30">
        <f t="shared" si="50"/>
        <v>24</v>
      </c>
      <c r="F38" s="307">
        <v>12.0</v>
      </c>
      <c r="G38" s="70">
        <v>12.0</v>
      </c>
      <c r="H38" s="32">
        <f t="shared" si="53"/>
        <v>60</v>
      </c>
      <c r="I38" s="33" t="s">
        <v>1169</v>
      </c>
      <c r="J38" s="33" t="s">
        <v>1224</v>
      </c>
      <c r="K38" s="33" t="s">
        <v>1205</v>
      </c>
      <c r="L38" s="33" t="s">
        <v>1206</v>
      </c>
      <c r="M38" s="33" t="s">
        <v>1224</v>
      </c>
      <c r="N38" s="33" t="s">
        <v>1205</v>
      </c>
      <c r="O38" s="33" t="s">
        <v>1205</v>
      </c>
      <c r="P38" s="136" t="s">
        <v>1224</v>
      </c>
      <c r="Q38" s="33" t="s">
        <v>1205</v>
      </c>
      <c r="R38" s="33" t="s">
        <v>1224</v>
      </c>
      <c r="S38" s="33" t="s">
        <v>1205</v>
      </c>
      <c r="T38" s="218"/>
      <c r="U38" s="34">
        <f t="shared" si="54"/>
        <v>27221</v>
      </c>
      <c r="V38" s="130">
        <v>0.6</v>
      </c>
      <c r="W38" s="203">
        <v>45630.0</v>
      </c>
      <c r="X38" s="21">
        <v>313110.0</v>
      </c>
      <c r="Y38" s="130">
        <v>0.6</v>
      </c>
      <c r="Z38" s="203">
        <v>45693.0</v>
      </c>
      <c r="AA38" s="209" t="s">
        <v>1271</v>
      </c>
      <c r="AB38" s="130">
        <v>0.6</v>
      </c>
      <c r="AC38" s="203">
        <v>45701.0</v>
      </c>
      <c r="AD38" s="40"/>
      <c r="AE38" s="130">
        <f t="shared" ref="AE38:AF38" si="60">AB38</f>
        <v>0.6</v>
      </c>
      <c r="AF38" s="203">
        <f t="shared" si="60"/>
        <v>45701</v>
      </c>
      <c r="AG38" s="141"/>
      <c r="AH38" s="43">
        <f t="shared" si="61"/>
        <v>0</v>
      </c>
      <c r="AI38" s="23">
        <f t="shared" si="57"/>
        <v>100</v>
      </c>
    </row>
    <row r="39">
      <c r="A39" s="420" t="s">
        <v>378</v>
      </c>
      <c r="B39" s="446" t="s">
        <v>379</v>
      </c>
      <c r="C39" t="s">
        <v>122</v>
      </c>
      <c r="D39" s="29">
        <f t="shared" si="49"/>
        <v>14</v>
      </c>
      <c r="E39" s="30">
        <f t="shared" si="50"/>
        <v>24</v>
      </c>
      <c r="F39" s="30">
        <f t="shared" ref="F39:F40" si="63">AVERAGE(AH39,AH39)/100*20</f>
        <v>12</v>
      </c>
      <c r="G39" s="70">
        <v>12.0</v>
      </c>
      <c r="H39" s="32">
        <f t="shared" si="53"/>
        <v>62</v>
      </c>
      <c r="I39" s="33" t="s">
        <v>1169</v>
      </c>
      <c r="J39" s="33" t="s">
        <v>1205</v>
      </c>
      <c r="K39" s="33" t="s">
        <v>1206</v>
      </c>
      <c r="L39" s="33" t="s">
        <v>1206</v>
      </c>
      <c r="M39" s="33" t="s">
        <v>1224</v>
      </c>
      <c r="N39" s="33" t="s">
        <v>1205</v>
      </c>
      <c r="O39" s="33" t="s">
        <v>1205</v>
      </c>
      <c r="P39" s="136" t="s">
        <v>1205</v>
      </c>
      <c r="Q39" s="33" t="s">
        <v>1205</v>
      </c>
      <c r="R39" s="33" t="s">
        <v>1205</v>
      </c>
      <c r="S39" s="218"/>
      <c r="T39" s="218"/>
      <c r="U39" s="34">
        <f t="shared" si="54"/>
        <v>76204</v>
      </c>
      <c r="V39" s="130">
        <v>0.7</v>
      </c>
      <c r="W39" s="203">
        <v>45588.0</v>
      </c>
      <c r="X39" s="21">
        <v>313103.0</v>
      </c>
      <c r="Y39" s="130">
        <v>0.7</v>
      </c>
      <c r="Z39" s="203">
        <v>45644.0</v>
      </c>
      <c r="AA39" s="448" t="s">
        <v>1350</v>
      </c>
      <c r="AB39" s="130">
        <v>0.6</v>
      </c>
      <c r="AC39" s="203">
        <v>45696.0</v>
      </c>
      <c r="AD39" s="40"/>
      <c r="AE39" s="130">
        <f t="shared" ref="AE39:AF39" si="62">AB39</f>
        <v>0.6</v>
      </c>
      <c r="AF39" s="203">
        <f t="shared" si="62"/>
        <v>45696</v>
      </c>
      <c r="AG39" s="139">
        <v>56.0</v>
      </c>
      <c r="AH39" s="43">
        <v>60.0</v>
      </c>
      <c r="AI39" s="23">
        <f t="shared" si="57"/>
        <v>100</v>
      </c>
    </row>
    <row r="40">
      <c r="A40" s="420" t="s">
        <v>524</v>
      </c>
      <c r="B40" s="446" t="s">
        <v>525</v>
      </c>
      <c r="C40" t="s">
        <v>122</v>
      </c>
      <c r="D40" s="29">
        <f t="shared" si="49"/>
        <v>12</v>
      </c>
      <c r="E40" s="30">
        <f t="shared" si="50"/>
        <v>24</v>
      </c>
      <c r="F40" s="30">
        <f t="shared" si="63"/>
        <v>14.666</v>
      </c>
      <c r="G40" s="70">
        <v>12.0</v>
      </c>
      <c r="H40" s="32">
        <f t="shared" si="53"/>
        <v>62.666</v>
      </c>
      <c r="I40" s="33" t="s">
        <v>1224</v>
      </c>
      <c r="J40" s="33" t="s">
        <v>1169</v>
      </c>
      <c r="K40" s="33" t="s">
        <v>1205</v>
      </c>
      <c r="L40" s="33" t="s">
        <v>1205</v>
      </c>
      <c r="M40" s="33" t="s">
        <v>1205</v>
      </c>
      <c r="N40" s="33" t="s">
        <v>1205</v>
      </c>
      <c r="O40" s="33" t="s">
        <v>1224</v>
      </c>
      <c r="P40" s="136" t="s">
        <v>1224</v>
      </c>
      <c r="Q40" s="33" t="s">
        <v>1205</v>
      </c>
      <c r="R40" s="33" t="s">
        <v>1224</v>
      </c>
      <c r="S40" s="33" t="s">
        <v>1205</v>
      </c>
      <c r="T40" s="33" t="s">
        <v>1205</v>
      </c>
      <c r="U40" s="34">
        <f t="shared" si="54"/>
        <v>76115</v>
      </c>
      <c r="V40" s="130">
        <v>0.6</v>
      </c>
      <c r="W40" s="203">
        <v>45616.0</v>
      </c>
      <c r="X40" s="37">
        <v>313191.0</v>
      </c>
      <c r="Y40" s="130">
        <v>0.6</v>
      </c>
      <c r="Z40" s="203">
        <v>45701.0</v>
      </c>
      <c r="AA40" s="37" t="s">
        <v>1227</v>
      </c>
      <c r="AB40" s="130">
        <v>0.6</v>
      </c>
      <c r="AC40" s="203">
        <v>45710.0</v>
      </c>
      <c r="AD40" s="40"/>
      <c r="AE40" s="130">
        <f t="shared" ref="AE40:AF40" si="64">AB40</f>
        <v>0.6</v>
      </c>
      <c r="AF40" s="203">
        <f t="shared" si="64"/>
        <v>45710</v>
      </c>
      <c r="AG40" s="142">
        <v>73.33</v>
      </c>
      <c r="AH40" s="43">
        <f>if(AG40&gt;=60,AG40,0)</f>
        <v>73.33</v>
      </c>
      <c r="AI40" s="23">
        <f t="shared" si="57"/>
        <v>100</v>
      </c>
    </row>
    <row r="41">
      <c r="A41" s="124"/>
      <c r="B41" s="124"/>
      <c r="C41" s="140"/>
      <c r="D41" s="30"/>
      <c r="E41" s="30"/>
      <c r="F41" s="30"/>
      <c r="G41" s="30"/>
      <c r="H41" s="61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145"/>
      <c r="U41" s="62"/>
      <c r="V41" s="35"/>
      <c r="W41" s="63"/>
      <c r="X41" s="37"/>
      <c r="Y41" s="35"/>
      <c r="Z41" s="64"/>
      <c r="AA41" s="37"/>
      <c r="AB41" s="35"/>
      <c r="AC41" s="65"/>
      <c r="AD41" s="40"/>
      <c r="AE41" s="37"/>
      <c r="AF41" s="65"/>
      <c r="AG41" s="305"/>
      <c r="AH41" s="43"/>
      <c r="AI41" s="37"/>
    </row>
    <row r="42">
      <c r="A42" s="124"/>
      <c r="B42" s="124"/>
      <c r="C42" s="140"/>
      <c r="D42" s="30"/>
      <c r="E42" s="30"/>
      <c r="F42" s="30"/>
      <c r="G42" s="30"/>
      <c r="H42" s="61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145"/>
      <c r="U42" s="62"/>
      <c r="V42" s="35"/>
      <c r="W42" s="63"/>
      <c r="X42" s="37"/>
      <c r="Y42" s="35"/>
      <c r="Z42" s="64"/>
      <c r="AA42" s="37"/>
      <c r="AB42" s="35"/>
      <c r="AC42" s="65"/>
      <c r="AD42" s="40"/>
      <c r="AE42" s="37"/>
      <c r="AF42" s="65"/>
      <c r="AG42" s="305"/>
      <c r="AH42" s="43"/>
      <c r="AI42" s="37"/>
    </row>
    <row r="43">
      <c r="A43" s="124"/>
      <c r="B43" s="124"/>
      <c r="C43" s="140"/>
      <c r="D43" s="30"/>
      <c r="E43" s="30"/>
      <c r="F43" s="30"/>
      <c r="G43" s="30"/>
      <c r="H43" s="61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145"/>
      <c r="U43" s="62"/>
      <c r="V43" s="35"/>
      <c r="W43" s="63"/>
      <c r="X43" s="37"/>
      <c r="Y43" s="35"/>
      <c r="Z43" s="64"/>
      <c r="AA43" s="37"/>
      <c r="AB43" s="35"/>
      <c r="AC43" s="65"/>
      <c r="AD43" s="40"/>
      <c r="AE43" s="37"/>
      <c r="AF43" s="65"/>
      <c r="AG43" s="305"/>
      <c r="AH43" s="43"/>
      <c r="AI43" s="37"/>
    </row>
    <row r="44">
      <c r="A44" s="124"/>
      <c r="B44" s="124"/>
      <c r="C44" s="140"/>
      <c r="D44" s="30"/>
      <c r="E44" s="30"/>
      <c r="F44" s="30"/>
      <c r="G44" s="30"/>
      <c r="H44" s="61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145"/>
      <c r="U44" s="62"/>
      <c r="V44" s="35"/>
      <c r="W44" s="63"/>
      <c r="X44" s="37"/>
      <c r="Y44" s="35"/>
      <c r="Z44" s="64"/>
      <c r="AA44" s="37"/>
      <c r="AB44" s="35"/>
      <c r="AC44" s="65"/>
      <c r="AD44" s="40"/>
      <c r="AE44" s="37"/>
      <c r="AF44" s="65"/>
      <c r="AG44" s="305"/>
      <c r="AH44" s="43"/>
      <c r="AI44" s="37"/>
    </row>
    <row r="45">
      <c r="A45" s="124"/>
      <c r="B45" s="124"/>
      <c r="C45" s="140"/>
      <c r="D45" s="30"/>
      <c r="E45" s="30"/>
      <c r="F45" s="30"/>
      <c r="G45" s="30"/>
      <c r="H45" s="61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145"/>
      <c r="U45" s="62"/>
      <c r="V45" s="35"/>
      <c r="W45" s="63"/>
      <c r="X45" s="37"/>
      <c r="Y45" s="35"/>
      <c r="Z45" s="64"/>
      <c r="AA45" s="37"/>
      <c r="AB45" s="35"/>
      <c r="AC45" s="65"/>
      <c r="AD45" s="40"/>
      <c r="AE45" s="37"/>
      <c r="AF45" s="65"/>
      <c r="AG45" s="305"/>
      <c r="AH45" s="43"/>
      <c r="AI45" s="37"/>
    </row>
    <row r="46">
      <c r="A46" s="124"/>
      <c r="B46" s="124"/>
      <c r="C46" s="140"/>
      <c r="D46" s="30"/>
      <c r="E46" s="30"/>
      <c r="F46" s="30"/>
      <c r="G46" s="30"/>
      <c r="H46" s="61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145"/>
      <c r="U46" s="62"/>
      <c r="V46" s="35"/>
      <c r="W46" s="63"/>
      <c r="X46" s="37"/>
      <c r="Y46" s="35"/>
      <c r="Z46" s="64"/>
      <c r="AA46" s="37"/>
      <c r="AB46" s="35"/>
      <c r="AC46" s="65"/>
      <c r="AD46" s="40"/>
      <c r="AE46" s="37"/>
      <c r="AF46" s="65"/>
      <c r="AG46" s="305"/>
      <c r="AH46" s="43"/>
      <c r="AI46" s="37"/>
    </row>
  </sheetData>
  <mergeCells count="27">
    <mergeCell ref="AA3:AA4"/>
    <mergeCell ref="AC3:AC4"/>
    <mergeCell ref="AD3:AD4"/>
    <mergeCell ref="AF3:AF4"/>
    <mergeCell ref="AI3:AI4"/>
    <mergeCell ref="D2:G3"/>
    <mergeCell ref="H2:H4"/>
    <mergeCell ref="I2:T2"/>
    <mergeCell ref="U2:W2"/>
    <mergeCell ref="X2:Z2"/>
    <mergeCell ref="AA2:AC2"/>
    <mergeCell ref="AD2:AF2"/>
    <mergeCell ref="C2:C3"/>
    <mergeCell ref="A3:A4"/>
    <mergeCell ref="B3:B4"/>
    <mergeCell ref="I3:I4"/>
    <mergeCell ref="J3:J4"/>
    <mergeCell ref="K3:K4"/>
    <mergeCell ref="L3:L4"/>
    <mergeCell ref="M3:M4"/>
    <mergeCell ref="N3:N4"/>
    <mergeCell ref="O3:O4"/>
    <mergeCell ref="P3:P4"/>
    <mergeCell ref="U3:U4"/>
    <mergeCell ref="W3:W4"/>
    <mergeCell ref="X3:X4"/>
    <mergeCell ref="Z3:Z4"/>
  </mergeCells>
  <conditionalFormatting sqref="D5:G46">
    <cfRule type="cellIs" dxfId="0" priority="1" operator="greaterThanOrEqual">
      <formula>0.1</formula>
    </cfRule>
  </conditionalFormatting>
  <conditionalFormatting sqref="D5:G46">
    <cfRule type="cellIs" dxfId="1" priority="2" operator="lessThan">
      <formula>0.1</formula>
    </cfRule>
  </conditionalFormatting>
  <conditionalFormatting sqref="H1:H46">
    <cfRule type="cellIs" dxfId="2" priority="3" operator="between">
      <formula>60</formula>
      <formula>68</formula>
    </cfRule>
  </conditionalFormatting>
  <conditionalFormatting sqref="I1:T46">
    <cfRule type="containsText" dxfId="3" priority="4" operator="containsText" text="N">
      <formula>NOT(ISERROR(SEARCH(("N"),(I1))))</formula>
    </cfRule>
  </conditionalFormatting>
  <conditionalFormatting sqref="H1:H46">
    <cfRule type="cellIs" dxfId="4" priority="5" operator="between">
      <formula>68</formula>
      <formula>74</formula>
    </cfRule>
  </conditionalFormatting>
  <conditionalFormatting sqref="H1:H46">
    <cfRule type="cellIs" dxfId="5" priority="6" operator="between">
      <formula>74</formula>
      <formula>81</formula>
    </cfRule>
  </conditionalFormatting>
  <conditionalFormatting sqref="H1:H46">
    <cfRule type="cellIs" dxfId="6" priority="7" operator="between">
      <formula>81</formula>
      <formula>90</formula>
    </cfRule>
  </conditionalFormatting>
  <conditionalFormatting sqref="H1:H46">
    <cfRule type="cellIs" dxfId="7" priority="8" operator="greaterThan">
      <formula>90</formula>
    </cfRule>
  </conditionalFormatting>
  <conditionalFormatting sqref="AG5:AH46">
    <cfRule type="cellIs" dxfId="1" priority="9" operator="lessThan">
      <formula>60</formula>
    </cfRule>
  </conditionalFormatting>
  <conditionalFormatting sqref="I5:J7 K5:P46 Q6:S6 Q8:S46 J10:J21 I11:I21 J31 I33:J40">
    <cfRule type="containsText" dxfId="3" priority="10" operator="containsText" text="н">
      <formula>NOT(ISERROR(SEARCH(("н"),(I5))))</formula>
    </cfRule>
  </conditionalFormatting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5.13" defaultRowHeight="15.75"/>
  <cols>
    <col customWidth="1" min="1" max="1" width="7.5"/>
    <col customWidth="1" min="2" max="2" width="36.0"/>
    <col customWidth="1" min="3" max="3" width="7.38"/>
    <col customWidth="1" min="4" max="8" width="4.38"/>
    <col customWidth="1" min="9" max="23" width="2.88"/>
    <col customWidth="1" min="24" max="24" width="9.0"/>
    <col customWidth="1" min="25" max="25" width="7.25"/>
    <col customWidth="1" min="26" max="26" width="6.5"/>
    <col customWidth="1" min="27" max="27" width="9.0"/>
    <col customWidth="1" min="28" max="28" width="7.75"/>
    <col customWidth="1" min="29" max="29" width="6.63"/>
    <col customWidth="1" min="30" max="30" width="10.0"/>
    <col customWidth="1" min="31" max="31" width="7.88"/>
    <col customWidth="1" min="32" max="32" width="6.63"/>
    <col customWidth="1" min="33" max="33" width="12.75"/>
    <col customWidth="1" min="34" max="34" width="9.5"/>
    <col customWidth="1" min="35" max="35" width="5.0"/>
    <col customWidth="1" min="36" max="37" width="6.25"/>
    <col customWidth="1" min="38" max="38" width="6.13"/>
  </cols>
  <sheetData>
    <row r="1">
      <c r="A1" s="5"/>
      <c r="B1" s="449" t="s">
        <v>1351</v>
      </c>
      <c r="C1" s="5"/>
      <c r="D1" s="5"/>
      <c r="E1" s="5"/>
      <c r="F1" s="5"/>
      <c r="G1" s="5"/>
      <c r="H1" s="411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11"/>
      <c r="AK1" s="11"/>
      <c r="AL1" s="8"/>
    </row>
    <row r="2">
      <c r="A2" s="5"/>
      <c r="B2" s="450" t="s">
        <v>1345</v>
      </c>
      <c r="C2" s="5" t="s">
        <v>3</v>
      </c>
      <c r="D2" s="6" t="s">
        <v>1151</v>
      </c>
      <c r="H2" s="7" t="s">
        <v>1152</v>
      </c>
      <c r="I2" s="8" t="s">
        <v>1175</v>
      </c>
      <c r="S2" s="8"/>
      <c r="T2" s="8"/>
      <c r="U2" s="8"/>
      <c r="V2" s="8"/>
      <c r="W2" s="8"/>
      <c r="X2" s="9" t="s">
        <v>1153</v>
      </c>
      <c r="Z2" s="10"/>
      <c r="AA2" s="9" t="s">
        <v>1154</v>
      </c>
      <c r="AC2" s="10"/>
      <c r="AD2" s="9" t="s">
        <v>1155</v>
      </c>
      <c r="AF2" s="10"/>
      <c r="AG2" s="8" t="s">
        <v>1156</v>
      </c>
      <c r="AI2" s="10"/>
      <c r="AJ2" s="11" t="s">
        <v>1157</v>
      </c>
      <c r="AK2" s="12" t="s">
        <v>1158</v>
      </c>
      <c r="AL2" s="13" t="s">
        <v>1159</v>
      </c>
    </row>
    <row r="3">
      <c r="A3" s="5" t="s">
        <v>0</v>
      </c>
      <c r="B3" s="5" t="s">
        <v>1</v>
      </c>
      <c r="D3" s="14"/>
      <c r="H3" s="15"/>
      <c r="I3" s="16">
        <v>45553.0</v>
      </c>
      <c r="J3" s="16">
        <f>I3+14</f>
        <v>45567</v>
      </c>
      <c r="K3" s="16">
        <v>45581.0</v>
      </c>
      <c r="L3" s="16">
        <f>K3+14</f>
        <v>45595</v>
      </c>
      <c r="M3" s="16">
        <v>45609.0</v>
      </c>
      <c r="N3" s="16">
        <f t="shared" ref="N3:P3" si="1">M3+14</f>
        <v>45623</v>
      </c>
      <c r="O3" s="16">
        <f t="shared" si="1"/>
        <v>45637</v>
      </c>
      <c r="P3" s="16">
        <f t="shared" si="1"/>
        <v>45651</v>
      </c>
      <c r="Q3" s="16">
        <v>45667.0</v>
      </c>
      <c r="R3" s="16">
        <v>45670.0</v>
      </c>
      <c r="S3" s="16">
        <v>45674.0</v>
      </c>
      <c r="T3" s="16">
        <v>45677.0</v>
      </c>
      <c r="U3" s="16">
        <v>45694.0</v>
      </c>
      <c r="V3" s="16">
        <v>45698.0</v>
      </c>
      <c r="W3" s="451">
        <v>45708.0</v>
      </c>
      <c r="X3" s="18" t="s">
        <v>1160</v>
      </c>
      <c r="Y3" s="19" t="s">
        <v>1161</v>
      </c>
      <c r="Z3" s="20" t="s">
        <v>1162</v>
      </c>
      <c r="AA3" s="18" t="s">
        <v>1160</v>
      </c>
      <c r="AB3" s="19" t="s">
        <v>1161</v>
      </c>
      <c r="AC3" s="20" t="s">
        <v>1162</v>
      </c>
      <c r="AD3" s="18" t="s">
        <v>1160</v>
      </c>
      <c r="AE3" s="19" t="s">
        <v>1161</v>
      </c>
      <c r="AF3" s="20" t="s">
        <v>1162</v>
      </c>
      <c r="AG3" s="21" t="s">
        <v>1160</v>
      </c>
      <c r="AH3" s="19" t="s">
        <v>1161</v>
      </c>
      <c r="AI3" s="20" t="s">
        <v>1162</v>
      </c>
      <c r="AJ3" s="22" t="s">
        <v>1163</v>
      </c>
      <c r="AK3" s="22" t="s">
        <v>1163</v>
      </c>
      <c r="AL3" s="23" t="s">
        <v>1164</v>
      </c>
    </row>
    <row r="4" ht="18.0" customHeight="1">
      <c r="C4" s="62"/>
      <c r="D4" s="24" t="s">
        <v>1165</v>
      </c>
      <c r="E4" s="19" t="s">
        <v>1166</v>
      </c>
      <c r="F4" s="19" t="s">
        <v>1167</v>
      </c>
      <c r="G4" s="25" t="s">
        <v>1168</v>
      </c>
      <c r="H4" s="15"/>
      <c r="X4" s="14"/>
      <c r="Y4" s="19" t="s">
        <v>1164</v>
      </c>
      <c r="Z4" s="10"/>
      <c r="AA4" s="14"/>
      <c r="AB4" s="19" t="s">
        <v>1164</v>
      </c>
      <c r="AC4" s="10"/>
      <c r="AD4" s="14"/>
      <c r="AE4" s="19" t="s">
        <v>1164</v>
      </c>
      <c r="AF4" s="10"/>
      <c r="AG4" s="14"/>
      <c r="AH4" s="19" t="s">
        <v>1164</v>
      </c>
      <c r="AI4" s="10"/>
      <c r="AJ4" s="26" t="s">
        <v>1164</v>
      </c>
      <c r="AK4" s="26" t="s">
        <v>1164</v>
      </c>
      <c r="AL4" s="15"/>
    </row>
    <row r="5">
      <c r="A5" s="452">
        <v>464902.0</v>
      </c>
      <c r="B5" s="453" t="s">
        <v>11</v>
      </c>
      <c r="C5" s="454" t="s">
        <v>12</v>
      </c>
      <c r="D5" s="29">
        <f t="shared" ref="D5:D12" si="3">AVERAGE(Y5,AB5)*20</f>
        <v>0</v>
      </c>
      <c r="E5" s="30">
        <f t="shared" ref="E5:E12" si="4">AVERAGE(AE5,AH5)*40</f>
        <v>0</v>
      </c>
      <c r="F5" s="30">
        <f t="shared" ref="F5:F12" si="5">AVERAGE(AK5,AK5)/100*20</f>
        <v>0</v>
      </c>
      <c r="G5" s="31">
        <f t="shared" ref="G5:G12" si="6">AL5/100*20</f>
        <v>0</v>
      </c>
      <c r="H5" s="32">
        <f t="shared" ref="H5:H12" si="7">SUM(D5:G5)</f>
        <v>0</v>
      </c>
      <c r="I5" s="33" t="s">
        <v>1170</v>
      </c>
      <c r="J5" s="33" t="s">
        <v>1170</v>
      </c>
      <c r="K5" s="33" t="s">
        <v>1170</v>
      </c>
      <c r="L5" s="33" t="s">
        <v>1170</v>
      </c>
      <c r="M5" s="33" t="s">
        <v>1170</v>
      </c>
      <c r="N5" s="33" t="s">
        <v>1170</v>
      </c>
      <c r="O5" s="33" t="s">
        <v>1170</v>
      </c>
      <c r="P5" s="136"/>
      <c r="Q5" s="33"/>
      <c r="R5" s="33"/>
      <c r="S5" s="33" t="s">
        <v>1170</v>
      </c>
      <c r="T5" s="33"/>
      <c r="U5" s="33" t="s">
        <v>1170</v>
      </c>
      <c r="V5" s="33"/>
      <c r="W5" s="33" t="s">
        <v>1170</v>
      </c>
      <c r="X5" s="34">
        <f t="shared" ref="X5:X12" si="8">abs(A5-460000)+24000</f>
        <v>28902</v>
      </c>
      <c r="Y5" s="35">
        <v>0.0</v>
      </c>
      <c r="Z5" s="36"/>
      <c r="AA5" s="21"/>
      <c r="AB5" s="35">
        <v>0.0</v>
      </c>
      <c r="AC5" s="38"/>
      <c r="AD5" s="37"/>
      <c r="AE5" s="35">
        <v>0.0</v>
      </c>
      <c r="AF5" s="39"/>
      <c r="AG5" s="40"/>
      <c r="AH5" s="35">
        <f t="shared" ref="AH5:AI5" si="2">AE5</f>
        <v>0</v>
      </c>
      <c r="AI5" s="39" t="str">
        <f t="shared" si="2"/>
        <v/>
      </c>
      <c r="AJ5" s="426"/>
      <c r="AK5" s="43">
        <f t="shared" ref="AK5:AK7" si="10">if(AJ5&gt;=60,AJ5,0)</f>
        <v>0</v>
      </c>
      <c r="AL5" s="23">
        <f t="shared" ref="AL5:AL12" si="11">if(H5&gt;=60,100,0)</f>
        <v>0</v>
      </c>
    </row>
    <row r="6">
      <c r="A6" s="455">
        <v>465601.0</v>
      </c>
      <c r="B6" s="422" t="s">
        <v>1352</v>
      </c>
      <c r="C6" s="347" t="s">
        <v>12</v>
      </c>
      <c r="D6" s="29">
        <f t="shared" si="3"/>
        <v>18</v>
      </c>
      <c r="E6" s="30">
        <f t="shared" si="4"/>
        <v>28</v>
      </c>
      <c r="F6" s="30">
        <f t="shared" si="5"/>
        <v>14.666</v>
      </c>
      <c r="G6" s="31">
        <f t="shared" si="6"/>
        <v>20</v>
      </c>
      <c r="H6" s="32">
        <f t="shared" si="7"/>
        <v>80.666</v>
      </c>
      <c r="I6" s="33" t="s">
        <v>1353</v>
      </c>
      <c r="J6" s="33" t="s">
        <v>1205</v>
      </c>
      <c r="K6" s="33" t="s">
        <v>1353</v>
      </c>
      <c r="L6" s="33" t="s">
        <v>1205</v>
      </c>
      <c r="M6" s="269" t="s">
        <v>1170</v>
      </c>
      <c r="N6" s="269" t="s">
        <v>1170</v>
      </c>
      <c r="O6" s="269" t="s">
        <v>1170</v>
      </c>
      <c r="P6" s="269" t="s">
        <v>1170</v>
      </c>
      <c r="Q6" s="269" t="s">
        <v>1170</v>
      </c>
      <c r="R6" s="33"/>
      <c r="S6" s="33"/>
      <c r="T6" s="33"/>
      <c r="U6" s="33"/>
      <c r="V6" s="33"/>
      <c r="W6" s="33" t="s">
        <v>1170</v>
      </c>
      <c r="X6" s="34">
        <f t="shared" si="8"/>
        <v>29601</v>
      </c>
      <c r="Y6" s="35">
        <v>0.95</v>
      </c>
      <c r="Z6" s="36">
        <v>45595.0</v>
      </c>
      <c r="AA6" s="37">
        <v>1.0</v>
      </c>
      <c r="AB6" s="35">
        <v>0.85</v>
      </c>
      <c r="AC6" s="38">
        <v>45700.0</v>
      </c>
      <c r="AD6" s="37">
        <v>1110.0</v>
      </c>
      <c r="AE6" s="35">
        <v>0.7</v>
      </c>
      <c r="AF6" s="39">
        <v>45728.0</v>
      </c>
      <c r="AG6" s="40"/>
      <c r="AH6" s="35">
        <f t="shared" ref="AH6:AI6" si="9">AE6</f>
        <v>0.7</v>
      </c>
      <c r="AI6" s="39">
        <f t="shared" si="9"/>
        <v>45728</v>
      </c>
      <c r="AJ6" s="142">
        <v>73.33</v>
      </c>
      <c r="AK6" s="43">
        <f t="shared" si="10"/>
        <v>73.33</v>
      </c>
      <c r="AL6" s="23">
        <f t="shared" si="11"/>
        <v>100</v>
      </c>
    </row>
    <row r="7">
      <c r="A7" s="423" t="s">
        <v>249</v>
      </c>
      <c r="B7" s="347" t="s">
        <v>250</v>
      </c>
      <c r="C7" s="347" t="s">
        <v>12</v>
      </c>
      <c r="D7" s="29">
        <f t="shared" si="3"/>
        <v>15.8</v>
      </c>
      <c r="E7" s="30">
        <f t="shared" si="4"/>
        <v>32</v>
      </c>
      <c r="F7" s="30">
        <f t="shared" si="5"/>
        <v>13.334</v>
      </c>
      <c r="G7" s="31">
        <f t="shared" si="6"/>
        <v>20</v>
      </c>
      <c r="H7" s="32">
        <f t="shared" si="7"/>
        <v>81.134</v>
      </c>
      <c r="I7" s="33"/>
      <c r="J7" s="33" t="s">
        <v>1205</v>
      </c>
      <c r="K7" s="33"/>
      <c r="L7" s="269" t="s">
        <v>1170</v>
      </c>
      <c r="M7" s="269" t="s">
        <v>1170</v>
      </c>
      <c r="N7" s="269" t="s">
        <v>1170</v>
      </c>
      <c r="O7" s="269" t="s">
        <v>1170</v>
      </c>
      <c r="P7" s="269" t="s">
        <v>1170</v>
      </c>
      <c r="Q7" s="269" t="s">
        <v>1170</v>
      </c>
      <c r="R7" s="33"/>
      <c r="S7" s="33"/>
      <c r="T7" s="33"/>
      <c r="U7" s="33"/>
      <c r="V7" s="33"/>
      <c r="W7" s="33" t="s">
        <v>1170</v>
      </c>
      <c r="X7" s="34">
        <f t="shared" si="8"/>
        <v>29727</v>
      </c>
      <c r="Y7" s="35">
        <v>0.88</v>
      </c>
      <c r="Z7" s="36">
        <v>45581.0</v>
      </c>
      <c r="AA7" s="21">
        <v>123.0</v>
      </c>
      <c r="AB7" s="35">
        <v>0.7</v>
      </c>
      <c r="AC7" s="38">
        <v>45700.0</v>
      </c>
      <c r="AD7" s="37">
        <v>197.0</v>
      </c>
      <c r="AE7" s="35">
        <v>0.8</v>
      </c>
      <c r="AF7" s="71">
        <v>45728.0</v>
      </c>
      <c r="AG7" s="40"/>
      <c r="AH7" s="35">
        <f t="shared" ref="AH7:AI7" si="12">AE7</f>
        <v>0.8</v>
      </c>
      <c r="AI7" s="39">
        <f t="shared" si="12"/>
        <v>45728</v>
      </c>
      <c r="AJ7" s="142">
        <v>66.67</v>
      </c>
      <c r="AK7" s="43">
        <f t="shared" si="10"/>
        <v>66.67</v>
      </c>
      <c r="AL7" s="23">
        <f t="shared" si="11"/>
        <v>100</v>
      </c>
    </row>
    <row r="8">
      <c r="A8" s="423" t="s">
        <v>269</v>
      </c>
      <c r="B8" s="347" t="s">
        <v>270</v>
      </c>
      <c r="C8" s="347" t="s">
        <v>12</v>
      </c>
      <c r="D8" s="29">
        <f t="shared" si="3"/>
        <v>13</v>
      </c>
      <c r="E8" s="30">
        <f t="shared" si="4"/>
        <v>0.4</v>
      </c>
      <c r="F8" s="30">
        <f t="shared" si="5"/>
        <v>12</v>
      </c>
      <c r="G8" s="31">
        <f t="shared" si="6"/>
        <v>0</v>
      </c>
      <c r="H8" s="32">
        <f t="shared" si="7"/>
        <v>25.4</v>
      </c>
      <c r="I8" s="269" t="s">
        <v>1170</v>
      </c>
      <c r="J8" s="33"/>
      <c r="K8" s="33" t="s">
        <v>1205</v>
      </c>
      <c r="L8" s="33" t="s">
        <v>1205</v>
      </c>
      <c r="M8" s="33" t="s">
        <v>1205</v>
      </c>
      <c r="N8" s="269" t="s">
        <v>1170</v>
      </c>
      <c r="O8" s="269" t="s">
        <v>1170</v>
      </c>
      <c r="P8" s="269" t="s">
        <v>1170</v>
      </c>
      <c r="Q8" s="33" t="s">
        <v>1206</v>
      </c>
      <c r="R8" s="33"/>
      <c r="S8" s="33"/>
      <c r="T8" s="33"/>
      <c r="U8" s="33"/>
      <c r="V8" s="33"/>
      <c r="W8" s="33" t="s">
        <v>1170</v>
      </c>
      <c r="X8" s="34">
        <f t="shared" si="8"/>
        <v>75977</v>
      </c>
      <c r="Y8" s="35">
        <v>0.6</v>
      </c>
      <c r="Z8" s="36">
        <v>45609.0</v>
      </c>
      <c r="AA8" s="21">
        <v>888.0</v>
      </c>
      <c r="AB8" s="35">
        <v>0.7</v>
      </c>
      <c r="AC8" s="38">
        <v>45673.0</v>
      </c>
      <c r="AD8" s="37">
        <v>112.0</v>
      </c>
      <c r="AE8" s="35">
        <v>0.01</v>
      </c>
      <c r="AF8" s="39"/>
      <c r="AG8" s="40"/>
      <c r="AH8" s="35">
        <f t="shared" ref="AH8:AI8" si="13">AE8</f>
        <v>0.01</v>
      </c>
      <c r="AI8" s="39" t="str">
        <f t="shared" si="13"/>
        <v/>
      </c>
      <c r="AJ8" s="147">
        <v>28.0</v>
      </c>
      <c r="AK8" s="43">
        <v>60.0</v>
      </c>
      <c r="AL8" s="23">
        <f t="shared" si="11"/>
        <v>0</v>
      </c>
    </row>
    <row r="9">
      <c r="A9" s="3">
        <v>474334.0</v>
      </c>
      <c r="B9" s="3" t="s">
        <v>645</v>
      </c>
      <c r="C9" s="3" t="s">
        <v>12</v>
      </c>
      <c r="D9" s="29">
        <f t="shared" si="3"/>
        <v>0</v>
      </c>
      <c r="E9" s="30">
        <f t="shared" si="4"/>
        <v>0</v>
      </c>
      <c r="F9" s="30">
        <f t="shared" si="5"/>
        <v>0</v>
      </c>
      <c r="G9" s="31">
        <f t="shared" si="6"/>
        <v>0</v>
      </c>
      <c r="H9" s="32">
        <f t="shared" si="7"/>
        <v>0</v>
      </c>
      <c r="I9" s="269" t="s">
        <v>1170</v>
      </c>
      <c r="J9" s="33"/>
      <c r="K9" s="269" t="s">
        <v>1170</v>
      </c>
      <c r="L9" s="269" t="s">
        <v>1170</v>
      </c>
      <c r="M9" s="269" t="s">
        <v>1170</v>
      </c>
      <c r="N9" s="269" t="s">
        <v>1170</v>
      </c>
      <c r="O9" s="269" t="s">
        <v>1170</v>
      </c>
      <c r="P9" s="269" t="s">
        <v>1170</v>
      </c>
      <c r="Q9" s="269" t="s">
        <v>1170</v>
      </c>
      <c r="R9" s="33"/>
      <c r="S9" s="33"/>
      <c r="T9" s="33"/>
      <c r="U9" s="33"/>
      <c r="V9" s="33"/>
      <c r="W9" s="33" t="s">
        <v>1170</v>
      </c>
      <c r="X9" s="34">
        <f t="shared" si="8"/>
        <v>38334</v>
      </c>
      <c r="Y9" s="35">
        <v>0.0</v>
      </c>
      <c r="Z9" s="36"/>
      <c r="AA9" s="37"/>
      <c r="AB9" s="35">
        <v>0.0</v>
      </c>
      <c r="AC9" s="38"/>
      <c r="AD9" s="37"/>
      <c r="AE9" s="35">
        <v>0.0</v>
      </c>
      <c r="AF9" s="39"/>
      <c r="AG9" s="40"/>
      <c r="AH9" s="35">
        <f t="shared" ref="AH9:AI9" si="14">AE9</f>
        <v>0</v>
      </c>
      <c r="AI9" s="39" t="str">
        <f t="shared" si="14"/>
        <v/>
      </c>
      <c r="AJ9" s="141"/>
      <c r="AK9" s="43">
        <f>if(AJ9&gt;=60,AJ9,0)</f>
        <v>0</v>
      </c>
      <c r="AL9" s="23">
        <f t="shared" si="11"/>
        <v>0</v>
      </c>
    </row>
    <row r="10">
      <c r="A10" s="456">
        <v>413033.0</v>
      </c>
      <c r="B10" s="457" t="s">
        <v>711</v>
      </c>
      <c r="C10" s="458" t="s">
        <v>12</v>
      </c>
      <c r="D10" s="29">
        <f t="shared" si="3"/>
        <v>6</v>
      </c>
      <c r="E10" s="30">
        <f t="shared" si="4"/>
        <v>0</v>
      </c>
      <c r="F10" s="30">
        <f t="shared" si="5"/>
        <v>12</v>
      </c>
      <c r="G10" s="31">
        <f t="shared" si="6"/>
        <v>0</v>
      </c>
      <c r="H10" s="32">
        <f t="shared" si="7"/>
        <v>18</v>
      </c>
      <c r="I10" s="33"/>
      <c r="J10" s="33" t="s">
        <v>1170</v>
      </c>
      <c r="K10" s="33" t="s">
        <v>1170</v>
      </c>
      <c r="L10" s="33" t="s">
        <v>1170</v>
      </c>
      <c r="M10" s="33" t="s">
        <v>1170</v>
      </c>
      <c r="N10" s="33" t="s">
        <v>1170</v>
      </c>
      <c r="O10" s="33" t="s">
        <v>1170</v>
      </c>
      <c r="P10" s="136"/>
      <c r="Q10" s="33"/>
      <c r="R10" s="33"/>
      <c r="S10" s="33" t="s">
        <v>1170</v>
      </c>
      <c r="T10" s="33"/>
      <c r="U10" s="33" t="s">
        <v>1205</v>
      </c>
      <c r="V10" s="33" t="s">
        <v>1205</v>
      </c>
      <c r="W10" s="33" t="s">
        <v>1170</v>
      </c>
      <c r="X10" s="34">
        <f t="shared" si="8"/>
        <v>70967</v>
      </c>
      <c r="Y10" s="35">
        <v>0.6</v>
      </c>
      <c r="Z10" s="36">
        <v>45698.0</v>
      </c>
      <c r="AA10" s="37">
        <v>4932.0</v>
      </c>
      <c r="AB10" s="35">
        <v>0.0</v>
      </c>
      <c r="AC10" s="38"/>
      <c r="AD10" s="37"/>
      <c r="AE10" s="35">
        <v>0.0</v>
      </c>
      <c r="AF10" s="39"/>
      <c r="AG10" s="40"/>
      <c r="AH10" s="35">
        <f t="shared" ref="AH10:AI10" si="15">AE10</f>
        <v>0</v>
      </c>
      <c r="AI10" s="39" t="str">
        <f t="shared" si="15"/>
        <v/>
      </c>
      <c r="AJ10" s="139">
        <v>30.0</v>
      </c>
      <c r="AK10" s="43">
        <v>60.0</v>
      </c>
      <c r="AL10" s="23">
        <f t="shared" si="11"/>
        <v>0</v>
      </c>
    </row>
    <row r="11" ht="15.0" customHeight="1">
      <c r="A11" s="459" t="s">
        <v>888</v>
      </c>
      <c r="B11" s="458" t="s">
        <v>889</v>
      </c>
      <c r="C11" s="458" t="s">
        <v>12</v>
      </c>
      <c r="D11" s="29">
        <f t="shared" si="3"/>
        <v>8</v>
      </c>
      <c r="E11" s="30">
        <f t="shared" si="4"/>
        <v>0</v>
      </c>
      <c r="F11" s="30">
        <f t="shared" si="5"/>
        <v>13.334</v>
      </c>
      <c r="G11" s="31">
        <f t="shared" si="6"/>
        <v>0</v>
      </c>
      <c r="H11" s="32">
        <f t="shared" si="7"/>
        <v>21.334</v>
      </c>
      <c r="I11" s="33"/>
      <c r="J11" s="33" t="s">
        <v>1205</v>
      </c>
      <c r="K11" s="33" t="s">
        <v>1170</v>
      </c>
      <c r="L11" s="33" t="s">
        <v>1205</v>
      </c>
      <c r="M11" s="33" t="s">
        <v>1354</v>
      </c>
      <c r="N11" s="33" t="s">
        <v>1170</v>
      </c>
      <c r="O11" s="33" t="s">
        <v>1170</v>
      </c>
      <c r="P11" s="136"/>
      <c r="Q11" s="33"/>
      <c r="R11" s="33"/>
      <c r="S11" s="33" t="s">
        <v>1170</v>
      </c>
      <c r="T11" s="33"/>
      <c r="U11" s="33" t="s">
        <v>1170</v>
      </c>
      <c r="V11" s="33"/>
      <c r="W11" s="33" t="s">
        <v>1170</v>
      </c>
      <c r="X11" s="34">
        <f t="shared" si="8"/>
        <v>31494</v>
      </c>
      <c r="Y11" s="35">
        <v>0.8</v>
      </c>
      <c r="Z11" s="36">
        <v>45595.0</v>
      </c>
      <c r="AA11" s="21">
        <v>881.0</v>
      </c>
      <c r="AB11" s="35">
        <v>0.0</v>
      </c>
      <c r="AC11" s="38"/>
      <c r="AD11" s="37"/>
      <c r="AE11" s="35">
        <v>0.0</v>
      </c>
      <c r="AF11" s="39"/>
      <c r="AG11" s="40"/>
      <c r="AH11" s="35">
        <f t="shared" ref="AH11:AI11" si="16">AE11</f>
        <v>0</v>
      </c>
      <c r="AI11" s="39" t="str">
        <f t="shared" si="16"/>
        <v/>
      </c>
      <c r="AJ11" s="142">
        <v>66.67</v>
      </c>
      <c r="AK11" s="43">
        <f t="shared" ref="AK11:AK12" si="18">if(AJ11&gt;=60,AJ11,0)</f>
        <v>66.67</v>
      </c>
      <c r="AL11" s="23">
        <f t="shared" si="11"/>
        <v>0</v>
      </c>
    </row>
    <row r="12">
      <c r="A12" s="459" t="s">
        <v>1102</v>
      </c>
      <c r="B12" s="458" t="s">
        <v>1103</v>
      </c>
      <c r="C12" s="458" t="s">
        <v>12</v>
      </c>
      <c r="D12" s="29">
        <f t="shared" si="3"/>
        <v>0</v>
      </c>
      <c r="E12" s="30">
        <f t="shared" si="4"/>
        <v>0</v>
      </c>
      <c r="F12" s="30">
        <f t="shared" si="5"/>
        <v>12</v>
      </c>
      <c r="G12" s="31">
        <f t="shared" si="6"/>
        <v>0</v>
      </c>
      <c r="H12" s="32">
        <f t="shared" si="7"/>
        <v>12</v>
      </c>
      <c r="I12" s="33" t="s">
        <v>1170</v>
      </c>
      <c r="J12" s="33" t="s">
        <v>1170</v>
      </c>
      <c r="K12" s="33" t="s">
        <v>1170</v>
      </c>
      <c r="L12" s="33" t="s">
        <v>1170</v>
      </c>
      <c r="M12" s="33" t="s">
        <v>1170</v>
      </c>
      <c r="N12" s="33" t="s">
        <v>1170</v>
      </c>
      <c r="O12" s="33" t="s">
        <v>1170</v>
      </c>
      <c r="P12" s="136"/>
      <c r="Q12" s="33"/>
      <c r="R12" s="33"/>
      <c r="S12" s="33" t="s">
        <v>1170</v>
      </c>
      <c r="T12" s="33"/>
      <c r="U12" s="33" t="s">
        <v>1170</v>
      </c>
      <c r="V12" s="33"/>
      <c r="W12" s="33" t="s">
        <v>1170</v>
      </c>
      <c r="X12" s="34">
        <f t="shared" si="8"/>
        <v>36664</v>
      </c>
      <c r="Y12" s="35">
        <v>0.0</v>
      </c>
      <c r="Z12" s="36"/>
      <c r="AA12" s="21"/>
      <c r="AB12" s="35">
        <v>0.0</v>
      </c>
      <c r="AC12" s="38"/>
      <c r="AD12" s="37"/>
      <c r="AE12" s="35">
        <v>0.0</v>
      </c>
      <c r="AF12" s="39"/>
      <c r="AG12" s="40"/>
      <c r="AH12" s="35">
        <f t="shared" ref="AH12:AI12" si="17">AE12</f>
        <v>0</v>
      </c>
      <c r="AI12" s="39" t="str">
        <f t="shared" si="17"/>
        <v/>
      </c>
      <c r="AJ12" s="142">
        <v>60.0</v>
      </c>
      <c r="AK12" s="43">
        <f t="shared" si="18"/>
        <v>60</v>
      </c>
      <c r="AL12" s="23">
        <f t="shared" si="11"/>
        <v>0</v>
      </c>
    </row>
    <row r="14" ht="12.0" customHeight="1">
      <c r="A14" s="3">
        <v>409611.0</v>
      </c>
      <c r="B14" s="3" t="s">
        <v>1355</v>
      </c>
      <c r="C14" s="3" t="s">
        <v>12</v>
      </c>
      <c r="D14" s="29">
        <f t="shared" ref="D14:D37" si="20">AVERAGE(Y14,AB14)*20</f>
        <v>0</v>
      </c>
      <c r="E14" s="30">
        <f t="shared" ref="E14:E37" si="21">AVERAGE(AE14,AH14)*40</f>
        <v>0</v>
      </c>
      <c r="F14" s="30">
        <f t="shared" ref="F14:F37" si="22">AVERAGE(AK14,AK14)/100*20</f>
        <v>0</v>
      </c>
      <c r="G14" s="31">
        <f t="shared" ref="G14:G36" si="23">AL14/100*20</f>
        <v>0</v>
      </c>
      <c r="H14" s="32">
        <f t="shared" ref="H14:H37" si="24">SUM(D14:G14)</f>
        <v>0</v>
      </c>
      <c r="I14" s="269" t="s">
        <v>1170</v>
      </c>
      <c r="J14" s="33"/>
      <c r="K14" s="269" t="s">
        <v>1170</v>
      </c>
      <c r="L14" s="269" t="s">
        <v>1170</v>
      </c>
      <c r="M14" s="269" t="s">
        <v>1170</v>
      </c>
      <c r="N14" s="269" t="s">
        <v>1170</v>
      </c>
      <c r="O14" s="269" t="s">
        <v>1170</v>
      </c>
      <c r="P14" s="269" t="s">
        <v>1170</v>
      </c>
      <c r="Q14" s="269" t="s">
        <v>1170</v>
      </c>
      <c r="R14" s="33"/>
      <c r="S14" s="33"/>
      <c r="T14" s="33"/>
      <c r="U14" s="33"/>
      <c r="V14" s="33"/>
      <c r="W14" s="33" t="s">
        <v>1170</v>
      </c>
      <c r="X14" s="34">
        <f t="shared" ref="X14:X37" si="25">abs(A14-460000)+24000</f>
        <v>74389</v>
      </c>
      <c r="Y14" s="35">
        <v>0.0</v>
      </c>
      <c r="Z14" s="36"/>
      <c r="AA14" s="37"/>
      <c r="AB14" s="35">
        <v>0.0</v>
      </c>
      <c r="AC14" s="38"/>
      <c r="AD14" s="37"/>
      <c r="AE14" s="35">
        <v>0.0</v>
      </c>
      <c r="AF14" s="39"/>
      <c r="AG14" s="40"/>
      <c r="AH14" s="35">
        <f t="shared" ref="AH14:AI14" si="19">AE14</f>
        <v>0</v>
      </c>
      <c r="AI14" s="39" t="str">
        <f t="shared" si="19"/>
        <v/>
      </c>
      <c r="AJ14" s="141"/>
      <c r="AK14" s="43">
        <f t="shared" ref="AK14:AK37" si="27">if(AJ14&gt;=60,AJ14,0)</f>
        <v>0</v>
      </c>
      <c r="AL14" s="23">
        <f t="shared" ref="AL14:AL37" si="28">if(H14&gt;=60,100,0)</f>
        <v>0</v>
      </c>
    </row>
    <row r="15">
      <c r="A15" s="423" t="s">
        <v>380</v>
      </c>
      <c r="B15" s="347" t="s">
        <v>381</v>
      </c>
      <c r="C15" s="347" t="s">
        <v>12</v>
      </c>
      <c r="D15" s="29">
        <f t="shared" si="20"/>
        <v>0</v>
      </c>
      <c r="E15" s="30">
        <f t="shared" si="21"/>
        <v>0</v>
      </c>
      <c r="F15" s="30">
        <f t="shared" si="22"/>
        <v>0</v>
      </c>
      <c r="G15" s="31">
        <f t="shared" si="23"/>
        <v>0</v>
      </c>
      <c r="H15" s="32">
        <f t="shared" si="24"/>
        <v>0</v>
      </c>
      <c r="I15" s="269" t="s">
        <v>1170</v>
      </c>
      <c r="J15" s="33"/>
      <c r="K15" s="269" t="s">
        <v>1170</v>
      </c>
      <c r="L15" s="269" t="s">
        <v>1170</v>
      </c>
      <c r="M15" s="269" t="s">
        <v>1170</v>
      </c>
      <c r="N15" s="269" t="s">
        <v>1170</v>
      </c>
      <c r="O15" s="269" t="s">
        <v>1170</v>
      </c>
      <c r="P15" s="269" t="s">
        <v>1170</v>
      </c>
      <c r="Q15" s="269" t="s">
        <v>1170</v>
      </c>
      <c r="R15" s="33"/>
      <c r="S15" s="33"/>
      <c r="T15" s="33"/>
      <c r="U15" s="33"/>
      <c r="V15" s="33"/>
      <c r="W15" s="33" t="s">
        <v>1170</v>
      </c>
      <c r="X15" s="34">
        <f t="shared" si="25"/>
        <v>76205</v>
      </c>
      <c r="Y15" s="35">
        <v>0.0</v>
      </c>
      <c r="Z15" s="36"/>
      <c r="AA15" s="37"/>
      <c r="AB15" s="35">
        <v>0.0</v>
      </c>
      <c r="AC15" s="38"/>
      <c r="AD15" s="37"/>
      <c r="AE15" s="35">
        <v>0.0</v>
      </c>
      <c r="AF15" s="39"/>
      <c r="AG15" s="40"/>
      <c r="AH15" s="35">
        <f t="shared" ref="AH15:AI15" si="26">AE15</f>
        <v>0</v>
      </c>
      <c r="AI15" s="39" t="str">
        <f t="shared" si="26"/>
        <v/>
      </c>
      <c r="AJ15" s="141"/>
      <c r="AK15" s="43">
        <f t="shared" si="27"/>
        <v>0</v>
      </c>
      <c r="AL15" s="23">
        <f t="shared" si="28"/>
        <v>0</v>
      </c>
    </row>
    <row r="16">
      <c r="A16" s="3">
        <v>268766.0</v>
      </c>
      <c r="B16" s="3" t="s">
        <v>1356</v>
      </c>
      <c r="C16" s="3" t="s">
        <v>12</v>
      </c>
      <c r="D16" s="29">
        <f t="shared" si="20"/>
        <v>0</v>
      </c>
      <c r="E16" s="30">
        <f t="shared" si="21"/>
        <v>0</v>
      </c>
      <c r="F16" s="30">
        <f t="shared" si="22"/>
        <v>0</v>
      </c>
      <c r="G16" s="31">
        <f t="shared" si="23"/>
        <v>0</v>
      </c>
      <c r="H16" s="32">
        <f t="shared" si="24"/>
        <v>0</v>
      </c>
      <c r="I16" s="269" t="s">
        <v>1170</v>
      </c>
      <c r="J16" s="33"/>
      <c r="K16" s="269" t="s">
        <v>1170</v>
      </c>
      <c r="L16" s="269" t="s">
        <v>1170</v>
      </c>
      <c r="M16" s="269" t="s">
        <v>1170</v>
      </c>
      <c r="N16" s="269" t="s">
        <v>1170</v>
      </c>
      <c r="O16" s="269" t="s">
        <v>1170</v>
      </c>
      <c r="P16" s="269" t="s">
        <v>1170</v>
      </c>
      <c r="Q16" s="269" t="s">
        <v>1170</v>
      </c>
      <c r="R16" s="33"/>
      <c r="S16" s="33"/>
      <c r="T16" s="33"/>
      <c r="U16" s="33"/>
      <c r="V16" s="33"/>
      <c r="W16" s="33" t="s">
        <v>1170</v>
      </c>
      <c r="X16" s="34">
        <f t="shared" si="25"/>
        <v>215234</v>
      </c>
      <c r="Y16" s="35">
        <v>0.0</v>
      </c>
      <c r="Z16" s="36"/>
      <c r="AA16" s="37"/>
      <c r="AB16" s="35">
        <v>0.0</v>
      </c>
      <c r="AC16" s="38"/>
      <c r="AD16" s="37"/>
      <c r="AE16" s="35">
        <v>0.0</v>
      </c>
      <c r="AF16" s="39"/>
      <c r="AG16" s="40"/>
      <c r="AH16" s="35">
        <f t="shared" ref="AH16:AI16" si="29">AE16</f>
        <v>0</v>
      </c>
      <c r="AI16" s="39" t="str">
        <f t="shared" si="29"/>
        <v/>
      </c>
      <c r="AJ16" s="141"/>
      <c r="AK16" s="43">
        <f t="shared" si="27"/>
        <v>0</v>
      </c>
      <c r="AL16" s="23">
        <f t="shared" si="28"/>
        <v>0</v>
      </c>
    </row>
    <row r="17">
      <c r="A17" s="423" t="s">
        <v>66</v>
      </c>
      <c r="B17" s="347" t="s">
        <v>67</v>
      </c>
      <c r="C17" s="347" t="s">
        <v>12</v>
      </c>
      <c r="D17" s="29">
        <f t="shared" si="20"/>
        <v>17.5</v>
      </c>
      <c r="E17" s="30">
        <f t="shared" si="21"/>
        <v>36</v>
      </c>
      <c r="F17" s="30">
        <f t="shared" si="22"/>
        <v>14.666</v>
      </c>
      <c r="G17" s="31">
        <f t="shared" si="23"/>
        <v>20</v>
      </c>
      <c r="H17" s="32">
        <f t="shared" si="24"/>
        <v>88.166</v>
      </c>
      <c r="I17" s="33"/>
      <c r="J17" s="33"/>
      <c r="K17" s="33" t="s">
        <v>1206</v>
      </c>
      <c r="L17" s="269" t="s">
        <v>1170</v>
      </c>
      <c r="M17" s="269" t="s">
        <v>1170</v>
      </c>
      <c r="N17" s="269" t="s">
        <v>1170</v>
      </c>
      <c r="O17" s="269" t="s">
        <v>1170</v>
      </c>
      <c r="P17" s="33" t="s">
        <v>1205</v>
      </c>
      <c r="Q17" s="33" t="s">
        <v>1205</v>
      </c>
      <c r="R17" s="33"/>
      <c r="S17" s="33"/>
      <c r="T17" s="33"/>
      <c r="U17" s="33"/>
      <c r="V17" s="33"/>
      <c r="W17" s="33"/>
      <c r="X17" s="34">
        <f t="shared" si="25"/>
        <v>29026</v>
      </c>
      <c r="Y17" s="35">
        <v>0.85</v>
      </c>
      <c r="Z17" s="36">
        <v>45581.0</v>
      </c>
      <c r="AA17" s="37">
        <v>1120.0</v>
      </c>
      <c r="AB17" s="35">
        <v>0.9</v>
      </c>
      <c r="AC17" s="38">
        <v>45637.0</v>
      </c>
      <c r="AD17" s="37">
        <v>24.0</v>
      </c>
      <c r="AE17" s="35">
        <v>0.9</v>
      </c>
      <c r="AF17" s="39">
        <v>45673.0</v>
      </c>
      <c r="AG17" s="40"/>
      <c r="AH17" s="35">
        <f t="shared" ref="AH17:AI17" si="30">AE17</f>
        <v>0.9</v>
      </c>
      <c r="AI17" s="39">
        <f t="shared" si="30"/>
        <v>45673</v>
      </c>
      <c r="AJ17" s="142">
        <v>73.33</v>
      </c>
      <c r="AK17" s="43">
        <f t="shared" si="27"/>
        <v>73.33</v>
      </c>
      <c r="AL17" s="23">
        <f t="shared" si="28"/>
        <v>100</v>
      </c>
    </row>
    <row r="18">
      <c r="A18" s="423" t="s">
        <v>93</v>
      </c>
      <c r="B18" s="347" t="s">
        <v>94</v>
      </c>
      <c r="C18" s="347" t="s">
        <v>12</v>
      </c>
      <c r="D18" s="29">
        <f t="shared" si="20"/>
        <v>16.9</v>
      </c>
      <c r="E18" s="30">
        <f t="shared" si="21"/>
        <v>32</v>
      </c>
      <c r="F18" s="30">
        <f t="shared" si="22"/>
        <v>14.666</v>
      </c>
      <c r="G18" s="31">
        <f t="shared" si="23"/>
        <v>20</v>
      </c>
      <c r="H18" s="32">
        <f t="shared" si="24"/>
        <v>83.566</v>
      </c>
      <c r="I18" s="33"/>
      <c r="J18" s="33"/>
      <c r="K18" s="33" t="s">
        <v>1206</v>
      </c>
      <c r="L18" s="269" t="s">
        <v>1170</v>
      </c>
      <c r="M18" s="269" t="s">
        <v>1170</v>
      </c>
      <c r="N18" s="33" t="s">
        <v>1322</v>
      </c>
      <c r="O18" s="269" t="s">
        <v>1170</v>
      </c>
      <c r="P18" s="269" t="s">
        <v>1170</v>
      </c>
      <c r="Q18" s="269" t="s">
        <v>1170</v>
      </c>
      <c r="R18" s="145"/>
      <c r="S18" s="145"/>
      <c r="T18" s="145"/>
      <c r="U18" s="145"/>
      <c r="V18" s="145"/>
      <c r="W18" s="145"/>
      <c r="X18" s="34">
        <f t="shared" si="25"/>
        <v>76216</v>
      </c>
      <c r="Y18" s="35">
        <v>0.88</v>
      </c>
      <c r="Z18" s="36">
        <v>45595.0</v>
      </c>
      <c r="AA18" s="37">
        <v>472.0</v>
      </c>
      <c r="AB18" s="35">
        <v>0.81</v>
      </c>
      <c r="AC18" s="38">
        <v>45623.0</v>
      </c>
      <c r="AD18" s="37">
        <v>8882.0</v>
      </c>
      <c r="AE18" s="35">
        <v>0.8</v>
      </c>
      <c r="AF18" s="39">
        <v>45673.0</v>
      </c>
      <c r="AG18" s="40"/>
      <c r="AH18" s="35">
        <f t="shared" ref="AH18:AI18" si="31">AE18</f>
        <v>0.8</v>
      </c>
      <c r="AI18" s="39">
        <f t="shared" si="31"/>
        <v>45673</v>
      </c>
      <c r="AJ18" s="142">
        <v>73.33</v>
      </c>
      <c r="AK18" s="43">
        <f t="shared" si="27"/>
        <v>73.33</v>
      </c>
      <c r="AL18" s="23">
        <f t="shared" si="28"/>
        <v>100</v>
      </c>
    </row>
    <row r="19">
      <c r="A19" s="423" t="s">
        <v>146</v>
      </c>
      <c r="B19" s="347" t="s">
        <v>147</v>
      </c>
      <c r="C19" s="347" t="s">
        <v>12</v>
      </c>
      <c r="D19" s="29">
        <f t="shared" si="20"/>
        <v>18.5</v>
      </c>
      <c r="E19" s="30">
        <f t="shared" si="21"/>
        <v>38</v>
      </c>
      <c r="F19" s="30">
        <f t="shared" si="22"/>
        <v>16</v>
      </c>
      <c r="G19" s="31">
        <f t="shared" si="23"/>
        <v>20</v>
      </c>
      <c r="H19" s="32">
        <f t="shared" si="24"/>
        <v>92.5</v>
      </c>
      <c r="I19" s="33" t="s">
        <v>1205</v>
      </c>
      <c r="J19" s="33"/>
      <c r="K19" s="33"/>
      <c r="L19" s="33" t="s">
        <v>1206</v>
      </c>
      <c r="M19" s="33" t="s">
        <v>1206</v>
      </c>
      <c r="N19" s="269" t="s">
        <v>1170</v>
      </c>
      <c r="O19" s="269" t="s">
        <v>1170</v>
      </c>
      <c r="P19" s="269" t="s">
        <v>1170</v>
      </c>
      <c r="Q19" s="269" t="s">
        <v>1170</v>
      </c>
      <c r="R19" s="145"/>
      <c r="S19" s="145"/>
      <c r="T19" s="145"/>
      <c r="U19" s="145"/>
      <c r="V19" s="145"/>
      <c r="W19" s="145"/>
      <c r="X19" s="34">
        <f t="shared" si="25"/>
        <v>52169</v>
      </c>
      <c r="Y19" s="130">
        <v>0.9</v>
      </c>
      <c r="Z19" s="36">
        <v>45553.0</v>
      </c>
      <c r="AA19" s="37">
        <v>889.0</v>
      </c>
      <c r="AB19" s="35">
        <v>0.95</v>
      </c>
      <c r="AC19" s="38">
        <v>45595.0</v>
      </c>
      <c r="AD19" s="37">
        <v>5023.0</v>
      </c>
      <c r="AE19" s="35">
        <v>0.95</v>
      </c>
      <c r="AF19" s="39">
        <v>45637.0</v>
      </c>
      <c r="AG19" s="40"/>
      <c r="AH19" s="35">
        <f t="shared" ref="AH19:AI19" si="32">AE19</f>
        <v>0.95</v>
      </c>
      <c r="AI19" s="39">
        <f t="shared" si="32"/>
        <v>45637</v>
      </c>
      <c r="AJ19" s="142">
        <v>80.0</v>
      </c>
      <c r="AK19" s="43">
        <f t="shared" si="27"/>
        <v>80</v>
      </c>
      <c r="AL19" s="23">
        <f t="shared" si="28"/>
        <v>100</v>
      </c>
    </row>
    <row r="20">
      <c r="A20" s="455">
        <v>465602.0</v>
      </c>
      <c r="B20" s="422" t="s">
        <v>224</v>
      </c>
      <c r="C20" s="347" t="s">
        <v>12</v>
      </c>
      <c r="D20" s="29">
        <f t="shared" si="20"/>
        <v>17.7</v>
      </c>
      <c r="E20" s="30">
        <f t="shared" si="21"/>
        <v>36</v>
      </c>
      <c r="F20" s="30">
        <f t="shared" si="22"/>
        <v>14.666</v>
      </c>
      <c r="G20" s="31">
        <f t="shared" si="23"/>
        <v>20</v>
      </c>
      <c r="H20" s="32">
        <f t="shared" si="24"/>
        <v>88.366</v>
      </c>
      <c r="J20" s="33" t="s">
        <v>1205</v>
      </c>
      <c r="K20" s="33" t="s">
        <v>1206</v>
      </c>
      <c r="L20" s="269" t="s">
        <v>1170</v>
      </c>
      <c r="M20" s="269" t="s">
        <v>1170</v>
      </c>
      <c r="N20" s="33" t="s">
        <v>1205</v>
      </c>
      <c r="O20" s="33" t="s">
        <v>1205</v>
      </c>
      <c r="P20" s="33" t="s">
        <v>1205</v>
      </c>
      <c r="Q20" s="33" t="s">
        <v>1205</v>
      </c>
      <c r="R20" s="33"/>
      <c r="S20" s="33"/>
      <c r="T20" s="33"/>
      <c r="U20" s="33"/>
      <c r="V20" s="33"/>
      <c r="W20" s="33"/>
      <c r="X20" s="34">
        <f t="shared" si="25"/>
        <v>29602</v>
      </c>
      <c r="Y20" s="35">
        <v>0.89</v>
      </c>
      <c r="Z20" s="36">
        <v>45581.0</v>
      </c>
      <c r="AA20" s="37">
        <v>227.0</v>
      </c>
      <c r="AB20" s="35">
        <v>0.88</v>
      </c>
      <c r="AC20" s="38">
        <v>45637.0</v>
      </c>
      <c r="AD20" s="37">
        <v>4.0</v>
      </c>
      <c r="AE20" s="35">
        <v>0.9</v>
      </c>
      <c r="AF20" s="39">
        <v>45673.0</v>
      </c>
      <c r="AG20" s="40"/>
      <c r="AH20" s="35">
        <f t="shared" ref="AH20:AI20" si="33">AE20</f>
        <v>0.9</v>
      </c>
      <c r="AI20" s="39">
        <f t="shared" si="33"/>
        <v>45673</v>
      </c>
      <c r="AJ20" s="142">
        <v>73.33</v>
      </c>
      <c r="AK20" s="43">
        <f t="shared" si="27"/>
        <v>73.33</v>
      </c>
      <c r="AL20" s="23">
        <f t="shared" si="28"/>
        <v>100</v>
      </c>
    </row>
    <row r="21">
      <c r="A21" s="423" t="s">
        <v>225</v>
      </c>
      <c r="B21" s="347" t="s">
        <v>226</v>
      </c>
      <c r="C21" s="347" t="s">
        <v>12</v>
      </c>
      <c r="D21" s="29">
        <f t="shared" si="20"/>
        <v>17.5</v>
      </c>
      <c r="E21" s="30">
        <f t="shared" si="21"/>
        <v>32</v>
      </c>
      <c r="F21" s="30">
        <f t="shared" si="22"/>
        <v>12.666</v>
      </c>
      <c r="G21" s="31">
        <f t="shared" si="23"/>
        <v>20</v>
      </c>
      <c r="H21" s="32">
        <f t="shared" si="24"/>
        <v>82.166</v>
      </c>
      <c r="I21" s="33"/>
      <c r="J21" s="33" t="s">
        <v>1205</v>
      </c>
      <c r="K21" s="33" t="s">
        <v>1205</v>
      </c>
      <c r="L21" s="269" t="s">
        <v>1170</v>
      </c>
      <c r="M21" s="33" t="s">
        <v>1205</v>
      </c>
      <c r="N21" s="33" t="s">
        <v>1205</v>
      </c>
      <c r="O21" s="33" t="s">
        <v>1206</v>
      </c>
      <c r="P21" s="269" t="s">
        <v>1170</v>
      </c>
      <c r="Q21" s="33" t="s">
        <v>1206</v>
      </c>
      <c r="R21" s="33"/>
      <c r="S21" s="33"/>
      <c r="T21" s="33"/>
      <c r="U21" s="33"/>
      <c r="V21" s="33"/>
      <c r="W21" s="33"/>
      <c r="X21" s="34">
        <f t="shared" si="25"/>
        <v>35855</v>
      </c>
      <c r="Y21" s="35">
        <v>0.9</v>
      </c>
      <c r="Z21" s="36">
        <v>45567.0</v>
      </c>
      <c r="AA21" s="37">
        <v>980.0</v>
      </c>
      <c r="AB21" s="35">
        <v>0.85</v>
      </c>
      <c r="AC21" s="38">
        <v>45623.0</v>
      </c>
      <c r="AD21" s="37">
        <v>1011.0</v>
      </c>
      <c r="AE21" s="35">
        <v>0.8</v>
      </c>
      <c r="AF21" s="39">
        <v>45671.0</v>
      </c>
      <c r="AG21" s="40"/>
      <c r="AH21" s="35">
        <f t="shared" ref="AH21:AI21" si="34">AE21</f>
        <v>0.8</v>
      </c>
      <c r="AI21" s="39">
        <f t="shared" si="34"/>
        <v>45671</v>
      </c>
      <c r="AJ21" s="142">
        <v>63.33</v>
      </c>
      <c r="AK21" s="43">
        <f t="shared" si="27"/>
        <v>63.33</v>
      </c>
      <c r="AL21" s="23">
        <f t="shared" si="28"/>
        <v>100</v>
      </c>
    </row>
    <row r="22">
      <c r="A22" s="423" t="s">
        <v>239</v>
      </c>
      <c r="B22" s="347" t="s">
        <v>240</v>
      </c>
      <c r="C22" s="347" t="s">
        <v>12</v>
      </c>
      <c r="D22" s="29">
        <f t="shared" si="20"/>
        <v>19.8</v>
      </c>
      <c r="E22" s="30">
        <f t="shared" si="21"/>
        <v>38</v>
      </c>
      <c r="F22" s="30">
        <f t="shared" si="22"/>
        <v>14.666</v>
      </c>
      <c r="G22" s="31">
        <f t="shared" si="23"/>
        <v>20</v>
      </c>
      <c r="H22" s="32">
        <f t="shared" si="24"/>
        <v>92.466</v>
      </c>
      <c r="I22" s="33"/>
      <c r="J22" s="33" t="s">
        <v>1222</v>
      </c>
      <c r="K22" s="33" t="s">
        <v>1205</v>
      </c>
      <c r="L22" s="33" t="s">
        <v>1205</v>
      </c>
      <c r="M22" s="33" t="s">
        <v>1205</v>
      </c>
      <c r="N22" s="269" t="s">
        <v>1170</v>
      </c>
      <c r="O22" s="269" t="s">
        <v>1170</v>
      </c>
      <c r="P22" s="33" t="s">
        <v>1222</v>
      </c>
      <c r="Q22" s="269" t="s">
        <v>1170</v>
      </c>
      <c r="R22" s="33"/>
      <c r="S22" s="33"/>
      <c r="T22" s="33"/>
      <c r="U22" s="33"/>
      <c r="V22" s="33"/>
      <c r="W22" s="33"/>
      <c r="X22" s="34">
        <f t="shared" si="25"/>
        <v>48831</v>
      </c>
      <c r="Y22" s="35">
        <v>1.0</v>
      </c>
      <c r="Z22" s="36">
        <v>45567.0</v>
      </c>
      <c r="AA22" s="37">
        <v>7724.0</v>
      </c>
      <c r="AB22" s="35">
        <v>0.98</v>
      </c>
      <c r="AC22" s="38">
        <v>45595.0</v>
      </c>
      <c r="AD22" s="37">
        <v>478.0</v>
      </c>
      <c r="AE22" s="35">
        <v>0.95</v>
      </c>
      <c r="AF22" s="39">
        <v>45651.0</v>
      </c>
      <c r="AG22" s="40"/>
      <c r="AH22" s="35">
        <f t="shared" ref="AH22:AI22" si="35">AE22</f>
        <v>0.95</v>
      </c>
      <c r="AI22" s="39">
        <f t="shared" si="35"/>
        <v>45651</v>
      </c>
      <c r="AJ22" s="142">
        <v>73.33</v>
      </c>
      <c r="AK22" s="43">
        <f t="shared" si="27"/>
        <v>73.33</v>
      </c>
      <c r="AL22" s="23">
        <f t="shared" si="28"/>
        <v>100</v>
      </c>
    </row>
    <row r="23">
      <c r="A23" s="423" t="s">
        <v>241</v>
      </c>
      <c r="B23" s="347" t="s">
        <v>242</v>
      </c>
      <c r="C23" s="347" t="s">
        <v>12</v>
      </c>
      <c r="D23" s="29">
        <f t="shared" si="20"/>
        <v>18.3</v>
      </c>
      <c r="E23" s="30">
        <f t="shared" si="21"/>
        <v>33.2</v>
      </c>
      <c r="F23" s="30">
        <f t="shared" si="22"/>
        <v>14</v>
      </c>
      <c r="G23" s="31">
        <f t="shared" si="23"/>
        <v>20</v>
      </c>
      <c r="H23" s="32">
        <f t="shared" si="24"/>
        <v>85.5</v>
      </c>
      <c r="I23" s="33"/>
      <c r="J23" s="33"/>
      <c r="K23" s="33" t="s">
        <v>1222</v>
      </c>
      <c r="L23" s="33" t="s">
        <v>1222</v>
      </c>
      <c r="M23" s="269" t="s">
        <v>1170</v>
      </c>
      <c r="N23" s="269" t="s">
        <v>1170</v>
      </c>
      <c r="O23" s="269" t="s">
        <v>1170</v>
      </c>
      <c r="P23" s="33" t="s">
        <v>1205</v>
      </c>
      <c r="Q23" s="33" t="s">
        <v>1222</v>
      </c>
      <c r="R23" s="33"/>
      <c r="S23" s="33"/>
      <c r="T23" s="33"/>
      <c r="U23" s="33"/>
      <c r="V23" s="33"/>
      <c r="W23" s="33"/>
      <c r="X23" s="34">
        <f t="shared" si="25"/>
        <v>29676</v>
      </c>
      <c r="Y23" s="35">
        <v>0.92</v>
      </c>
      <c r="Z23" s="36">
        <v>45581.0</v>
      </c>
      <c r="AA23" s="37">
        <v>7309.0</v>
      </c>
      <c r="AB23" s="35">
        <v>0.91</v>
      </c>
      <c r="AC23" s="38">
        <v>45595.0</v>
      </c>
      <c r="AD23" s="37">
        <v>222.0</v>
      </c>
      <c r="AE23" s="35">
        <v>0.83</v>
      </c>
      <c r="AF23" s="39">
        <v>45673.0</v>
      </c>
      <c r="AG23" s="40"/>
      <c r="AH23" s="35">
        <f t="shared" ref="AH23:AI23" si="36">AE23</f>
        <v>0.83</v>
      </c>
      <c r="AI23" s="39">
        <f t="shared" si="36"/>
        <v>45673</v>
      </c>
      <c r="AJ23" s="142">
        <v>70.0</v>
      </c>
      <c r="AK23" s="43">
        <f t="shared" si="27"/>
        <v>70</v>
      </c>
      <c r="AL23" s="23">
        <f t="shared" si="28"/>
        <v>100</v>
      </c>
    </row>
    <row r="24">
      <c r="A24" s="423" t="s">
        <v>332</v>
      </c>
      <c r="B24" s="347" t="s">
        <v>333</v>
      </c>
      <c r="C24" s="347" t="s">
        <v>12</v>
      </c>
      <c r="D24" s="29">
        <f t="shared" si="20"/>
        <v>17.3</v>
      </c>
      <c r="E24" s="30">
        <f t="shared" si="21"/>
        <v>30.8</v>
      </c>
      <c r="F24" s="30">
        <f t="shared" si="22"/>
        <v>14</v>
      </c>
      <c r="G24" s="31">
        <f t="shared" si="23"/>
        <v>20</v>
      </c>
      <c r="H24" s="32">
        <f t="shared" si="24"/>
        <v>82.1</v>
      </c>
      <c r="I24" s="33"/>
      <c r="J24" s="33" t="s">
        <v>1205</v>
      </c>
      <c r="K24" s="269" t="s">
        <v>1170</v>
      </c>
      <c r="L24" s="269" t="s">
        <v>1170</v>
      </c>
      <c r="M24" s="33" t="s">
        <v>1205</v>
      </c>
      <c r="N24" s="33" t="s">
        <v>1221</v>
      </c>
      <c r="O24" s="269" t="s">
        <v>1170</v>
      </c>
      <c r="P24" s="33" t="s">
        <v>1206</v>
      </c>
      <c r="Q24" s="33" t="s">
        <v>1222</v>
      </c>
      <c r="R24" s="33"/>
      <c r="S24" s="33"/>
      <c r="T24" s="33"/>
      <c r="U24" s="33"/>
      <c r="V24" s="33"/>
      <c r="W24" s="33"/>
      <c r="X24" s="34">
        <f t="shared" si="25"/>
        <v>102269</v>
      </c>
      <c r="Y24" s="35">
        <v>1.0</v>
      </c>
      <c r="Z24" s="460">
        <v>45567.0</v>
      </c>
      <c r="AA24" s="21">
        <v>7863.0</v>
      </c>
      <c r="AB24" s="35">
        <v>0.73</v>
      </c>
      <c r="AC24" s="38">
        <v>45623.0</v>
      </c>
      <c r="AD24" s="37">
        <v>331.0</v>
      </c>
      <c r="AE24" s="35">
        <v>0.77</v>
      </c>
      <c r="AF24" s="39">
        <v>45671.0</v>
      </c>
      <c r="AG24" s="40"/>
      <c r="AH24" s="35">
        <f t="shared" ref="AH24:AI24" si="37">AE24</f>
        <v>0.77</v>
      </c>
      <c r="AI24" s="39">
        <f t="shared" si="37"/>
        <v>45671</v>
      </c>
      <c r="AJ24" s="142">
        <v>70.0</v>
      </c>
      <c r="AK24" s="43">
        <f t="shared" si="27"/>
        <v>70</v>
      </c>
      <c r="AL24" s="23">
        <f t="shared" si="28"/>
        <v>100</v>
      </c>
    </row>
    <row r="25">
      <c r="A25" s="423" t="s">
        <v>422</v>
      </c>
      <c r="B25" s="347" t="s">
        <v>423</v>
      </c>
      <c r="C25" s="347" t="s">
        <v>12</v>
      </c>
      <c r="D25" s="29">
        <f t="shared" si="20"/>
        <v>18.7</v>
      </c>
      <c r="E25" s="30">
        <f t="shared" si="21"/>
        <v>36</v>
      </c>
      <c r="F25" s="30">
        <f t="shared" si="22"/>
        <v>14</v>
      </c>
      <c r="G25" s="31">
        <f t="shared" si="23"/>
        <v>20</v>
      </c>
      <c r="H25" s="32">
        <f t="shared" si="24"/>
        <v>88.7</v>
      </c>
      <c r="I25" s="33"/>
      <c r="J25" s="33"/>
      <c r="K25" s="33" t="s">
        <v>1206</v>
      </c>
      <c r="L25" s="269" t="s">
        <v>1170</v>
      </c>
      <c r="M25" s="269" t="s">
        <v>1170</v>
      </c>
      <c r="N25" s="33" t="s">
        <v>1206</v>
      </c>
      <c r="O25" s="33" t="s">
        <v>1205</v>
      </c>
      <c r="P25" s="33" t="s">
        <v>1206</v>
      </c>
      <c r="Q25" s="33" t="s">
        <v>1205</v>
      </c>
      <c r="R25" s="33"/>
      <c r="S25" s="33"/>
      <c r="T25" s="33"/>
      <c r="U25" s="33"/>
      <c r="V25" s="33"/>
      <c r="W25" s="33"/>
      <c r="X25" s="34">
        <f t="shared" si="25"/>
        <v>30197</v>
      </c>
      <c r="Y25" s="35">
        <v>0.95</v>
      </c>
      <c r="Z25" s="36">
        <v>45581.0</v>
      </c>
      <c r="AA25" s="37">
        <v>453.0</v>
      </c>
      <c r="AB25" s="35">
        <v>0.92</v>
      </c>
      <c r="AC25" s="38">
        <v>45623.0</v>
      </c>
      <c r="AD25" s="37">
        <v>9444.0</v>
      </c>
      <c r="AE25" s="35">
        <v>0.9</v>
      </c>
      <c r="AF25" s="39">
        <v>45671.0</v>
      </c>
      <c r="AG25" s="40"/>
      <c r="AH25" s="35">
        <f t="shared" ref="AH25:AI25" si="38">AE25</f>
        <v>0.9</v>
      </c>
      <c r="AI25" s="39">
        <f t="shared" si="38"/>
        <v>45671</v>
      </c>
      <c r="AJ25" s="142">
        <v>70.0</v>
      </c>
      <c r="AK25" s="43">
        <f t="shared" si="27"/>
        <v>70</v>
      </c>
      <c r="AL25" s="23">
        <f t="shared" si="28"/>
        <v>100</v>
      </c>
    </row>
    <row r="26">
      <c r="A26" s="423" t="s">
        <v>460</v>
      </c>
      <c r="B26" s="422" t="s">
        <v>1357</v>
      </c>
      <c r="C26" s="347" t="s">
        <v>12</v>
      </c>
      <c r="D26" s="29">
        <f t="shared" si="20"/>
        <v>18</v>
      </c>
      <c r="E26" s="30">
        <f t="shared" si="21"/>
        <v>32</v>
      </c>
      <c r="F26" s="30">
        <f t="shared" si="22"/>
        <v>12.666</v>
      </c>
      <c r="G26" s="31">
        <f t="shared" si="23"/>
        <v>20</v>
      </c>
      <c r="H26" s="32">
        <f t="shared" si="24"/>
        <v>82.666</v>
      </c>
      <c r="I26" s="33"/>
      <c r="J26" s="33" t="s">
        <v>1205</v>
      </c>
      <c r="K26" s="33" t="s">
        <v>1205</v>
      </c>
      <c r="L26" s="269" t="s">
        <v>1170</v>
      </c>
      <c r="M26" s="33" t="s">
        <v>1205</v>
      </c>
      <c r="N26" s="33" t="s">
        <v>1205</v>
      </c>
      <c r="O26" s="33" t="s">
        <v>1205</v>
      </c>
      <c r="P26" s="269" t="s">
        <v>1170</v>
      </c>
      <c r="Q26" s="269" t="s">
        <v>1170</v>
      </c>
      <c r="R26" s="33"/>
      <c r="S26" s="33"/>
      <c r="T26" s="33"/>
      <c r="U26" s="33"/>
      <c r="V26" s="33"/>
      <c r="W26" s="33"/>
      <c r="X26" s="34">
        <f t="shared" si="25"/>
        <v>30298</v>
      </c>
      <c r="Y26" s="35">
        <v>0.9</v>
      </c>
      <c r="Z26" s="36">
        <v>45581.0</v>
      </c>
      <c r="AA26" s="21">
        <v>176.0</v>
      </c>
      <c r="AB26" s="35">
        <v>0.9</v>
      </c>
      <c r="AC26" s="38">
        <v>45623.0</v>
      </c>
      <c r="AD26" s="37">
        <v>1111.0</v>
      </c>
      <c r="AE26" s="35">
        <v>0.8</v>
      </c>
      <c r="AF26" s="39">
        <v>45673.0</v>
      </c>
      <c r="AG26" s="40"/>
      <c r="AH26" s="35">
        <f t="shared" ref="AH26:AI26" si="39">AE26</f>
        <v>0.8</v>
      </c>
      <c r="AI26" s="39">
        <f t="shared" si="39"/>
        <v>45673</v>
      </c>
      <c r="AJ26" s="142">
        <v>63.33</v>
      </c>
      <c r="AK26" s="43">
        <f t="shared" si="27"/>
        <v>63.33</v>
      </c>
      <c r="AL26" s="23">
        <f t="shared" si="28"/>
        <v>100</v>
      </c>
    </row>
    <row r="27">
      <c r="A27" s="459" t="s">
        <v>500</v>
      </c>
      <c r="B27" s="458" t="s">
        <v>501</v>
      </c>
      <c r="C27" s="458" t="s">
        <v>12</v>
      </c>
      <c r="D27" s="29">
        <f t="shared" si="20"/>
        <v>16.5</v>
      </c>
      <c r="E27" s="30">
        <f t="shared" si="21"/>
        <v>32</v>
      </c>
      <c r="F27" s="30">
        <f t="shared" si="22"/>
        <v>14.666</v>
      </c>
      <c r="G27" s="31">
        <f t="shared" si="23"/>
        <v>20</v>
      </c>
      <c r="H27" s="32">
        <f t="shared" si="24"/>
        <v>83.166</v>
      </c>
      <c r="I27" s="33"/>
      <c r="J27" s="33"/>
      <c r="K27" s="33" t="s">
        <v>1205</v>
      </c>
      <c r="L27" s="33" t="s">
        <v>1205</v>
      </c>
      <c r="M27" s="33" t="s">
        <v>1354</v>
      </c>
      <c r="N27" s="33" t="s">
        <v>1205</v>
      </c>
      <c r="O27" s="33" t="s">
        <v>1205</v>
      </c>
      <c r="P27" s="136" t="s">
        <v>1205</v>
      </c>
      <c r="Q27" s="33"/>
      <c r="R27" s="33" t="s">
        <v>1205</v>
      </c>
      <c r="S27" s="33" t="s">
        <v>1170</v>
      </c>
      <c r="T27" s="33"/>
      <c r="U27" s="33"/>
      <c r="V27" s="33"/>
      <c r="W27" s="33"/>
      <c r="X27" s="34">
        <f t="shared" si="25"/>
        <v>30385</v>
      </c>
      <c r="Y27" s="35">
        <v>0.85</v>
      </c>
      <c r="Z27" s="36">
        <v>45595.0</v>
      </c>
      <c r="AA27" s="34">
        <v>8790.0</v>
      </c>
      <c r="AB27" s="35">
        <v>0.8</v>
      </c>
      <c r="AC27" s="38">
        <v>45637.0</v>
      </c>
      <c r="AD27" s="37">
        <v>231.0</v>
      </c>
      <c r="AE27" s="35">
        <v>0.8</v>
      </c>
      <c r="AF27" s="39">
        <v>45670.0</v>
      </c>
      <c r="AG27" s="40"/>
      <c r="AH27" s="35">
        <f t="shared" ref="AH27:AI27" si="40">AE27</f>
        <v>0.8</v>
      </c>
      <c r="AI27" s="39">
        <f t="shared" si="40"/>
        <v>45670</v>
      </c>
      <c r="AJ27" s="142">
        <v>73.33</v>
      </c>
      <c r="AK27" s="43">
        <f t="shared" si="27"/>
        <v>73.33</v>
      </c>
      <c r="AL27" s="23">
        <f t="shared" si="28"/>
        <v>100</v>
      </c>
    </row>
    <row r="28" ht="16.5" customHeight="1">
      <c r="A28" s="459" t="s">
        <v>528</v>
      </c>
      <c r="B28" s="458" t="s">
        <v>529</v>
      </c>
      <c r="C28" s="458" t="s">
        <v>12</v>
      </c>
      <c r="D28" s="29">
        <f t="shared" si="20"/>
        <v>18</v>
      </c>
      <c r="E28" s="30">
        <f t="shared" si="21"/>
        <v>32</v>
      </c>
      <c r="F28" s="30">
        <f t="shared" si="22"/>
        <v>14</v>
      </c>
      <c r="G28" s="31">
        <f t="shared" si="23"/>
        <v>20</v>
      </c>
      <c r="H28" s="32">
        <f t="shared" si="24"/>
        <v>84</v>
      </c>
      <c r="I28" s="33"/>
      <c r="J28" s="33"/>
      <c r="K28" s="33" t="s">
        <v>1205</v>
      </c>
      <c r="L28" s="33" t="s">
        <v>1205</v>
      </c>
      <c r="M28" s="33" t="s">
        <v>1354</v>
      </c>
      <c r="N28" s="33" t="s">
        <v>1354</v>
      </c>
      <c r="O28" s="33" t="s">
        <v>1205</v>
      </c>
      <c r="P28" s="33" t="s">
        <v>1206</v>
      </c>
      <c r="Q28" s="33"/>
      <c r="R28" s="33"/>
      <c r="S28" s="33" t="s">
        <v>1205</v>
      </c>
      <c r="T28" s="33" t="s">
        <v>1205</v>
      </c>
      <c r="U28" s="33"/>
      <c r="V28" s="33"/>
      <c r="W28" s="33"/>
      <c r="X28" s="34">
        <f t="shared" si="25"/>
        <v>30472</v>
      </c>
      <c r="Y28" s="35">
        <v>0.9</v>
      </c>
      <c r="Z28" s="36">
        <v>45595.0</v>
      </c>
      <c r="AA28" s="21">
        <v>98020.0</v>
      </c>
      <c r="AB28" s="35">
        <v>0.9</v>
      </c>
      <c r="AC28" s="38">
        <v>45651.0</v>
      </c>
      <c r="AD28" s="37">
        <v>7894.0</v>
      </c>
      <c r="AE28" s="35">
        <v>0.8</v>
      </c>
      <c r="AF28" s="39">
        <v>45677.0</v>
      </c>
      <c r="AG28" s="40"/>
      <c r="AH28" s="35">
        <f t="shared" ref="AH28:AI28" si="41">AE28</f>
        <v>0.8</v>
      </c>
      <c r="AI28" s="39">
        <f t="shared" si="41"/>
        <v>45677</v>
      </c>
      <c r="AJ28" s="142">
        <v>70.0</v>
      </c>
      <c r="AK28" s="43">
        <f t="shared" si="27"/>
        <v>70</v>
      </c>
      <c r="AL28" s="23">
        <f t="shared" si="28"/>
        <v>100</v>
      </c>
    </row>
    <row r="29">
      <c r="A29" s="459" t="s">
        <v>568</v>
      </c>
      <c r="B29" s="457" t="s">
        <v>1358</v>
      </c>
      <c r="C29" s="458" t="s">
        <v>12</v>
      </c>
      <c r="D29" s="29">
        <f t="shared" si="20"/>
        <v>16.5</v>
      </c>
      <c r="E29" s="30">
        <f t="shared" si="21"/>
        <v>32</v>
      </c>
      <c r="F29" s="30">
        <f t="shared" si="22"/>
        <v>15.334</v>
      </c>
      <c r="G29" s="31">
        <f t="shared" si="23"/>
        <v>20</v>
      </c>
      <c r="H29" s="32">
        <f t="shared" si="24"/>
        <v>83.834</v>
      </c>
      <c r="I29" s="33"/>
      <c r="J29" s="33" t="s">
        <v>1205</v>
      </c>
      <c r="K29" s="33" t="s">
        <v>1205</v>
      </c>
      <c r="L29" s="33" t="s">
        <v>1170</v>
      </c>
      <c r="M29" s="33" t="s">
        <v>1170</v>
      </c>
      <c r="N29" s="33" t="s">
        <v>1170</v>
      </c>
      <c r="O29" s="33" t="s">
        <v>1205</v>
      </c>
      <c r="P29" s="136" t="s">
        <v>1205</v>
      </c>
      <c r="Q29" s="33"/>
      <c r="R29" s="33" t="s">
        <v>1205</v>
      </c>
      <c r="S29" s="33" t="s">
        <v>1170</v>
      </c>
      <c r="T29" s="33" t="s">
        <v>1205</v>
      </c>
      <c r="U29" s="33"/>
      <c r="V29" s="33"/>
      <c r="W29" s="33"/>
      <c r="X29" s="34">
        <f t="shared" si="25"/>
        <v>30546</v>
      </c>
      <c r="Y29" s="35">
        <v>0.75</v>
      </c>
      <c r="Z29" s="36">
        <v>45581.0</v>
      </c>
      <c r="AA29" s="21">
        <v>909.0</v>
      </c>
      <c r="AB29" s="35">
        <v>0.9</v>
      </c>
      <c r="AC29" s="38">
        <v>45670.0</v>
      </c>
      <c r="AD29" s="37">
        <v>231.0</v>
      </c>
      <c r="AE29" s="35">
        <v>0.8</v>
      </c>
      <c r="AF29" s="39">
        <v>45677.0</v>
      </c>
      <c r="AG29" s="40"/>
      <c r="AH29" s="35">
        <f t="shared" ref="AH29:AI29" si="42">AE29</f>
        <v>0.8</v>
      </c>
      <c r="AI29" s="39">
        <f t="shared" si="42"/>
        <v>45677</v>
      </c>
      <c r="AJ29" s="142">
        <v>76.67</v>
      </c>
      <c r="AK29" s="43">
        <f t="shared" si="27"/>
        <v>76.67</v>
      </c>
      <c r="AL29" s="23">
        <f t="shared" si="28"/>
        <v>100</v>
      </c>
    </row>
    <row r="30">
      <c r="A30" s="459" t="s">
        <v>592</v>
      </c>
      <c r="B30" s="458" t="s">
        <v>593</v>
      </c>
      <c r="C30" s="458" t="s">
        <v>12</v>
      </c>
      <c r="D30" s="29">
        <f t="shared" si="20"/>
        <v>18.8</v>
      </c>
      <c r="E30" s="30">
        <f t="shared" si="21"/>
        <v>36</v>
      </c>
      <c r="F30" s="30">
        <f t="shared" si="22"/>
        <v>15.334</v>
      </c>
      <c r="G30" s="31">
        <f t="shared" si="23"/>
        <v>20</v>
      </c>
      <c r="H30" s="32">
        <f t="shared" si="24"/>
        <v>90.134</v>
      </c>
      <c r="I30" s="33"/>
      <c r="J30" s="33" t="s">
        <v>1206</v>
      </c>
      <c r="K30" s="33"/>
      <c r="L30" s="33" t="s">
        <v>1354</v>
      </c>
      <c r="M30" s="33" t="s">
        <v>1205</v>
      </c>
      <c r="N30" s="33" t="s">
        <v>1205</v>
      </c>
      <c r="O30" s="33" t="s">
        <v>1205</v>
      </c>
      <c r="P30" s="136" t="s">
        <v>1205</v>
      </c>
      <c r="Q30" s="33" t="s">
        <v>1205</v>
      </c>
      <c r="R30" s="33"/>
      <c r="S30" s="33" t="s">
        <v>1205</v>
      </c>
      <c r="T30" s="33"/>
      <c r="U30" s="33"/>
      <c r="V30" s="33"/>
      <c r="W30" s="33"/>
      <c r="X30" s="34">
        <f t="shared" si="25"/>
        <v>30629</v>
      </c>
      <c r="Y30" s="35">
        <v>0.98</v>
      </c>
      <c r="Z30" s="36">
        <v>45567.0</v>
      </c>
      <c r="AA30" s="21">
        <v>309.0</v>
      </c>
      <c r="AB30" s="35">
        <v>0.9</v>
      </c>
      <c r="AC30" s="38">
        <v>45637.0</v>
      </c>
      <c r="AD30" s="37">
        <v>7483.0</v>
      </c>
      <c r="AE30" s="35">
        <v>0.9</v>
      </c>
      <c r="AF30" s="39">
        <v>45674.0</v>
      </c>
      <c r="AG30" s="40"/>
      <c r="AH30" s="35">
        <f t="shared" ref="AH30:AI30" si="43">AE30</f>
        <v>0.9</v>
      </c>
      <c r="AI30" s="39">
        <f t="shared" si="43"/>
        <v>45674</v>
      </c>
      <c r="AJ30" s="142">
        <v>76.67</v>
      </c>
      <c r="AK30" s="43">
        <f t="shared" si="27"/>
        <v>76.67</v>
      </c>
      <c r="AL30" s="23">
        <f t="shared" si="28"/>
        <v>100</v>
      </c>
    </row>
    <row r="31">
      <c r="A31" s="459" t="s">
        <v>812</v>
      </c>
      <c r="B31" s="458" t="s">
        <v>813</v>
      </c>
      <c r="C31" s="458" t="s">
        <v>12</v>
      </c>
      <c r="D31" s="29">
        <f t="shared" si="20"/>
        <v>18</v>
      </c>
      <c r="E31" s="30">
        <f t="shared" si="21"/>
        <v>40</v>
      </c>
      <c r="F31" s="30">
        <f t="shared" si="22"/>
        <v>16</v>
      </c>
      <c r="G31" s="31">
        <f t="shared" si="23"/>
        <v>20</v>
      </c>
      <c r="H31" s="32">
        <f t="shared" si="24"/>
        <v>94</v>
      </c>
      <c r="I31" s="33" t="s">
        <v>1170</v>
      </c>
      <c r="J31" s="33" t="s">
        <v>1205</v>
      </c>
      <c r="K31" s="33"/>
      <c r="L31" s="33" t="s">
        <v>1354</v>
      </c>
      <c r="M31" s="33" t="s">
        <v>1205</v>
      </c>
      <c r="N31" s="33" t="s">
        <v>1354</v>
      </c>
      <c r="O31" s="33" t="s">
        <v>1205</v>
      </c>
      <c r="P31" s="136"/>
      <c r="Q31" s="33"/>
      <c r="R31" s="33"/>
      <c r="S31" s="33" t="s">
        <v>1170</v>
      </c>
      <c r="T31" s="33"/>
      <c r="U31" s="33"/>
      <c r="V31" s="33"/>
      <c r="W31" s="33"/>
      <c r="X31" s="34">
        <f t="shared" si="25"/>
        <v>31282</v>
      </c>
      <c r="Y31" s="130">
        <v>0.9</v>
      </c>
      <c r="Z31" s="36">
        <v>45567.0</v>
      </c>
      <c r="AA31" s="21">
        <v>75.0</v>
      </c>
      <c r="AB31" s="35">
        <v>0.9</v>
      </c>
      <c r="AC31" s="39">
        <v>45609.0</v>
      </c>
      <c r="AD31" s="37">
        <v>86312.0</v>
      </c>
      <c r="AE31" s="35">
        <v>1.0</v>
      </c>
      <c r="AF31" s="39">
        <v>45637.0</v>
      </c>
      <c r="AG31" s="40"/>
      <c r="AH31" s="35">
        <f t="shared" ref="AH31:AI31" si="44">AE31</f>
        <v>1</v>
      </c>
      <c r="AI31" s="39">
        <f t="shared" si="44"/>
        <v>45637</v>
      </c>
      <c r="AJ31" s="142">
        <v>80.0</v>
      </c>
      <c r="AK31" s="43">
        <f t="shared" si="27"/>
        <v>80</v>
      </c>
      <c r="AL31" s="23">
        <f t="shared" si="28"/>
        <v>100</v>
      </c>
    </row>
    <row r="32">
      <c r="A32" s="459" t="s">
        <v>968</v>
      </c>
      <c r="B32" s="458" t="s">
        <v>969</v>
      </c>
      <c r="C32" s="458" t="s">
        <v>12</v>
      </c>
      <c r="D32" s="29">
        <f t="shared" si="20"/>
        <v>18.5</v>
      </c>
      <c r="E32" s="30">
        <f t="shared" si="21"/>
        <v>38</v>
      </c>
      <c r="F32" s="30">
        <f t="shared" si="22"/>
        <v>14</v>
      </c>
      <c r="G32" s="31">
        <f t="shared" si="23"/>
        <v>20</v>
      </c>
      <c r="H32" s="32">
        <f t="shared" si="24"/>
        <v>90.5</v>
      </c>
      <c r="I32" s="33"/>
      <c r="J32" s="33" t="s">
        <v>1205</v>
      </c>
      <c r="K32" s="33" t="s">
        <v>1205</v>
      </c>
      <c r="L32" s="33" t="s">
        <v>1354</v>
      </c>
      <c r="M32" s="33" t="s">
        <v>1170</v>
      </c>
      <c r="N32" s="33" t="s">
        <v>1205</v>
      </c>
      <c r="O32" s="33" t="s">
        <v>1354</v>
      </c>
      <c r="P32" s="136"/>
      <c r="Q32" s="33" t="s">
        <v>1205</v>
      </c>
      <c r="R32" s="33"/>
      <c r="S32" s="33" t="s">
        <v>1170</v>
      </c>
      <c r="T32" s="33"/>
      <c r="U32" s="33"/>
      <c r="V32" s="33"/>
      <c r="W32" s="33"/>
      <c r="X32" s="34">
        <f t="shared" si="25"/>
        <v>31676</v>
      </c>
      <c r="Y32" s="35">
        <v>1.0</v>
      </c>
      <c r="Z32" s="36">
        <v>45581.0</v>
      </c>
      <c r="AA32" s="21">
        <v>86578.0</v>
      </c>
      <c r="AB32" s="35">
        <v>0.85</v>
      </c>
      <c r="AC32" s="38">
        <v>45623.0</v>
      </c>
      <c r="AD32" s="37">
        <v>76489.0</v>
      </c>
      <c r="AE32" s="35">
        <v>0.95</v>
      </c>
      <c r="AF32" s="39">
        <v>45670.0</v>
      </c>
      <c r="AG32" s="40"/>
      <c r="AH32" s="35">
        <f t="shared" ref="AH32:AI32" si="45">AE32</f>
        <v>0.95</v>
      </c>
      <c r="AI32" s="39">
        <f t="shared" si="45"/>
        <v>45670</v>
      </c>
      <c r="AJ32" s="142">
        <v>70.0</v>
      </c>
      <c r="AK32" s="43">
        <f t="shared" si="27"/>
        <v>70</v>
      </c>
      <c r="AL32" s="23">
        <f t="shared" si="28"/>
        <v>100</v>
      </c>
    </row>
    <row r="33">
      <c r="A33" s="459" t="s">
        <v>1036</v>
      </c>
      <c r="B33" s="458" t="s">
        <v>1037</v>
      </c>
      <c r="C33" s="458" t="s">
        <v>12</v>
      </c>
      <c r="D33" s="29">
        <f t="shared" si="20"/>
        <v>18.5</v>
      </c>
      <c r="E33" s="30">
        <f t="shared" si="21"/>
        <v>35.2</v>
      </c>
      <c r="F33" s="30">
        <f t="shared" si="22"/>
        <v>16.666</v>
      </c>
      <c r="G33" s="31">
        <f t="shared" si="23"/>
        <v>20</v>
      </c>
      <c r="H33" s="32">
        <f t="shared" si="24"/>
        <v>90.366</v>
      </c>
      <c r="I33" s="33"/>
      <c r="J33" s="33" t="s">
        <v>1205</v>
      </c>
      <c r="K33" s="33" t="s">
        <v>1205</v>
      </c>
      <c r="L33" s="33" t="s">
        <v>1354</v>
      </c>
      <c r="M33" s="33" t="s">
        <v>1354</v>
      </c>
      <c r="N33" s="33" t="s">
        <v>1205</v>
      </c>
      <c r="O33" s="33" t="s">
        <v>1354</v>
      </c>
      <c r="P33" s="136" t="s">
        <v>1221</v>
      </c>
      <c r="Q33" s="33"/>
      <c r="R33" s="33"/>
      <c r="S33" s="33" t="s">
        <v>1170</v>
      </c>
      <c r="T33" s="33"/>
      <c r="U33" s="33"/>
      <c r="V33" s="33"/>
      <c r="W33" s="33"/>
      <c r="X33" s="34">
        <f t="shared" si="25"/>
        <v>31898</v>
      </c>
      <c r="Y33" s="35">
        <v>0.95</v>
      </c>
      <c r="Z33" s="39">
        <v>45581.0</v>
      </c>
      <c r="AA33" s="21">
        <v>12134.0</v>
      </c>
      <c r="AB33" s="35">
        <v>0.9</v>
      </c>
      <c r="AC33" s="38">
        <v>45623.0</v>
      </c>
      <c r="AD33" s="37">
        <v>7537.0</v>
      </c>
      <c r="AE33" s="35">
        <v>0.88</v>
      </c>
      <c r="AF33" s="39"/>
      <c r="AG33" s="40"/>
      <c r="AH33" s="35">
        <f t="shared" ref="AH33:AI33" si="46">AE33</f>
        <v>0.88</v>
      </c>
      <c r="AI33" s="39" t="str">
        <f t="shared" si="46"/>
        <v/>
      </c>
      <c r="AJ33" s="142">
        <v>83.33</v>
      </c>
      <c r="AK33" s="43">
        <f t="shared" si="27"/>
        <v>83.33</v>
      </c>
      <c r="AL33" s="23">
        <f t="shared" si="28"/>
        <v>100</v>
      </c>
    </row>
    <row r="34">
      <c r="A34" s="459" t="s">
        <v>1050</v>
      </c>
      <c r="B34" s="458" t="s">
        <v>1051</v>
      </c>
      <c r="C34" s="458" t="s">
        <v>12</v>
      </c>
      <c r="D34" s="29">
        <f t="shared" si="20"/>
        <v>19.3</v>
      </c>
      <c r="E34" s="30">
        <f t="shared" si="21"/>
        <v>40</v>
      </c>
      <c r="F34" s="30">
        <f t="shared" si="22"/>
        <v>14.666</v>
      </c>
      <c r="G34" s="31">
        <f t="shared" si="23"/>
        <v>20</v>
      </c>
      <c r="H34" s="32">
        <f t="shared" si="24"/>
        <v>93.966</v>
      </c>
      <c r="I34" s="33" t="s">
        <v>1205</v>
      </c>
      <c r="J34" s="33" t="s">
        <v>1205</v>
      </c>
      <c r="K34" s="33" t="s">
        <v>1205</v>
      </c>
      <c r="L34" s="33" t="s">
        <v>1205</v>
      </c>
      <c r="M34" s="33" t="s">
        <v>1170</v>
      </c>
      <c r="N34" s="33" t="s">
        <v>1170</v>
      </c>
      <c r="O34" s="33" t="s">
        <v>1170</v>
      </c>
      <c r="P34" s="136"/>
      <c r="Q34" s="33"/>
      <c r="R34" s="33"/>
      <c r="S34" s="33" t="s">
        <v>1170</v>
      </c>
      <c r="T34" s="33"/>
      <c r="U34" s="33"/>
      <c r="V34" s="33"/>
      <c r="W34" s="33"/>
      <c r="X34" s="34">
        <f t="shared" si="25"/>
        <v>68871</v>
      </c>
      <c r="Y34" s="35">
        <v>0.95</v>
      </c>
      <c r="Z34" s="36">
        <v>45553.0</v>
      </c>
      <c r="AA34" s="21">
        <v>766.0</v>
      </c>
      <c r="AB34" s="35">
        <v>0.98</v>
      </c>
      <c r="AC34" s="38">
        <v>45567.0</v>
      </c>
      <c r="AD34" s="37">
        <v>661.0</v>
      </c>
      <c r="AE34" s="35">
        <v>1.0</v>
      </c>
      <c r="AF34" s="39">
        <v>45581.0</v>
      </c>
      <c r="AG34" s="37">
        <v>78592.0</v>
      </c>
      <c r="AH34" s="130">
        <v>1.0</v>
      </c>
      <c r="AI34" s="39">
        <v>45595.0</v>
      </c>
      <c r="AJ34" s="142">
        <v>73.33</v>
      </c>
      <c r="AK34" s="43">
        <f t="shared" si="27"/>
        <v>73.33</v>
      </c>
      <c r="AL34" s="23">
        <f t="shared" si="28"/>
        <v>100</v>
      </c>
    </row>
    <row r="35">
      <c r="A35" s="459" t="s">
        <v>1130</v>
      </c>
      <c r="B35" s="457" t="s">
        <v>1359</v>
      </c>
      <c r="C35" s="458" t="s">
        <v>12</v>
      </c>
      <c r="D35" s="29">
        <f t="shared" si="20"/>
        <v>18.5</v>
      </c>
      <c r="E35" s="30">
        <f t="shared" si="21"/>
        <v>36</v>
      </c>
      <c r="F35" s="30">
        <f t="shared" si="22"/>
        <v>12.666</v>
      </c>
      <c r="G35" s="31">
        <f t="shared" si="23"/>
        <v>20</v>
      </c>
      <c r="H35" s="32">
        <f t="shared" si="24"/>
        <v>87.166</v>
      </c>
      <c r="I35" s="33"/>
      <c r="J35" s="33" t="s">
        <v>1205</v>
      </c>
      <c r="K35" s="33" t="s">
        <v>1206</v>
      </c>
      <c r="L35" s="33" t="s">
        <v>1354</v>
      </c>
      <c r="M35" s="33" t="s">
        <v>1205</v>
      </c>
      <c r="N35" s="33" t="s">
        <v>1205</v>
      </c>
      <c r="O35" s="33" t="s">
        <v>1205</v>
      </c>
      <c r="P35" s="136"/>
      <c r="Q35" s="33"/>
      <c r="R35" s="33"/>
      <c r="S35" s="33" t="s">
        <v>1170</v>
      </c>
      <c r="T35" s="33"/>
      <c r="U35" s="33"/>
      <c r="V35" s="33"/>
      <c r="W35" s="33"/>
      <c r="X35" s="34">
        <f t="shared" si="25"/>
        <v>75922</v>
      </c>
      <c r="Y35" s="35">
        <v>0.95</v>
      </c>
      <c r="Z35" s="36">
        <v>45581.0</v>
      </c>
      <c r="AA35" s="21">
        <v>71263.0</v>
      </c>
      <c r="AB35" s="35">
        <v>0.9</v>
      </c>
      <c r="AC35" s="38">
        <v>45637.0</v>
      </c>
      <c r="AD35" s="37">
        <v>7849.0</v>
      </c>
      <c r="AE35" s="35">
        <v>0.9</v>
      </c>
      <c r="AF35" s="39">
        <v>45670.0</v>
      </c>
      <c r="AG35" s="40"/>
      <c r="AH35" s="35">
        <f t="shared" ref="AH35:AI35" si="47">AE35</f>
        <v>0.9</v>
      </c>
      <c r="AI35" s="39">
        <f t="shared" si="47"/>
        <v>45670</v>
      </c>
      <c r="AJ35" s="139">
        <v>63.33</v>
      </c>
      <c r="AK35" s="43">
        <f t="shared" si="27"/>
        <v>63.33</v>
      </c>
      <c r="AL35" s="23">
        <f t="shared" si="28"/>
        <v>100</v>
      </c>
    </row>
    <row r="36">
      <c r="A36" s="459" t="s">
        <v>1118</v>
      </c>
      <c r="B36" s="458" t="s">
        <v>1119</v>
      </c>
      <c r="C36" s="458" t="s">
        <v>12</v>
      </c>
      <c r="D36" s="29">
        <f t="shared" si="20"/>
        <v>18</v>
      </c>
      <c r="E36" s="30">
        <f t="shared" si="21"/>
        <v>28</v>
      </c>
      <c r="F36" s="30">
        <f t="shared" si="22"/>
        <v>14</v>
      </c>
      <c r="G36" s="31">
        <f t="shared" si="23"/>
        <v>20</v>
      </c>
      <c r="H36" s="32">
        <f t="shared" si="24"/>
        <v>80</v>
      </c>
      <c r="I36" s="33"/>
      <c r="J36" s="33"/>
      <c r="K36" s="33" t="s">
        <v>1205</v>
      </c>
      <c r="L36" s="33" t="s">
        <v>1354</v>
      </c>
      <c r="M36" s="33" t="s">
        <v>1354</v>
      </c>
      <c r="N36" s="33" t="s">
        <v>1205</v>
      </c>
      <c r="O36" s="33" t="s">
        <v>1205</v>
      </c>
      <c r="P36" s="136"/>
      <c r="Q36" s="33"/>
      <c r="R36" s="33"/>
      <c r="S36" s="33" t="s">
        <v>1170</v>
      </c>
      <c r="T36" s="33" t="s">
        <v>1205</v>
      </c>
      <c r="U36" s="33"/>
      <c r="V36" s="33"/>
      <c r="W36" s="33"/>
      <c r="X36" s="34">
        <f t="shared" si="25"/>
        <v>39247</v>
      </c>
      <c r="Y36" s="35">
        <v>0.95</v>
      </c>
      <c r="Z36" s="36">
        <v>45581.0</v>
      </c>
      <c r="AA36" s="21">
        <v>86234.0</v>
      </c>
      <c r="AB36" s="130">
        <v>0.85</v>
      </c>
      <c r="AC36" s="38">
        <v>45637.0</v>
      </c>
      <c r="AD36" s="37">
        <v>75839.0</v>
      </c>
      <c r="AE36" s="35">
        <v>0.7</v>
      </c>
      <c r="AF36" s="39">
        <v>45954.0</v>
      </c>
      <c r="AG36" s="40"/>
      <c r="AH36" s="35">
        <f t="shared" ref="AH36:AI36" si="48">AE36</f>
        <v>0.7</v>
      </c>
      <c r="AI36" s="39">
        <f t="shared" si="48"/>
        <v>45954</v>
      </c>
      <c r="AJ36" s="142">
        <v>70.0</v>
      </c>
      <c r="AK36" s="43">
        <f t="shared" si="27"/>
        <v>70</v>
      </c>
      <c r="AL36" s="23">
        <f t="shared" si="28"/>
        <v>100</v>
      </c>
    </row>
    <row r="37">
      <c r="A37" s="459" t="s">
        <v>1004</v>
      </c>
      <c r="B37" s="458" t="s">
        <v>1005</v>
      </c>
      <c r="C37" s="458" t="s">
        <v>12</v>
      </c>
      <c r="D37" s="29">
        <f t="shared" si="20"/>
        <v>18</v>
      </c>
      <c r="E37" s="30">
        <f t="shared" si="21"/>
        <v>24</v>
      </c>
      <c r="F37" s="30">
        <f t="shared" si="22"/>
        <v>14</v>
      </c>
      <c r="G37" s="70">
        <v>12.0</v>
      </c>
      <c r="H37" s="32">
        <f t="shared" si="24"/>
        <v>68</v>
      </c>
      <c r="I37" s="33"/>
      <c r="J37" s="33" t="s">
        <v>1170</v>
      </c>
      <c r="K37" s="33" t="s">
        <v>1205</v>
      </c>
      <c r="L37" s="33" t="s">
        <v>1205</v>
      </c>
      <c r="M37" s="33" t="s">
        <v>1170</v>
      </c>
      <c r="N37" s="33" t="s">
        <v>1170</v>
      </c>
      <c r="O37" s="33" t="s">
        <v>1205</v>
      </c>
      <c r="P37" s="136" t="s">
        <v>1206</v>
      </c>
      <c r="Q37" s="33" t="s">
        <v>1205</v>
      </c>
      <c r="R37" s="33"/>
      <c r="S37" s="33" t="s">
        <v>1170</v>
      </c>
      <c r="T37" s="33" t="s">
        <v>1205</v>
      </c>
      <c r="U37" s="33" t="s">
        <v>1170</v>
      </c>
      <c r="V37" s="33"/>
      <c r="W37" s="33" t="s">
        <v>1205</v>
      </c>
      <c r="X37" s="34">
        <f t="shared" si="25"/>
        <v>27226</v>
      </c>
      <c r="Y37" s="35">
        <v>0.9</v>
      </c>
      <c r="Z37" s="36">
        <v>45595.0</v>
      </c>
      <c r="AA37" s="21">
        <v>8946.0</v>
      </c>
      <c r="AB37" s="35">
        <v>0.9</v>
      </c>
      <c r="AC37" s="38">
        <v>45667.0</v>
      </c>
      <c r="AD37" s="37">
        <v>77849.0</v>
      </c>
      <c r="AE37" s="35">
        <v>0.6</v>
      </c>
      <c r="AF37" s="71">
        <v>45708.0</v>
      </c>
      <c r="AG37" s="40"/>
      <c r="AH37" s="35">
        <f t="shared" ref="AH37:AI37" si="49">AE37</f>
        <v>0.6</v>
      </c>
      <c r="AI37" s="39">
        <f t="shared" si="49"/>
        <v>45708</v>
      </c>
      <c r="AJ37" s="142">
        <v>70.0</v>
      </c>
      <c r="AK37" s="43">
        <f t="shared" si="27"/>
        <v>70</v>
      </c>
      <c r="AL37" s="23">
        <f t="shared" si="28"/>
        <v>100</v>
      </c>
    </row>
    <row r="38">
      <c r="A38" s="347"/>
      <c r="B38" s="347"/>
      <c r="C38" s="347"/>
      <c r="D38" s="30"/>
      <c r="E38" s="30"/>
      <c r="F38" s="30"/>
      <c r="G38" s="30"/>
      <c r="H38" s="61"/>
      <c r="I38" s="33"/>
      <c r="J38" s="33"/>
      <c r="K38" s="33"/>
      <c r="L38" s="33"/>
      <c r="M38" s="33"/>
      <c r="N38" s="269"/>
      <c r="O38" s="269"/>
      <c r="P38" s="269"/>
      <c r="Q38" s="269"/>
      <c r="R38" s="145"/>
      <c r="S38" s="145"/>
      <c r="T38" s="145"/>
      <c r="U38" s="145"/>
      <c r="V38" s="145"/>
      <c r="W38" s="145"/>
      <c r="X38" s="62"/>
      <c r="Y38" s="130"/>
      <c r="Z38" s="63"/>
      <c r="AA38" s="37"/>
      <c r="AB38" s="35"/>
      <c r="AC38" s="64"/>
      <c r="AD38" s="37"/>
      <c r="AE38" s="35"/>
      <c r="AF38" s="65"/>
      <c r="AG38" s="40"/>
      <c r="AH38" s="37"/>
      <c r="AI38" s="65"/>
      <c r="AJ38" s="247"/>
      <c r="AK38" s="43"/>
      <c r="AL38" s="37"/>
    </row>
    <row r="39">
      <c r="A39" s="347"/>
      <c r="B39" s="347"/>
      <c r="C39" s="347"/>
      <c r="D39" s="30"/>
      <c r="E39" s="30"/>
      <c r="F39" s="30"/>
      <c r="G39" s="30"/>
      <c r="H39" s="61"/>
      <c r="I39" s="33"/>
      <c r="J39" s="33"/>
      <c r="K39" s="33"/>
      <c r="L39" s="33"/>
      <c r="M39" s="33"/>
      <c r="N39" s="269"/>
      <c r="O39" s="269"/>
      <c r="P39" s="269"/>
      <c r="Q39" s="269"/>
      <c r="R39" s="145"/>
      <c r="S39" s="145"/>
      <c r="T39" s="145"/>
      <c r="U39" s="145"/>
      <c r="V39" s="145"/>
      <c r="W39" s="145"/>
      <c r="X39" s="62"/>
      <c r="Y39" s="130"/>
      <c r="Z39" s="63"/>
      <c r="AA39" s="37"/>
      <c r="AB39" s="35"/>
      <c r="AC39" s="64"/>
      <c r="AD39" s="37"/>
      <c r="AE39" s="35"/>
      <c r="AF39" s="65"/>
      <c r="AG39" s="40"/>
      <c r="AH39" s="37"/>
      <c r="AI39" s="65"/>
      <c r="AJ39" s="247"/>
      <c r="AK39" s="43"/>
      <c r="AL39" s="37"/>
    </row>
  </sheetData>
  <mergeCells count="34">
    <mergeCell ref="U3:U4"/>
    <mergeCell ref="V3:V4"/>
    <mergeCell ref="W3:W4"/>
    <mergeCell ref="X3:X4"/>
    <mergeCell ref="Z3:Z4"/>
    <mergeCell ref="AA3:AA4"/>
    <mergeCell ref="AC3:AC4"/>
    <mergeCell ref="AD3:AD4"/>
    <mergeCell ref="AF3:AF4"/>
    <mergeCell ref="AG3:AG4"/>
    <mergeCell ref="AI3:AI4"/>
    <mergeCell ref="AL3:AL4"/>
    <mergeCell ref="D2:G3"/>
    <mergeCell ref="H2:H4"/>
    <mergeCell ref="I2:R2"/>
    <mergeCell ref="X2:Z2"/>
    <mergeCell ref="AA2:AC2"/>
    <mergeCell ref="AD2:AF2"/>
    <mergeCell ref="AG2:AI2"/>
    <mergeCell ref="C2:C3"/>
    <mergeCell ref="A3:A4"/>
    <mergeCell ref="B3:B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</mergeCells>
  <conditionalFormatting sqref="D5:G39">
    <cfRule type="cellIs" dxfId="0" priority="1" operator="greaterThanOrEqual">
      <formula>0.1</formula>
    </cfRule>
  </conditionalFormatting>
  <conditionalFormatting sqref="D5:G39">
    <cfRule type="cellIs" dxfId="1" priority="2" operator="lessThan">
      <formula>0.1</formula>
    </cfRule>
  </conditionalFormatting>
  <conditionalFormatting sqref="H1:H39">
    <cfRule type="cellIs" dxfId="2" priority="3" operator="between">
      <formula>60</formula>
      <formula>68</formula>
    </cfRule>
  </conditionalFormatting>
  <conditionalFormatting sqref="I1:W39">
    <cfRule type="containsText" dxfId="3" priority="4" operator="containsText" text="N">
      <formula>NOT(ISERROR(SEARCH(("N"),(I1))))</formula>
    </cfRule>
  </conditionalFormatting>
  <conditionalFormatting sqref="H1:H39">
    <cfRule type="cellIs" dxfId="4" priority="5" operator="between">
      <formula>68</formula>
      <formula>74</formula>
    </cfRule>
  </conditionalFormatting>
  <conditionalFormatting sqref="H1:H39">
    <cfRule type="cellIs" dxfId="5" priority="6" operator="between">
      <formula>74</formula>
      <formula>81</formula>
    </cfRule>
  </conditionalFormatting>
  <conditionalFormatting sqref="H1:H39">
    <cfRule type="cellIs" dxfId="6" priority="7" operator="between">
      <formula>81</formula>
      <formula>90</formula>
    </cfRule>
  </conditionalFormatting>
  <conditionalFormatting sqref="H1:H39">
    <cfRule type="cellIs" dxfId="7" priority="8" operator="greaterThan">
      <formula>90</formula>
    </cfRule>
  </conditionalFormatting>
  <conditionalFormatting sqref="AJ5:AK39">
    <cfRule type="cellIs" dxfId="1" priority="9" operator="lessThan">
      <formula>60</formula>
    </cfRule>
  </conditionalFormatting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75"/>
  <cols>
    <col customWidth="1" min="1" max="1" width="7.5"/>
    <col customWidth="1" min="2" max="2" width="36.0"/>
    <col customWidth="1" min="3" max="3" width="7.38"/>
    <col customWidth="1" min="4" max="8" width="4.38"/>
    <col customWidth="1" min="9" max="18" width="2.88"/>
    <col customWidth="1" min="19" max="19" width="9.0"/>
    <col customWidth="1" min="20" max="20" width="7.25"/>
    <col customWidth="1" min="21" max="21" width="6.5"/>
    <col customWidth="1" min="22" max="22" width="9.0"/>
    <col customWidth="1" min="23" max="23" width="7.75"/>
    <col customWidth="1" min="24" max="24" width="6.63"/>
    <col customWidth="1" min="25" max="25" width="10.0"/>
    <col customWidth="1" min="26" max="26" width="7.88"/>
    <col customWidth="1" min="27" max="27" width="6.63"/>
    <col customWidth="1" min="28" max="28" width="12.75"/>
    <col customWidth="1" min="29" max="29" width="9.5"/>
    <col customWidth="1" min="30" max="30" width="5.0"/>
    <col customWidth="1" min="31" max="32" width="6.25"/>
    <col customWidth="1" min="33" max="33" width="6.13"/>
  </cols>
  <sheetData>
    <row r="1">
      <c r="A1" s="5"/>
      <c r="B1" s="5" t="s">
        <v>1360</v>
      </c>
      <c r="C1" s="5" t="s">
        <v>3</v>
      </c>
      <c r="D1" s="6" t="s">
        <v>1151</v>
      </c>
      <c r="H1" s="7" t="s">
        <v>1152</v>
      </c>
      <c r="I1" s="8" t="s">
        <v>1175</v>
      </c>
      <c r="S1" s="9" t="s">
        <v>1153</v>
      </c>
      <c r="U1" s="10"/>
      <c r="V1" s="9" t="s">
        <v>1154</v>
      </c>
      <c r="X1" s="10"/>
      <c r="Y1" s="9" t="s">
        <v>1155</v>
      </c>
      <c r="AA1" s="10"/>
      <c r="AB1" s="8" t="s">
        <v>1156</v>
      </c>
      <c r="AD1" s="10"/>
      <c r="AE1" s="11" t="s">
        <v>1157</v>
      </c>
      <c r="AF1" s="12" t="s">
        <v>1158</v>
      </c>
      <c r="AG1" s="13" t="s">
        <v>1159</v>
      </c>
    </row>
    <row r="2">
      <c r="A2" s="5" t="s">
        <v>0</v>
      </c>
      <c r="B2" s="5" t="s">
        <v>1</v>
      </c>
      <c r="D2" s="14"/>
      <c r="H2" s="15"/>
      <c r="I2" s="16"/>
      <c r="J2" s="16">
        <v>45566.0</v>
      </c>
      <c r="K2" s="16">
        <v>45580.0</v>
      </c>
      <c r="L2" s="16">
        <v>45594.0</v>
      </c>
      <c r="M2" s="16">
        <v>45608.0</v>
      </c>
      <c r="N2" s="16">
        <v>45622.0</v>
      </c>
      <c r="O2" s="16">
        <v>45636.0</v>
      </c>
      <c r="P2" s="131">
        <v>45650.0</v>
      </c>
      <c r="Q2" s="132"/>
      <c r="R2" s="132"/>
      <c r="S2" s="18" t="s">
        <v>1160</v>
      </c>
      <c r="T2" s="19" t="s">
        <v>1161</v>
      </c>
      <c r="U2" s="20" t="s">
        <v>1162</v>
      </c>
      <c r="V2" s="18" t="s">
        <v>1160</v>
      </c>
      <c r="W2" s="19" t="s">
        <v>1161</v>
      </c>
      <c r="X2" s="20" t="s">
        <v>1162</v>
      </c>
      <c r="Y2" s="18" t="s">
        <v>1160</v>
      </c>
      <c r="Z2" s="19" t="s">
        <v>1161</v>
      </c>
      <c r="AA2" s="20" t="s">
        <v>1162</v>
      </c>
      <c r="AB2" s="21" t="s">
        <v>1160</v>
      </c>
      <c r="AC2" s="19" t="s">
        <v>1161</v>
      </c>
      <c r="AD2" s="20" t="s">
        <v>1162</v>
      </c>
      <c r="AE2" s="22" t="s">
        <v>1163</v>
      </c>
      <c r="AF2" s="22" t="s">
        <v>1163</v>
      </c>
      <c r="AG2" s="23" t="s">
        <v>1164</v>
      </c>
    </row>
    <row r="3" ht="18.0" customHeight="1">
      <c r="C3" s="62"/>
      <c r="D3" s="19" t="s">
        <v>1167</v>
      </c>
      <c r="E3" s="24" t="s">
        <v>1165</v>
      </c>
      <c r="F3" s="19" t="s">
        <v>1166</v>
      </c>
      <c r="G3" s="25" t="s">
        <v>1168</v>
      </c>
      <c r="H3" s="15"/>
      <c r="P3" s="10"/>
      <c r="S3" s="14"/>
      <c r="T3" s="19" t="s">
        <v>1164</v>
      </c>
      <c r="U3" s="10"/>
      <c r="V3" s="14"/>
      <c r="W3" s="19" t="s">
        <v>1164</v>
      </c>
      <c r="X3" s="10"/>
      <c r="Y3" s="14"/>
      <c r="Z3" s="19" t="s">
        <v>1164</v>
      </c>
      <c r="AA3" s="10"/>
      <c r="AB3" s="14"/>
      <c r="AC3" s="19" t="s">
        <v>1164</v>
      </c>
      <c r="AD3" s="10"/>
      <c r="AE3" s="26" t="s">
        <v>1164</v>
      </c>
      <c r="AF3" s="26" t="s">
        <v>1164</v>
      </c>
      <c r="AG3" s="15"/>
    </row>
    <row r="4">
      <c r="A4" s="58">
        <v>28.0</v>
      </c>
      <c r="B4" s="461" t="s">
        <v>885</v>
      </c>
      <c r="C4" s="143"/>
      <c r="D4" s="30">
        <f>AVERAGE(AF4,AF4)/100*20</f>
        <v>0</v>
      </c>
      <c r="E4" s="29">
        <f>AVERAGE(T4,W4)*20</f>
        <v>15.5</v>
      </c>
      <c r="F4" s="30">
        <f>AVERAGE(Z4,AC4)*40</f>
        <v>0</v>
      </c>
      <c r="G4" s="31">
        <f>AG4/100*20</f>
        <v>0</v>
      </c>
      <c r="H4" s="32">
        <f>SUM(D4:G4)</f>
        <v>15.5</v>
      </c>
      <c r="I4" s="33" t="s">
        <v>1170</v>
      </c>
      <c r="J4" s="33"/>
      <c r="K4" s="33"/>
      <c r="L4" s="33"/>
      <c r="M4" s="33"/>
      <c r="N4" s="33"/>
      <c r="O4" s="33"/>
      <c r="P4" s="136"/>
      <c r="Q4" s="33"/>
      <c r="R4" s="33"/>
      <c r="S4" s="34">
        <f>abs(A4-431589)+14000</f>
        <v>445561</v>
      </c>
      <c r="T4" s="35">
        <v>0.8</v>
      </c>
      <c r="U4" s="36">
        <v>45622.0</v>
      </c>
      <c r="V4" s="21">
        <v>2627.0</v>
      </c>
      <c r="W4" s="35">
        <v>0.75</v>
      </c>
      <c r="X4" s="38">
        <v>45673.0</v>
      </c>
      <c r="Y4" s="37">
        <v>24.0</v>
      </c>
      <c r="Z4" s="35">
        <v>0.0</v>
      </c>
      <c r="AA4" s="39"/>
      <c r="AB4" s="40"/>
      <c r="AC4" s="35">
        <f t="shared" ref="AC4:AD4" si="1">Z4</f>
        <v>0</v>
      </c>
      <c r="AD4" s="39" t="str">
        <f t="shared" si="1"/>
        <v/>
      </c>
      <c r="AE4" s="43">
        <v>53.33</v>
      </c>
      <c r="AF4" s="43">
        <f>if(AE4&gt;=60,AE4,0)</f>
        <v>0</v>
      </c>
      <c r="AG4" s="23">
        <f>if(H4&gt;=60,100,0)</f>
        <v>0</v>
      </c>
    </row>
    <row r="5">
      <c r="A5" s="58"/>
      <c r="B5" s="461"/>
      <c r="C5" s="143"/>
      <c r="D5" s="30"/>
      <c r="E5" s="29"/>
      <c r="F5" s="30"/>
      <c r="G5" s="31"/>
      <c r="H5" s="32"/>
      <c r="I5" s="33"/>
      <c r="J5" s="33"/>
      <c r="K5" s="33"/>
      <c r="L5" s="33"/>
      <c r="M5" s="33"/>
      <c r="N5" s="33"/>
      <c r="O5" s="33"/>
      <c r="P5" s="33"/>
      <c r="Q5" s="33"/>
      <c r="R5" s="33"/>
      <c r="S5" s="34"/>
      <c r="T5" s="35"/>
      <c r="U5" s="36"/>
      <c r="V5" s="37"/>
      <c r="W5" s="35"/>
      <c r="X5" s="38"/>
      <c r="Y5" s="37"/>
      <c r="Z5" s="35"/>
      <c r="AA5" s="39"/>
      <c r="AB5" s="40"/>
      <c r="AC5" s="37"/>
      <c r="AD5" s="39"/>
      <c r="AE5" s="43"/>
      <c r="AF5" s="43"/>
      <c r="AG5" s="23"/>
    </row>
    <row r="6">
      <c r="A6" s="58"/>
      <c r="B6" s="461"/>
      <c r="C6" s="143"/>
      <c r="D6" s="30"/>
      <c r="E6" s="29"/>
      <c r="F6" s="30"/>
      <c r="G6" s="31"/>
      <c r="H6" s="32"/>
      <c r="I6" s="33"/>
      <c r="J6" s="33"/>
      <c r="K6" s="33"/>
      <c r="L6" s="33"/>
      <c r="M6" s="33"/>
      <c r="N6" s="33"/>
      <c r="O6" s="33"/>
      <c r="P6" s="33"/>
      <c r="Q6" s="33"/>
      <c r="R6" s="33"/>
      <c r="S6" s="34"/>
      <c r="T6" s="35"/>
      <c r="U6" s="36"/>
      <c r="V6" s="37"/>
      <c r="W6" s="35"/>
      <c r="X6" s="38"/>
      <c r="Y6" s="37"/>
      <c r="Z6" s="35"/>
      <c r="AA6" s="39"/>
      <c r="AB6" s="40"/>
      <c r="AC6" s="37"/>
      <c r="AD6" s="39"/>
      <c r="AE6" s="43"/>
      <c r="AF6" s="43"/>
      <c r="AG6" s="23"/>
    </row>
    <row r="7">
      <c r="A7" s="58"/>
      <c r="B7" s="461"/>
      <c r="C7" s="143"/>
      <c r="D7" s="30"/>
      <c r="E7" s="29"/>
      <c r="F7" s="30"/>
      <c r="G7" s="31"/>
      <c r="H7" s="32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35"/>
      <c r="U7" s="36"/>
      <c r="V7" s="37"/>
      <c r="W7" s="35"/>
      <c r="X7" s="38"/>
      <c r="Y7" s="37"/>
      <c r="Z7" s="35"/>
      <c r="AA7" s="39"/>
      <c r="AB7" s="40"/>
      <c r="AC7" s="37"/>
      <c r="AD7" s="39"/>
      <c r="AE7" s="43"/>
      <c r="AF7" s="43"/>
      <c r="AG7" s="23"/>
    </row>
    <row r="8">
      <c r="A8" s="58"/>
      <c r="B8" s="461"/>
      <c r="C8" s="143"/>
      <c r="D8" s="30"/>
      <c r="E8" s="29"/>
      <c r="F8" s="30"/>
      <c r="G8" s="31"/>
      <c r="H8" s="32"/>
      <c r="I8" s="33"/>
      <c r="J8" s="33"/>
      <c r="K8" s="33"/>
      <c r="L8" s="33"/>
      <c r="M8" s="33"/>
      <c r="N8" s="33"/>
      <c r="O8" s="33"/>
      <c r="P8" s="33"/>
      <c r="Q8" s="33"/>
      <c r="R8" s="33"/>
      <c r="S8" s="34"/>
      <c r="T8" s="35"/>
      <c r="U8" s="36"/>
      <c r="V8" s="37"/>
      <c r="W8" s="35"/>
      <c r="X8" s="38"/>
      <c r="Y8" s="37"/>
      <c r="Z8" s="35"/>
      <c r="AA8" s="39"/>
      <c r="AB8" s="40"/>
      <c r="AC8" s="37"/>
      <c r="AD8" s="39"/>
      <c r="AE8" s="43"/>
      <c r="AF8" s="43"/>
      <c r="AG8" s="23"/>
    </row>
    <row r="9">
      <c r="A9" s="58">
        <v>15.0</v>
      </c>
      <c r="B9" s="462" t="s">
        <v>361</v>
      </c>
      <c r="C9" s="140"/>
      <c r="D9" s="30">
        <f t="shared" ref="D9:D41" si="3">AVERAGE(AF9,AF9)/100*20</f>
        <v>14</v>
      </c>
      <c r="E9" s="29">
        <f t="shared" ref="E9:E41" si="4">AVERAGE(T9,W9)*20</f>
        <v>12</v>
      </c>
      <c r="F9" s="30">
        <f t="shared" ref="F9:F41" si="5">AVERAGE(Z9,AC9)*40</f>
        <v>24</v>
      </c>
      <c r="G9" s="70">
        <v>12.0</v>
      </c>
      <c r="H9" s="32">
        <f t="shared" ref="H9:H41" si="6">SUM(D9:G9)</f>
        <v>62</v>
      </c>
      <c r="I9" s="33"/>
      <c r="J9" s="33"/>
      <c r="K9" s="33"/>
      <c r="L9" s="33" t="s">
        <v>1179</v>
      </c>
      <c r="M9" s="33"/>
      <c r="N9" s="33">
        <v>1.0</v>
      </c>
      <c r="O9" s="33" t="s">
        <v>1179</v>
      </c>
      <c r="P9" s="136"/>
      <c r="Q9" s="33"/>
      <c r="R9" s="33"/>
      <c r="S9" s="34">
        <f t="shared" ref="S9:S41" si="7">abs(A9-431589)+14000</f>
        <v>445574</v>
      </c>
      <c r="T9" s="35">
        <v>0.6</v>
      </c>
      <c r="U9" s="36">
        <v>45622.0</v>
      </c>
      <c r="V9" s="21">
        <v>68656.0</v>
      </c>
      <c r="W9" s="35">
        <v>0.6</v>
      </c>
      <c r="X9" s="38">
        <v>45672.0</v>
      </c>
      <c r="Y9" s="37">
        <v>797809.0</v>
      </c>
      <c r="Z9" s="35">
        <v>0.6</v>
      </c>
      <c r="AA9" s="39"/>
      <c r="AB9" s="40"/>
      <c r="AC9" s="35">
        <f t="shared" ref="AC9:AD9" si="2">Z9</f>
        <v>0.6</v>
      </c>
      <c r="AD9" s="39" t="str">
        <f t="shared" si="2"/>
        <v/>
      </c>
      <c r="AE9" s="43">
        <v>70.0</v>
      </c>
      <c r="AF9" s="43">
        <f t="shared" ref="AF9:AF17" si="8">if(AE9&gt;=60,AE9,0)</f>
        <v>70</v>
      </c>
      <c r="AG9" s="23">
        <f t="shared" ref="AG9:AG13" si="9">if(H9&gt;=60,100,0)</f>
        <v>100</v>
      </c>
    </row>
    <row r="10">
      <c r="A10" s="58">
        <v>32.0</v>
      </c>
      <c r="B10" s="463" t="s">
        <v>1049</v>
      </c>
      <c r="C10" s="143"/>
      <c r="D10" s="30">
        <f t="shared" si="3"/>
        <v>13.334</v>
      </c>
      <c r="E10" s="29">
        <f t="shared" si="4"/>
        <v>15.5</v>
      </c>
      <c r="F10" s="30">
        <f t="shared" si="5"/>
        <v>24</v>
      </c>
      <c r="G10" s="31">
        <f t="shared" ref="G10:G20" si="10">AG10/100*20</f>
        <v>20</v>
      </c>
      <c r="H10" s="32">
        <f t="shared" si="6"/>
        <v>72.834</v>
      </c>
      <c r="I10" s="33"/>
      <c r="J10" s="33"/>
      <c r="K10" s="33"/>
      <c r="L10" s="33"/>
      <c r="M10" s="33"/>
      <c r="N10" s="33"/>
      <c r="O10" s="33"/>
      <c r="P10" s="33"/>
      <c r="Q10" s="134"/>
      <c r="R10" s="33"/>
      <c r="S10" s="34">
        <f t="shared" si="7"/>
        <v>445557</v>
      </c>
      <c r="T10" s="35">
        <v>0.75</v>
      </c>
      <c r="U10" s="36">
        <v>45636.0</v>
      </c>
      <c r="V10" s="37">
        <v>4308.0</v>
      </c>
      <c r="W10" s="35">
        <v>0.8</v>
      </c>
      <c r="X10" s="38"/>
      <c r="Y10" s="37">
        <v>70.0</v>
      </c>
      <c r="Z10" s="35">
        <v>0.6</v>
      </c>
      <c r="AA10" s="39">
        <v>45717.0</v>
      </c>
      <c r="AB10" s="40"/>
      <c r="AC10" s="35">
        <f t="shared" ref="AC10:AC41" si="11">Z10</f>
        <v>0.6</v>
      </c>
      <c r="AD10" s="39">
        <v>45717.0</v>
      </c>
      <c r="AE10" s="43">
        <v>66.67</v>
      </c>
      <c r="AF10" s="43">
        <f t="shared" si="8"/>
        <v>66.67</v>
      </c>
      <c r="AG10" s="23">
        <f t="shared" si="9"/>
        <v>100</v>
      </c>
    </row>
    <row r="11">
      <c r="A11" s="58">
        <v>18.0</v>
      </c>
      <c r="B11" s="463" t="s">
        <v>495</v>
      </c>
      <c r="C11" s="140"/>
      <c r="D11" s="30">
        <f t="shared" si="3"/>
        <v>12.666</v>
      </c>
      <c r="E11" s="29">
        <f t="shared" si="4"/>
        <v>16.2</v>
      </c>
      <c r="F11" s="30">
        <f t="shared" si="5"/>
        <v>32</v>
      </c>
      <c r="G11" s="31">
        <f t="shared" si="10"/>
        <v>20</v>
      </c>
      <c r="H11" s="32">
        <f t="shared" si="6"/>
        <v>80.866</v>
      </c>
      <c r="I11" s="33"/>
      <c r="J11" s="33" t="s">
        <v>1179</v>
      </c>
      <c r="K11" s="33"/>
      <c r="L11" s="33" t="s">
        <v>1179</v>
      </c>
      <c r="M11" s="33" t="s">
        <v>1179</v>
      </c>
      <c r="N11" s="33" t="s">
        <v>1179</v>
      </c>
      <c r="O11" s="33"/>
      <c r="P11" s="136"/>
      <c r="Q11" s="33"/>
      <c r="R11" s="33"/>
      <c r="S11" s="34">
        <f t="shared" si="7"/>
        <v>445571</v>
      </c>
      <c r="T11" s="35">
        <v>0.74</v>
      </c>
      <c r="U11" s="36">
        <v>45636.0</v>
      </c>
      <c r="V11" s="21">
        <v>2029.0</v>
      </c>
      <c r="W11" s="35">
        <v>0.88</v>
      </c>
      <c r="X11" s="38">
        <v>45668.0</v>
      </c>
      <c r="Y11" s="37">
        <v>57.0</v>
      </c>
      <c r="Z11" s="35">
        <v>0.8</v>
      </c>
      <c r="AA11" s="39"/>
      <c r="AB11" s="40"/>
      <c r="AC11" s="35">
        <f t="shared" si="11"/>
        <v>0.8</v>
      </c>
      <c r="AD11" s="39" t="str">
        <f t="shared" ref="AD11:AD14" si="12">AA11</f>
        <v/>
      </c>
      <c r="AE11" s="43">
        <v>63.33</v>
      </c>
      <c r="AF11" s="43">
        <f t="shared" si="8"/>
        <v>63.33</v>
      </c>
      <c r="AG11" s="23">
        <f t="shared" si="9"/>
        <v>100</v>
      </c>
    </row>
    <row r="12">
      <c r="A12" s="58">
        <v>5.0</v>
      </c>
      <c r="B12" s="462" t="s">
        <v>142</v>
      </c>
      <c r="C12" s="140"/>
      <c r="D12" s="30">
        <f t="shared" si="3"/>
        <v>12.666</v>
      </c>
      <c r="E12" s="29">
        <f t="shared" si="4"/>
        <v>15.5</v>
      </c>
      <c r="F12" s="30">
        <f t="shared" si="5"/>
        <v>32</v>
      </c>
      <c r="G12" s="31">
        <f t="shared" si="10"/>
        <v>20</v>
      </c>
      <c r="H12" s="32">
        <f t="shared" si="6"/>
        <v>80.166</v>
      </c>
      <c r="I12" s="33"/>
      <c r="J12" s="33" t="s">
        <v>1179</v>
      </c>
      <c r="K12" s="33">
        <v>2.0</v>
      </c>
      <c r="L12" s="33" t="s">
        <v>1179</v>
      </c>
      <c r="M12" s="33" t="s">
        <v>1179</v>
      </c>
      <c r="N12" s="33" t="s">
        <v>1179</v>
      </c>
      <c r="O12" s="33" t="s">
        <v>1179</v>
      </c>
      <c r="P12" s="136" t="s">
        <v>1179</v>
      </c>
      <c r="Q12" s="33"/>
      <c r="R12" s="33"/>
      <c r="S12" s="34">
        <f t="shared" si="7"/>
        <v>445584</v>
      </c>
      <c r="T12" s="35">
        <v>0.95</v>
      </c>
      <c r="U12" s="36">
        <v>45580.0</v>
      </c>
      <c r="V12" s="21">
        <v>2989.0</v>
      </c>
      <c r="W12" s="35">
        <v>0.6</v>
      </c>
      <c r="X12" s="38">
        <v>45678.0</v>
      </c>
      <c r="Y12" s="37">
        <v>101101.0</v>
      </c>
      <c r="Z12" s="130">
        <v>0.8</v>
      </c>
      <c r="AA12" s="39"/>
      <c r="AB12" s="40"/>
      <c r="AC12" s="130">
        <f t="shared" si="11"/>
        <v>0.8</v>
      </c>
      <c r="AD12" s="39" t="str">
        <f t="shared" si="12"/>
        <v/>
      </c>
      <c r="AE12" s="43">
        <v>63.33</v>
      </c>
      <c r="AF12" s="43">
        <f t="shared" si="8"/>
        <v>63.33</v>
      </c>
      <c r="AG12" s="23">
        <f t="shared" si="9"/>
        <v>100</v>
      </c>
    </row>
    <row r="13">
      <c r="A13" s="58">
        <v>16.0</v>
      </c>
      <c r="B13" s="462" t="s">
        <v>375</v>
      </c>
      <c r="C13" s="140"/>
      <c r="D13" s="30">
        <f t="shared" si="3"/>
        <v>16</v>
      </c>
      <c r="E13" s="29">
        <f t="shared" si="4"/>
        <v>17.5</v>
      </c>
      <c r="F13" s="30">
        <f t="shared" si="5"/>
        <v>40</v>
      </c>
      <c r="G13" s="31">
        <f t="shared" si="10"/>
        <v>20</v>
      </c>
      <c r="H13" s="32">
        <f t="shared" si="6"/>
        <v>93.5</v>
      </c>
      <c r="I13" s="33"/>
      <c r="J13" s="33">
        <v>1.0</v>
      </c>
      <c r="K13" s="33">
        <v>1.0</v>
      </c>
      <c r="L13" s="33">
        <v>2.0</v>
      </c>
      <c r="M13" s="33" t="s">
        <v>1179</v>
      </c>
      <c r="N13" s="33" t="s">
        <v>1179</v>
      </c>
      <c r="O13" s="33">
        <v>1.0</v>
      </c>
      <c r="P13" s="136">
        <v>1.0</v>
      </c>
      <c r="Q13" s="33"/>
      <c r="R13" s="33"/>
      <c r="S13" s="34">
        <f t="shared" si="7"/>
        <v>445573</v>
      </c>
      <c r="T13" s="35">
        <v>0.85</v>
      </c>
      <c r="U13" s="36">
        <v>45594.0</v>
      </c>
      <c r="V13" s="21">
        <v>5410.0</v>
      </c>
      <c r="W13" s="35">
        <v>0.9</v>
      </c>
      <c r="X13" s="38">
        <v>45636.0</v>
      </c>
      <c r="Y13" s="37">
        <v>38318.0</v>
      </c>
      <c r="Z13" s="35">
        <v>1.0</v>
      </c>
      <c r="AA13" s="39">
        <v>45650.0</v>
      </c>
      <c r="AB13" s="37">
        <v>38318.0</v>
      </c>
      <c r="AC13" s="35">
        <f t="shared" si="11"/>
        <v>1</v>
      </c>
      <c r="AD13" s="39">
        <f t="shared" si="12"/>
        <v>45650</v>
      </c>
      <c r="AE13" s="43">
        <v>80.0</v>
      </c>
      <c r="AF13" s="43">
        <f t="shared" si="8"/>
        <v>80</v>
      </c>
      <c r="AG13" s="23">
        <f t="shared" si="9"/>
        <v>100</v>
      </c>
    </row>
    <row r="14">
      <c r="A14" s="58">
        <v>17.0</v>
      </c>
      <c r="B14" s="462" t="s">
        <v>487</v>
      </c>
      <c r="C14" s="140"/>
      <c r="D14" s="30">
        <f t="shared" si="3"/>
        <v>12</v>
      </c>
      <c r="E14" s="29">
        <f t="shared" si="4"/>
        <v>17</v>
      </c>
      <c r="F14" s="30">
        <f t="shared" si="5"/>
        <v>24</v>
      </c>
      <c r="G14" s="31">
        <f t="shared" si="10"/>
        <v>12</v>
      </c>
      <c r="H14" s="32">
        <f t="shared" si="6"/>
        <v>65</v>
      </c>
      <c r="I14" s="33"/>
      <c r="J14" s="33"/>
      <c r="K14" s="33">
        <v>3.0</v>
      </c>
      <c r="L14" s="33"/>
      <c r="M14" s="33"/>
      <c r="N14" s="33" t="s">
        <v>1207</v>
      </c>
      <c r="O14" s="33"/>
      <c r="P14" s="136">
        <v>1.0</v>
      </c>
      <c r="Q14" s="33"/>
      <c r="R14" s="33"/>
      <c r="S14" s="34">
        <f t="shared" si="7"/>
        <v>445572</v>
      </c>
      <c r="T14" s="35">
        <v>0.8</v>
      </c>
      <c r="U14" s="36">
        <v>45580.0</v>
      </c>
      <c r="V14" s="21">
        <v>1337.0</v>
      </c>
      <c r="W14" s="35">
        <v>0.9</v>
      </c>
      <c r="X14" s="38">
        <v>45650.0</v>
      </c>
      <c r="Y14" s="37">
        <v>981913.0</v>
      </c>
      <c r="Z14" s="35">
        <v>0.6</v>
      </c>
      <c r="AA14" s="39">
        <v>45678.0</v>
      </c>
      <c r="AB14" s="40"/>
      <c r="AC14" s="35">
        <f t="shared" si="11"/>
        <v>0.6</v>
      </c>
      <c r="AD14" s="39">
        <f t="shared" si="12"/>
        <v>45678</v>
      </c>
      <c r="AE14" s="43">
        <v>60.0</v>
      </c>
      <c r="AF14" s="43">
        <f t="shared" si="8"/>
        <v>60</v>
      </c>
      <c r="AG14" s="23">
        <v>60.0</v>
      </c>
    </row>
    <row r="15">
      <c r="A15" s="58">
        <v>33.0</v>
      </c>
      <c r="B15" s="463" t="s">
        <v>1073</v>
      </c>
      <c r="C15" s="143"/>
      <c r="D15" s="30">
        <f t="shared" si="3"/>
        <v>15.334</v>
      </c>
      <c r="E15" s="29">
        <f t="shared" si="4"/>
        <v>17.5</v>
      </c>
      <c r="F15" s="30">
        <f t="shared" si="5"/>
        <v>36</v>
      </c>
      <c r="G15" s="31">
        <f t="shared" si="10"/>
        <v>20</v>
      </c>
      <c r="H15" s="32">
        <f t="shared" si="6"/>
        <v>88.834</v>
      </c>
      <c r="I15" s="33"/>
      <c r="J15" s="33"/>
      <c r="K15" s="33"/>
      <c r="L15" s="33" t="s">
        <v>1179</v>
      </c>
      <c r="M15" s="33" t="s">
        <v>1179</v>
      </c>
      <c r="N15" s="33"/>
      <c r="O15" s="33"/>
      <c r="P15" s="33"/>
      <c r="Q15" s="134"/>
      <c r="R15" s="33"/>
      <c r="S15" s="34">
        <f t="shared" si="7"/>
        <v>445556</v>
      </c>
      <c r="T15" s="35">
        <v>0.9</v>
      </c>
      <c r="U15" s="36" t="s">
        <v>1361</v>
      </c>
      <c r="V15" s="37">
        <v>5564.0</v>
      </c>
      <c r="W15" s="35">
        <v>0.85</v>
      </c>
      <c r="X15" s="38">
        <v>45622.0</v>
      </c>
      <c r="Y15" s="37">
        <v>31753.0</v>
      </c>
      <c r="Z15" s="35">
        <v>0.9</v>
      </c>
      <c r="AA15" s="39"/>
      <c r="AB15" s="40"/>
      <c r="AC15" s="35">
        <f t="shared" si="11"/>
        <v>0.9</v>
      </c>
      <c r="AD15" s="39"/>
      <c r="AE15" s="43">
        <v>76.67</v>
      </c>
      <c r="AF15" s="43">
        <f t="shared" si="8"/>
        <v>76.67</v>
      </c>
      <c r="AG15" s="23">
        <f t="shared" ref="AG15:AG20" si="13">if(H15&gt;=60,100,0)</f>
        <v>100</v>
      </c>
    </row>
    <row r="16">
      <c r="A16" s="58">
        <v>34.0</v>
      </c>
      <c r="B16" s="463" t="s">
        <v>1123</v>
      </c>
      <c r="C16" s="143"/>
      <c r="D16" s="30">
        <f t="shared" si="3"/>
        <v>16.666</v>
      </c>
      <c r="E16" s="29">
        <f t="shared" si="4"/>
        <v>20</v>
      </c>
      <c r="F16" s="30">
        <f t="shared" si="5"/>
        <v>40</v>
      </c>
      <c r="G16" s="31">
        <f t="shared" si="10"/>
        <v>20</v>
      </c>
      <c r="H16" s="32">
        <f t="shared" si="6"/>
        <v>96.666</v>
      </c>
      <c r="I16" s="33"/>
      <c r="J16" s="33"/>
      <c r="K16" s="33"/>
      <c r="L16" s="33"/>
      <c r="M16" s="33"/>
      <c r="N16" s="33"/>
      <c r="O16" s="33"/>
      <c r="P16" s="33"/>
      <c r="Q16" s="134"/>
      <c r="R16" s="33"/>
      <c r="S16" s="34">
        <f t="shared" si="7"/>
        <v>445555</v>
      </c>
      <c r="T16" s="35">
        <v>1.0</v>
      </c>
      <c r="U16" s="36">
        <v>45566.0</v>
      </c>
      <c r="V16" s="37">
        <v>5555.0</v>
      </c>
      <c r="W16" s="35">
        <v>1.0</v>
      </c>
      <c r="X16" s="38">
        <v>45594.0</v>
      </c>
      <c r="Y16" s="37">
        <v>15155.0</v>
      </c>
      <c r="Z16" s="35">
        <v>1.0</v>
      </c>
      <c r="AA16" s="39"/>
      <c r="AB16" s="40"/>
      <c r="AC16" s="35">
        <f t="shared" si="11"/>
        <v>1</v>
      </c>
      <c r="AD16" s="39"/>
      <c r="AE16" s="43">
        <v>83.33</v>
      </c>
      <c r="AF16" s="43">
        <f t="shared" si="8"/>
        <v>83.33</v>
      </c>
      <c r="AG16" s="23">
        <f t="shared" si="13"/>
        <v>100</v>
      </c>
    </row>
    <row r="17">
      <c r="A17" s="58">
        <v>1.0</v>
      </c>
      <c r="B17" s="464" t="s">
        <v>89</v>
      </c>
      <c r="C17" s="140"/>
      <c r="D17" s="30">
        <f t="shared" si="3"/>
        <v>14.666</v>
      </c>
      <c r="E17" s="29">
        <f t="shared" si="4"/>
        <v>16</v>
      </c>
      <c r="F17" s="30">
        <f t="shared" si="5"/>
        <v>30</v>
      </c>
      <c r="G17" s="31">
        <f t="shared" si="10"/>
        <v>20</v>
      </c>
      <c r="H17" s="32">
        <f t="shared" si="6"/>
        <v>80.666</v>
      </c>
      <c r="I17" s="33"/>
      <c r="J17" s="33">
        <v>1.0</v>
      </c>
      <c r="K17" s="33">
        <v>3.0</v>
      </c>
      <c r="L17" s="33"/>
      <c r="M17" s="33"/>
      <c r="N17" s="33">
        <v>2.0</v>
      </c>
      <c r="O17" s="33">
        <v>1.0</v>
      </c>
      <c r="P17" s="136">
        <v>1.0</v>
      </c>
      <c r="Q17" s="33"/>
      <c r="R17" s="33"/>
      <c r="S17" s="34">
        <f t="shared" si="7"/>
        <v>445588</v>
      </c>
      <c r="T17" s="130">
        <v>0.8</v>
      </c>
      <c r="U17" s="36">
        <v>45580.0</v>
      </c>
      <c r="V17" s="37">
        <v>8369.0</v>
      </c>
      <c r="W17" s="35">
        <v>0.8</v>
      </c>
      <c r="X17" s="38">
        <v>45636.0</v>
      </c>
      <c r="Y17" s="37">
        <v>9876.0</v>
      </c>
      <c r="Z17" s="35">
        <v>0.75</v>
      </c>
      <c r="AA17" s="39">
        <v>45672.0</v>
      </c>
      <c r="AB17" s="40"/>
      <c r="AC17" s="35">
        <f t="shared" si="11"/>
        <v>0.75</v>
      </c>
      <c r="AD17" s="39">
        <f t="shared" ref="AD17:AD18" si="14">AA17</f>
        <v>45672</v>
      </c>
      <c r="AE17" s="43">
        <v>73.33</v>
      </c>
      <c r="AF17" s="43">
        <f t="shared" si="8"/>
        <v>73.33</v>
      </c>
      <c r="AG17" s="23">
        <f t="shared" si="13"/>
        <v>100</v>
      </c>
    </row>
    <row r="18">
      <c r="A18" s="58">
        <v>29.0</v>
      </c>
      <c r="B18" s="192" t="s">
        <v>913</v>
      </c>
      <c r="C18" s="143"/>
      <c r="D18" s="30">
        <f t="shared" si="3"/>
        <v>12</v>
      </c>
      <c r="E18" s="30">
        <f t="shared" si="4"/>
        <v>20</v>
      </c>
      <c r="F18" s="30">
        <f t="shared" si="5"/>
        <v>40</v>
      </c>
      <c r="G18" s="30">
        <f t="shared" si="10"/>
        <v>20</v>
      </c>
      <c r="H18" s="32">
        <f t="shared" si="6"/>
        <v>92</v>
      </c>
      <c r="I18" s="33"/>
      <c r="J18" s="33" t="s">
        <v>1179</v>
      </c>
      <c r="K18" s="33"/>
      <c r="L18" s="33"/>
      <c r="M18" s="33"/>
      <c r="N18" s="33"/>
      <c r="O18" s="33"/>
      <c r="P18" s="33">
        <v>0.0</v>
      </c>
      <c r="Q18" s="134"/>
      <c r="R18" s="136"/>
      <c r="S18" s="62">
        <f t="shared" si="7"/>
        <v>445560</v>
      </c>
      <c r="T18" s="35">
        <v>1.0</v>
      </c>
      <c r="U18" s="36">
        <v>45622.0</v>
      </c>
      <c r="V18" s="37">
        <v>3210.0</v>
      </c>
      <c r="W18" s="35">
        <v>1.0</v>
      </c>
      <c r="X18" s="38">
        <v>45668.0</v>
      </c>
      <c r="Y18" s="37">
        <v>22.0</v>
      </c>
      <c r="Z18" s="35">
        <v>1.0</v>
      </c>
      <c r="AA18" s="39">
        <v>45687.0</v>
      </c>
      <c r="AB18" s="40"/>
      <c r="AC18" s="35">
        <f t="shared" si="11"/>
        <v>1</v>
      </c>
      <c r="AD18" s="39">
        <f t="shared" si="14"/>
        <v>45687</v>
      </c>
      <c r="AE18" s="43">
        <v>50.0</v>
      </c>
      <c r="AF18" s="43">
        <v>60.0</v>
      </c>
      <c r="AG18" s="23">
        <f t="shared" si="13"/>
        <v>100</v>
      </c>
    </row>
    <row r="19">
      <c r="A19" s="58">
        <v>30.0</v>
      </c>
      <c r="B19" s="463" t="s">
        <v>1031</v>
      </c>
      <c r="C19" s="143"/>
      <c r="D19" s="30">
        <f t="shared" si="3"/>
        <v>15.334</v>
      </c>
      <c r="E19" s="29">
        <f t="shared" si="4"/>
        <v>17.1</v>
      </c>
      <c r="F19" s="30">
        <f t="shared" si="5"/>
        <v>36</v>
      </c>
      <c r="G19" s="31">
        <f t="shared" si="10"/>
        <v>20</v>
      </c>
      <c r="H19" s="32">
        <f t="shared" si="6"/>
        <v>88.434</v>
      </c>
      <c r="I19" s="33"/>
      <c r="J19" s="33"/>
      <c r="K19" s="33"/>
      <c r="L19" s="33"/>
      <c r="M19" s="33"/>
      <c r="N19" s="33"/>
      <c r="O19" s="33"/>
      <c r="P19" s="33"/>
      <c r="Q19" s="134"/>
      <c r="R19" s="33"/>
      <c r="S19" s="34">
        <f t="shared" si="7"/>
        <v>445559</v>
      </c>
      <c r="T19" s="35">
        <v>0.79</v>
      </c>
      <c r="U19" s="36">
        <v>45622.0</v>
      </c>
      <c r="V19" s="37">
        <v>6165.0</v>
      </c>
      <c r="W19" s="35">
        <v>0.92</v>
      </c>
      <c r="X19" s="38">
        <v>45636.0</v>
      </c>
      <c r="Y19" s="37">
        <v>56712.0</v>
      </c>
      <c r="Z19" s="35">
        <v>0.9</v>
      </c>
      <c r="AA19" s="39">
        <v>45655.0</v>
      </c>
      <c r="AB19" s="40"/>
      <c r="AC19" s="35">
        <f t="shared" si="11"/>
        <v>0.9</v>
      </c>
      <c r="AD19" s="39">
        <v>45655.0</v>
      </c>
      <c r="AE19" s="43">
        <v>76.67</v>
      </c>
      <c r="AF19" s="43">
        <f t="shared" ref="AF19:AF30" si="15">if(AE19&gt;=60,AE19,0)</f>
        <v>76.67</v>
      </c>
      <c r="AG19" s="23">
        <f t="shared" si="13"/>
        <v>100</v>
      </c>
    </row>
    <row r="20">
      <c r="A20" s="58">
        <v>31.0</v>
      </c>
      <c r="B20" s="463" t="s">
        <v>1033</v>
      </c>
      <c r="C20" s="143"/>
      <c r="D20" s="30">
        <f t="shared" si="3"/>
        <v>15.334</v>
      </c>
      <c r="E20" s="29">
        <f t="shared" si="4"/>
        <v>16.7</v>
      </c>
      <c r="F20" s="30">
        <f t="shared" si="5"/>
        <v>32</v>
      </c>
      <c r="G20" s="31">
        <f t="shared" si="10"/>
        <v>20</v>
      </c>
      <c r="H20" s="32">
        <f t="shared" si="6"/>
        <v>84.034</v>
      </c>
      <c r="I20" s="33"/>
      <c r="J20" s="33"/>
      <c r="K20" s="33"/>
      <c r="L20" s="33"/>
      <c r="M20" s="33"/>
      <c r="N20" s="33"/>
      <c r="O20" s="33"/>
      <c r="P20" s="33"/>
      <c r="Q20" s="134"/>
      <c r="R20" s="33"/>
      <c r="S20" s="34">
        <f t="shared" si="7"/>
        <v>445558</v>
      </c>
      <c r="T20" s="35">
        <v>0.78</v>
      </c>
      <c r="U20" s="36">
        <v>45594.0</v>
      </c>
      <c r="V20" s="37">
        <v>8585.0</v>
      </c>
      <c r="W20" s="35">
        <v>0.89</v>
      </c>
      <c r="X20" s="38">
        <v>45636.0</v>
      </c>
      <c r="Y20" s="37">
        <v>74930.0</v>
      </c>
      <c r="Z20" s="35">
        <v>0.8</v>
      </c>
      <c r="AA20" s="39">
        <v>45673.0</v>
      </c>
      <c r="AB20" s="40"/>
      <c r="AC20" s="35">
        <f t="shared" si="11"/>
        <v>0.8</v>
      </c>
      <c r="AD20" s="39"/>
      <c r="AE20" s="43">
        <v>76.67</v>
      </c>
      <c r="AF20" s="43">
        <f t="shared" si="15"/>
        <v>76.67</v>
      </c>
      <c r="AG20" s="23">
        <f t="shared" si="13"/>
        <v>100</v>
      </c>
    </row>
    <row r="21">
      <c r="A21" s="58">
        <v>2.0</v>
      </c>
      <c r="B21" s="462" t="s">
        <v>96</v>
      </c>
      <c r="C21" s="140"/>
      <c r="D21" s="30">
        <f t="shared" si="3"/>
        <v>15.334</v>
      </c>
      <c r="E21" s="29">
        <f t="shared" si="4"/>
        <v>12</v>
      </c>
      <c r="F21" s="30">
        <f t="shared" si="5"/>
        <v>24</v>
      </c>
      <c r="G21" s="70">
        <v>9.0</v>
      </c>
      <c r="H21" s="32">
        <f t="shared" si="6"/>
        <v>60.334</v>
      </c>
      <c r="I21" s="33"/>
      <c r="J21" s="33"/>
      <c r="K21" s="33">
        <v>1.0</v>
      </c>
      <c r="L21" s="33">
        <v>3.0</v>
      </c>
      <c r="M21" s="33"/>
      <c r="N21" s="33"/>
      <c r="O21" s="33"/>
      <c r="P21" s="136">
        <v>2.0</v>
      </c>
      <c r="Q21" s="33"/>
      <c r="R21" s="33"/>
      <c r="S21" s="34">
        <f t="shared" si="7"/>
        <v>445587</v>
      </c>
      <c r="T21" s="35">
        <v>0.6</v>
      </c>
      <c r="U21" s="36">
        <v>45594.0</v>
      </c>
      <c r="V21" s="37">
        <v>4829.0</v>
      </c>
      <c r="W21" s="35">
        <v>0.6</v>
      </c>
      <c r="X21" s="38">
        <v>45672.0</v>
      </c>
      <c r="Y21" s="37">
        <v>2856719.0</v>
      </c>
      <c r="Z21" s="35">
        <v>0.6</v>
      </c>
      <c r="AA21" s="39">
        <v>45678.0</v>
      </c>
      <c r="AB21" s="40"/>
      <c r="AC21" s="35">
        <f t="shared" si="11"/>
        <v>0.6</v>
      </c>
      <c r="AD21" s="39">
        <f t="shared" ref="AD21:AD41" si="16">AA21</f>
        <v>45678</v>
      </c>
      <c r="AE21" s="43">
        <v>76.67</v>
      </c>
      <c r="AF21" s="43">
        <f t="shared" si="15"/>
        <v>76.67</v>
      </c>
      <c r="AG21" s="23">
        <v>12.0</v>
      </c>
    </row>
    <row r="22">
      <c r="A22" s="58">
        <v>3.0</v>
      </c>
      <c r="B22" s="462" t="s">
        <v>124</v>
      </c>
      <c r="C22" s="140"/>
      <c r="D22" s="30">
        <f t="shared" si="3"/>
        <v>16</v>
      </c>
      <c r="E22" s="29">
        <f t="shared" si="4"/>
        <v>20</v>
      </c>
      <c r="F22" s="30">
        <f t="shared" si="5"/>
        <v>40</v>
      </c>
      <c r="G22" s="31">
        <f t="shared" ref="G22:G31" si="17">AG22/100*20</f>
        <v>20</v>
      </c>
      <c r="H22" s="32">
        <f t="shared" si="6"/>
        <v>96</v>
      </c>
      <c r="I22" s="33"/>
      <c r="J22" s="33">
        <v>2.0</v>
      </c>
      <c r="K22" s="33" t="s">
        <v>1179</v>
      </c>
      <c r="L22" s="33" t="s">
        <v>1179</v>
      </c>
      <c r="M22" s="33">
        <v>1.0</v>
      </c>
      <c r="N22" s="33">
        <v>1.0</v>
      </c>
      <c r="O22" s="33">
        <v>1.0</v>
      </c>
      <c r="P22" s="136">
        <v>1.0</v>
      </c>
      <c r="Q22" s="33"/>
      <c r="R22" s="33"/>
      <c r="S22" s="34">
        <f t="shared" si="7"/>
        <v>445586</v>
      </c>
      <c r="T22" s="35">
        <v>1.0</v>
      </c>
      <c r="U22" s="36">
        <v>45566.0</v>
      </c>
      <c r="V22" s="37">
        <v>6687.0</v>
      </c>
      <c r="W22" s="35">
        <v>1.0</v>
      </c>
      <c r="X22" s="38">
        <v>45608.0</v>
      </c>
      <c r="Y22" s="37">
        <v>3157.0</v>
      </c>
      <c r="Z22" s="35">
        <v>1.0</v>
      </c>
      <c r="AA22" s="39">
        <v>45650.0</v>
      </c>
      <c r="AB22" s="37">
        <v>77778.0</v>
      </c>
      <c r="AC22" s="35">
        <f t="shared" si="11"/>
        <v>1</v>
      </c>
      <c r="AD22" s="39">
        <f t="shared" si="16"/>
        <v>45650</v>
      </c>
      <c r="AE22" s="43">
        <v>80.0</v>
      </c>
      <c r="AF22" s="43">
        <f t="shared" si="15"/>
        <v>80</v>
      </c>
      <c r="AG22" s="23">
        <f t="shared" ref="AG22:AG23" si="18">if(H22&gt;=60,100,0)</f>
        <v>100</v>
      </c>
    </row>
    <row r="23">
      <c r="A23" s="58">
        <v>4.0</v>
      </c>
      <c r="B23" s="462" t="s">
        <v>133</v>
      </c>
      <c r="C23" s="140"/>
      <c r="D23" s="30">
        <f t="shared" si="3"/>
        <v>12</v>
      </c>
      <c r="E23" s="29">
        <f t="shared" si="4"/>
        <v>20</v>
      </c>
      <c r="F23" s="30">
        <f t="shared" si="5"/>
        <v>39.2</v>
      </c>
      <c r="G23" s="31">
        <f t="shared" si="17"/>
        <v>20</v>
      </c>
      <c r="H23" s="32">
        <f t="shared" si="6"/>
        <v>91.2</v>
      </c>
      <c r="I23" s="33"/>
      <c r="J23" s="33">
        <v>1.0</v>
      </c>
      <c r="K23" s="33" t="s">
        <v>1179</v>
      </c>
      <c r="L23" s="33">
        <v>2.0</v>
      </c>
      <c r="M23" s="33"/>
      <c r="N23" s="33">
        <v>1.0</v>
      </c>
      <c r="O23" s="33"/>
      <c r="P23" s="136" t="s">
        <v>1179</v>
      </c>
      <c r="Q23" s="33"/>
      <c r="R23" s="33"/>
      <c r="S23" s="34">
        <f t="shared" si="7"/>
        <v>445585</v>
      </c>
      <c r="T23" s="35">
        <v>1.0</v>
      </c>
      <c r="U23" s="36">
        <v>45566.0</v>
      </c>
      <c r="V23" s="21">
        <v>7403.0</v>
      </c>
      <c r="W23" s="35">
        <v>1.0</v>
      </c>
      <c r="X23" s="38">
        <v>45594.0</v>
      </c>
      <c r="Y23" s="37">
        <v>3028.0</v>
      </c>
      <c r="Z23" s="35">
        <v>0.98</v>
      </c>
      <c r="AA23" s="39">
        <v>45622.0</v>
      </c>
      <c r="AB23" s="37">
        <v>10.0</v>
      </c>
      <c r="AC23" s="35">
        <f t="shared" si="11"/>
        <v>0.98</v>
      </c>
      <c r="AD23" s="39">
        <f t="shared" si="16"/>
        <v>45622</v>
      </c>
      <c r="AE23" s="43">
        <v>60.0</v>
      </c>
      <c r="AF23" s="43">
        <f t="shared" si="15"/>
        <v>60</v>
      </c>
      <c r="AG23" s="23">
        <f t="shared" si="18"/>
        <v>100</v>
      </c>
    </row>
    <row r="24">
      <c r="A24" s="58">
        <v>6.0</v>
      </c>
      <c r="B24" s="462" t="s">
        <v>151</v>
      </c>
      <c r="C24" s="140"/>
      <c r="D24" s="30">
        <f t="shared" si="3"/>
        <v>14</v>
      </c>
      <c r="E24" s="29">
        <f t="shared" si="4"/>
        <v>19</v>
      </c>
      <c r="F24" s="30">
        <f t="shared" si="5"/>
        <v>28</v>
      </c>
      <c r="G24" s="31">
        <f t="shared" si="17"/>
        <v>0</v>
      </c>
      <c r="H24" s="32">
        <f t="shared" si="6"/>
        <v>61</v>
      </c>
      <c r="I24" s="33"/>
      <c r="J24" s="33"/>
      <c r="K24" s="33">
        <v>1.0</v>
      </c>
      <c r="L24" s="33" t="s">
        <v>1179</v>
      </c>
      <c r="M24" s="33" t="s">
        <v>1179</v>
      </c>
      <c r="N24" s="33">
        <v>1.0</v>
      </c>
      <c r="O24" s="33" t="s">
        <v>1179</v>
      </c>
      <c r="P24" s="136" t="s">
        <v>1179</v>
      </c>
      <c r="Q24" s="33"/>
      <c r="R24" s="33"/>
      <c r="S24" s="34">
        <f t="shared" si="7"/>
        <v>445583</v>
      </c>
      <c r="T24" s="35">
        <v>0.95</v>
      </c>
      <c r="U24" s="36">
        <v>45580.0</v>
      </c>
      <c r="V24" s="21">
        <v>8761.0</v>
      </c>
      <c r="W24" s="35">
        <v>0.95</v>
      </c>
      <c r="X24" s="38">
        <v>45622.0</v>
      </c>
      <c r="Y24" s="37">
        <v>656565.0</v>
      </c>
      <c r="Z24" s="35">
        <v>0.7</v>
      </c>
      <c r="AA24" s="39">
        <v>45680.0</v>
      </c>
      <c r="AB24" s="40"/>
      <c r="AC24" s="35">
        <f t="shared" si="11"/>
        <v>0.7</v>
      </c>
      <c r="AD24" s="39">
        <f t="shared" si="16"/>
        <v>45680</v>
      </c>
      <c r="AE24" s="43">
        <v>70.0</v>
      </c>
      <c r="AF24" s="43">
        <f t="shared" si="15"/>
        <v>70</v>
      </c>
      <c r="AG24" s="23"/>
    </row>
    <row r="25">
      <c r="A25" s="58">
        <v>7.0</v>
      </c>
      <c r="B25" s="462" t="s">
        <v>157</v>
      </c>
      <c r="C25" s="140"/>
      <c r="D25" s="30">
        <f t="shared" si="3"/>
        <v>15.334</v>
      </c>
      <c r="E25" s="29">
        <f t="shared" si="4"/>
        <v>14</v>
      </c>
      <c r="F25" s="30">
        <f t="shared" si="5"/>
        <v>20</v>
      </c>
      <c r="G25" s="31">
        <f t="shared" si="17"/>
        <v>11</v>
      </c>
      <c r="H25" s="32">
        <f t="shared" si="6"/>
        <v>60.334</v>
      </c>
      <c r="I25" s="33"/>
      <c r="J25" s="33" t="s">
        <v>1179</v>
      </c>
      <c r="K25" s="33"/>
      <c r="L25" s="33">
        <v>3.0</v>
      </c>
      <c r="M25" s="33" t="s">
        <v>1179</v>
      </c>
      <c r="N25" s="33" t="s">
        <v>1179</v>
      </c>
      <c r="O25" s="33">
        <v>2.0</v>
      </c>
      <c r="P25" s="136" t="s">
        <v>1179</v>
      </c>
      <c r="Q25" s="33"/>
      <c r="R25" s="33"/>
      <c r="S25" s="34">
        <f t="shared" si="7"/>
        <v>445582</v>
      </c>
      <c r="T25" s="35">
        <v>0.7</v>
      </c>
      <c r="U25" s="36">
        <v>45594.0</v>
      </c>
      <c r="V25" s="37">
        <v>2784.0</v>
      </c>
      <c r="W25" s="35">
        <v>0.7</v>
      </c>
      <c r="X25" s="38">
        <v>45636.0</v>
      </c>
      <c r="Y25" s="37">
        <v>3334.0</v>
      </c>
      <c r="Z25" s="35">
        <v>0.5</v>
      </c>
      <c r="AA25" s="39">
        <v>45678.0</v>
      </c>
      <c r="AB25" s="40"/>
      <c r="AC25" s="35">
        <f t="shared" si="11"/>
        <v>0.5</v>
      </c>
      <c r="AD25" s="39">
        <f t="shared" si="16"/>
        <v>45678</v>
      </c>
      <c r="AE25" s="43">
        <v>76.67</v>
      </c>
      <c r="AF25" s="43">
        <f t="shared" si="15"/>
        <v>76.67</v>
      </c>
      <c r="AG25" s="23">
        <v>55.0</v>
      </c>
    </row>
    <row r="26">
      <c r="A26" s="58">
        <v>8.0</v>
      </c>
      <c r="B26" s="462" t="s">
        <v>189</v>
      </c>
      <c r="C26" s="140"/>
      <c r="D26" s="30">
        <f t="shared" si="3"/>
        <v>16.666</v>
      </c>
      <c r="E26" s="29">
        <f t="shared" si="4"/>
        <v>18.5</v>
      </c>
      <c r="F26" s="30">
        <f t="shared" si="5"/>
        <v>36</v>
      </c>
      <c r="G26" s="31">
        <f t="shared" si="17"/>
        <v>20</v>
      </c>
      <c r="H26" s="32">
        <f t="shared" si="6"/>
        <v>91.166</v>
      </c>
      <c r="I26" s="33"/>
      <c r="J26" s="33">
        <v>2.0</v>
      </c>
      <c r="K26" s="33" t="s">
        <v>1179</v>
      </c>
      <c r="L26" s="33" t="s">
        <v>1179</v>
      </c>
      <c r="M26" s="33">
        <v>1.0</v>
      </c>
      <c r="N26" s="33" t="s">
        <v>1179</v>
      </c>
      <c r="O26" s="33" t="s">
        <v>1179</v>
      </c>
      <c r="P26" s="136" t="s">
        <v>1179</v>
      </c>
      <c r="Q26" s="33"/>
      <c r="R26" s="33"/>
      <c r="S26" s="34">
        <f t="shared" si="7"/>
        <v>445581</v>
      </c>
      <c r="T26" s="35">
        <v>0.9</v>
      </c>
      <c r="U26" s="36">
        <v>45566.0</v>
      </c>
      <c r="V26" s="37">
        <v>9300.0</v>
      </c>
      <c r="W26" s="35">
        <v>0.95</v>
      </c>
      <c r="X26" s="38">
        <v>45608.0</v>
      </c>
      <c r="Y26" s="37">
        <v>4421.0</v>
      </c>
      <c r="Z26" s="35">
        <v>0.9</v>
      </c>
      <c r="AA26" s="39">
        <v>45672.0</v>
      </c>
      <c r="AB26" s="37">
        <v>4421.0</v>
      </c>
      <c r="AC26" s="35">
        <f t="shared" si="11"/>
        <v>0.9</v>
      </c>
      <c r="AD26" s="39">
        <f t="shared" si="16"/>
        <v>45672</v>
      </c>
      <c r="AE26" s="43">
        <v>83.33</v>
      </c>
      <c r="AF26" s="43">
        <f t="shared" si="15"/>
        <v>83.33</v>
      </c>
      <c r="AG26" s="23">
        <f t="shared" ref="AG26:AG31" si="19">if(H26&gt;=60,100,0)</f>
        <v>100</v>
      </c>
    </row>
    <row r="27">
      <c r="A27" s="58">
        <v>9.0</v>
      </c>
      <c r="B27" s="462" t="s">
        <v>201</v>
      </c>
      <c r="C27" s="140"/>
      <c r="D27" s="30">
        <f t="shared" si="3"/>
        <v>13.334</v>
      </c>
      <c r="E27" s="29">
        <f t="shared" si="4"/>
        <v>15</v>
      </c>
      <c r="F27" s="30">
        <f t="shared" si="5"/>
        <v>34</v>
      </c>
      <c r="G27" s="31">
        <f t="shared" si="17"/>
        <v>20</v>
      </c>
      <c r="H27" s="32">
        <f t="shared" si="6"/>
        <v>82.334</v>
      </c>
      <c r="I27" s="33"/>
      <c r="J27" s="33"/>
      <c r="K27" s="33"/>
      <c r="L27" s="33">
        <v>1.0</v>
      </c>
      <c r="M27" s="33">
        <v>2.0</v>
      </c>
      <c r="N27" s="33">
        <v>1.0</v>
      </c>
      <c r="O27" s="33">
        <v>1.0</v>
      </c>
      <c r="P27" s="136">
        <v>1.0</v>
      </c>
      <c r="Q27" s="33"/>
      <c r="R27" s="33"/>
      <c r="S27" s="34">
        <f t="shared" si="7"/>
        <v>445580</v>
      </c>
      <c r="T27" s="35">
        <v>0.6</v>
      </c>
      <c r="U27" s="36">
        <v>45636.0</v>
      </c>
      <c r="V27" s="21">
        <v>981.0</v>
      </c>
      <c r="W27" s="35">
        <v>0.9</v>
      </c>
      <c r="X27" s="38">
        <v>45650.0</v>
      </c>
      <c r="Y27" s="37">
        <v>102903.0</v>
      </c>
      <c r="Z27" s="35">
        <v>0.85</v>
      </c>
      <c r="AA27" s="39">
        <v>45672.0</v>
      </c>
      <c r="AB27" s="40"/>
      <c r="AC27" s="35">
        <f t="shared" si="11"/>
        <v>0.85</v>
      </c>
      <c r="AD27" s="39">
        <f t="shared" si="16"/>
        <v>45672</v>
      </c>
      <c r="AE27" s="43">
        <v>66.67</v>
      </c>
      <c r="AF27" s="43">
        <f t="shared" si="15"/>
        <v>66.67</v>
      </c>
      <c r="AG27" s="23">
        <f t="shared" si="19"/>
        <v>100</v>
      </c>
    </row>
    <row r="28">
      <c r="A28" s="58">
        <v>10.0</v>
      </c>
      <c r="B28" s="462" t="s">
        <v>232</v>
      </c>
      <c r="C28" s="140"/>
      <c r="D28" s="30">
        <f t="shared" si="3"/>
        <v>15.334</v>
      </c>
      <c r="E28" s="29">
        <f t="shared" si="4"/>
        <v>15.5</v>
      </c>
      <c r="F28" s="30">
        <f t="shared" si="5"/>
        <v>30</v>
      </c>
      <c r="G28" s="31">
        <f t="shared" si="17"/>
        <v>20</v>
      </c>
      <c r="H28" s="32">
        <f t="shared" si="6"/>
        <v>80.834</v>
      </c>
      <c r="I28" s="33"/>
      <c r="J28" s="33"/>
      <c r="K28" s="33">
        <v>1.0</v>
      </c>
      <c r="L28" s="33">
        <v>1.0</v>
      </c>
      <c r="M28" s="33">
        <v>1.0</v>
      </c>
      <c r="N28" s="33" t="s">
        <v>1179</v>
      </c>
      <c r="O28" s="33" t="s">
        <v>1179</v>
      </c>
      <c r="P28" s="136" t="s">
        <v>1179</v>
      </c>
      <c r="Q28" s="33"/>
      <c r="R28" s="33"/>
      <c r="S28" s="34">
        <f t="shared" si="7"/>
        <v>445579</v>
      </c>
      <c r="T28" s="130">
        <v>0.85</v>
      </c>
      <c r="U28" s="36">
        <v>45594.0</v>
      </c>
      <c r="V28" s="34">
        <v>2877.0</v>
      </c>
      <c r="W28" s="35">
        <v>0.7</v>
      </c>
      <c r="X28" s="38">
        <v>45608.0</v>
      </c>
      <c r="Y28" s="37">
        <v>5319.0</v>
      </c>
      <c r="Z28" s="35">
        <v>0.75</v>
      </c>
      <c r="AA28" s="39">
        <v>45654.0</v>
      </c>
      <c r="AB28" s="37">
        <v>5319.0</v>
      </c>
      <c r="AC28" s="35">
        <f t="shared" si="11"/>
        <v>0.75</v>
      </c>
      <c r="AD28" s="39">
        <f t="shared" si="16"/>
        <v>45654</v>
      </c>
      <c r="AE28" s="43">
        <v>76.67</v>
      </c>
      <c r="AF28" s="43">
        <f t="shared" si="15"/>
        <v>76.67</v>
      </c>
      <c r="AG28" s="23">
        <f t="shared" si="19"/>
        <v>100</v>
      </c>
    </row>
    <row r="29" ht="16.5" customHeight="1">
      <c r="A29" s="58">
        <v>11.0</v>
      </c>
      <c r="B29" s="462" t="s">
        <v>268</v>
      </c>
      <c r="C29" s="140"/>
      <c r="D29" s="30">
        <f t="shared" si="3"/>
        <v>14.666</v>
      </c>
      <c r="E29" s="29">
        <f t="shared" si="4"/>
        <v>16.5</v>
      </c>
      <c r="F29" s="30">
        <f t="shared" si="5"/>
        <v>40</v>
      </c>
      <c r="G29" s="31">
        <f t="shared" si="17"/>
        <v>20</v>
      </c>
      <c r="H29" s="32">
        <f t="shared" si="6"/>
        <v>91.166</v>
      </c>
      <c r="I29" s="33"/>
      <c r="J29" s="33"/>
      <c r="K29" s="33">
        <v>2.0</v>
      </c>
      <c r="L29" s="33">
        <v>1.0</v>
      </c>
      <c r="M29" s="33">
        <v>2.0</v>
      </c>
      <c r="N29" s="33">
        <v>2.0</v>
      </c>
      <c r="O29" s="33"/>
      <c r="P29" s="136" t="s">
        <v>1179</v>
      </c>
      <c r="Q29" s="33"/>
      <c r="R29" s="33"/>
      <c r="S29" s="34">
        <f t="shared" si="7"/>
        <v>445578</v>
      </c>
      <c r="T29" s="130">
        <v>0.65</v>
      </c>
      <c r="U29" s="36">
        <v>45608.0</v>
      </c>
      <c r="V29" s="21">
        <v>5011.0</v>
      </c>
      <c r="W29" s="130">
        <v>1.0</v>
      </c>
      <c r="X29" s="38">
        <v>45622.0</v>
      </c>
      <c r="Y29" s="37">
        <v>1234.0</v>
      </c>
      <c r="Z29" s="35">
        <v>1.0</v>
      </c>
      <c r="AA29" s="39">
        <v>45636.0</v>
      </c>
      <c r="AB29" s="37">
        <v>1234.0</v>
      </c>
      <c r="AC29" s="35">
        <f t="shared" si="11"/>
        <v>1</v>
      </c>
      <c r="AD29" s="39">
        <f t="shared" si="16"/>
        <v>45636</v>
      </c>
      <c r="AE29" s="43">
        <v>73.33</v>
      </c>
      <c r="AF29" s="43">
        <f t="shared" si="15"/>
        <v>73.33</v>
      </c>
      <c r="AG29" s="23">
        <f t="shared" si="19"/>
        <v>100</v>
      </c>
    </row>
    <row r="30">
      <c r="A30" s="58">
        <v>12.0</v>
      </c>
      <c r="B30" s="462" t="s">
        <v>312</v>
      </c>
      <c r="C30" s="140"/>
      <c r="D30" s="30">
        <f t="shared" si="3"/>
        <v>14</v>
      </c>
      <c r="E30" s="29">
        <f t="shared" si="4"/>
        <v>18</v>
      </c>
      <c r="F30" s="30">
        <f t="shared" si="5"/>
        <v>40</v>
      </c>
      <c r="G30" s="31">
        <f t="shared" si="17"/>
        <v>20</v>
      </c>
      <c r="H30" s="32">
        <f t="shared" si="6"/>
        <v>92</v>
      </c>
      <c r="I30" s="33"/>
      <c r="J30" s="33">
        <v>1.0</v>
      </c>
      <c r="K30" s="33"/>
      <c r="L30" s="33"/>
      <c r="M30" s="33">
        <v>1.0</v>
      </c>
      <c r="N30" s="33"/>
      <c r="O30" s="33" t="s">
        <v>1179</v>
      </c>
      <c r="P30" s="136">
        <v>1.0</v>
      </c>
      <c r="Q30" s="33"/>
      <c r="R30" s="33"/>
      <c r="S30" s="34">
        <f t="shared" si="7"/>
        <v>445577</v>
      </c>
      <c r="T30" s="35">
        <v>0.8</v>
      </c>
      <c r="U30" s="36">
        <v>45566.0</v>
      </c>
      <c r="V30" s="21">
        <v>2240.0</v>
      </c>
      <c r="W30" s="35">
        <v>1.0</v>
      </c>
      <c r="X30" s="38">
        <v>45608.0</v>
      </c>
      <c r="Y30" s="37">
        <v>9329.0</v>
      </c>
      <c r="Z30" s="35">
        <v>1.0</v>
      </c>
      <c r="AA30" s="39">
        <v>45650.0</v>
      </c>
      <c r="AB30" s="37">
        <v>9329.0</v>
      </c>
      <c r="AC30" s="35">
        <f t="shared" si="11"/>
        <v>1</v>
      </c>
      <c r="AD30" s="39">
        <f t="shared" si="16"/>
        <v>45650</v>
      </c>
      <c r="AE30" s="43">
        <v>70.0</v>
      </c>
      <c r="AF30" s="43">
        <f t="shared" si="15"/>
        <v>70</v>
      </c>
      <c r="AG30" s="23">
        <f t="shared" si="19"/>
        <v>100</v>
      </c>
    </row>
    <row r="31">
      <c r="A31" s="58">
        <v>13.0</v>
      </c>
      <c r="B31" s="462" t="s">
        <v>319</v>
      </c>
      <c r="C31" s="140"/>
      <c r="D31" s="30">
        <f t="shared" si="3"/>
        <v>12.8</v>
      </c>
      <c r="E31" s="29">
        <f t="shared" si="4"/>
        <v>19</v>
      </c>
      <c r="F31" s="30">
        <f t="shared" si="5"/>
        <v>40</v>
      </c>
      <c r="G31" s="31">
        <f t="shared" si="17"/>
        <v>20</v>
      </c>
      <c r="H31" s="32">
        <f t="shared" si="6"/>
        <v>91.8</v>
      </c>
      <c r="I31" s="33"/>
      <c r="J31" s="33">
        <v>1.0</v>
      </c>
      <c r="K31" s="33" t="s">
        <v>1179</v>
      </c>
      <c r="L31" s="33" t="s">
        <v>1179</v>
      </c>
      <c r="M31" s="33" t="s">
        <v>1179</v>
      </c>
      <c r="N31" s="33">
        <v>1.0</v>
      </c>
      <c r="O31" s="33" t="s">
        <v>1179</v>
      </c>
      <c r="P31" s="136" t="s">
        <v>1179</v>
      </c>
      <c r="Q31" s="33"/>
      <c r="R31" s="33"/>
      <c r="S31" s="34">
        <f t="shared" si="7"/>
        <v>445576</v>
      </c>
      <c r="T31" s="35">
        <v>1.0</v>
      </c>
      <c r="U31" s="36">
        <v>45566.0</v>
      </c>
      <c r="V31" s="21">
        <v>7777.0</v>
      </c>
      <c r="W31" s="35">
        <v>0.9</v>
      </c>
      <c r="X31" s="38">
        <v>45622.0</v>
      </c>
      <c r="Y31" s="37">
        <v>9999.0</v>
      </c>
      <c r="Z31" s="35">
        <v>1.0</v>
      </c>
      <c r="AA31" s="39">
        <v>45672.0</v>
      </c>
      <c r="AB31" s="40"/>
      <c r="AC31" s="35">
        <f t="shared" si="11"/>
        <v>1</v>
      </c>
      <c r="AD31" s="39">
        <f t="shared" si="16"/>
        <v>45672</v>
      </c>
      <c r="AE31" s="43">
        <v>53.33</v>
      </c>
      <c r="AF31" s="43">
        <v>64.0</v>
      </c>
      <c r="AG31" s="23">
        <f t="shared" si="19"/>
        <v>100</v>
      </c>
    </row>
    <row r="32">
      <c r="A32" s="58">
        <v>14.0</v>
      </c>
      <c r="B32" s="462" t="s">
        <v>327</v>
      </c>
      <c r="C32" s="140"/>
      <c r="D32" s="30">
        <f t="shared" si="3"/>
        <v>14</v>
      </c>
      <c r="E32" s="29">
        <f t="shared" si="4"/>
        <v>14.5</v>
      </c>
      <c r="F32" s="30">
        <f t="shared" si="5"/>
        <v>24</v>
      </c>
      <c r="G32" s="70">
        <v>8.0</v>
      </c>
      <c r="H32" s="32">
        <f t="shared" si="6"/>
        <v>60.5</v>
      </c>
      <c r="I32" s="33"/>
      <c r="J32" s="33">
        <v>2.0</v>
      </c>
      <c r="K32" s="33">
        <v>3.0</v>
      </c>
      <c r="L32" s="33" t="s">
        <v>1179</v>
      </c>
      <c r="M32" s="33" t="s">
        <v>1179</v>
      </c>
      <c r="N32" s="33">
        <v>1.0</v>
      </c>
      <c r="O32" s="33">
        <v>1.0</v>
      </c>
      <c r="P32" s="136" t="s">
        <v>1179</v>
      </c>
      <c r="Q32" s="33"/>
      <c r="R32" s="33"/>
      <c r="S32" s="34">
        <f t="shared" si="7"/>
        <v>445575</v>
      </c>
      <c r="T32" s="35">
        <v>0.7</v>
      </c>
      <c r="U32" s="36">
        <v>45580.0</v>
      </c>
      <c r="V32" s="21">
        <v>5376.0</v>
      </c>
      <c r="W32" s="35">
        <v>0.75</v>
      </c>
      <c r="X32" s="38">
        <v>45636.0</v>
      </c>
      <c r="Y32" s="37">
        <v>56572.0</v>
      </c>
      <c r="Z32" s="130">
        <v>0.6</v>
      </c>
      <c r="AA32" s="39">
        <v>45672.0</v>
      </c>
      <c r="AB32" s="40"/>
      <c r="AC32" s="130">
        <f t="shared" si="11"/>
        <v>0.6</v>
      </c>
      <c r="AD32" s="39">
        <f t="shared" si="16"/>
        <v>45672</v>
      </c>
      <c r="AE32" s="43">
        <v>70.0</v>
      </c>
      <c r="AF32" s="43">
        <f t="shared" ref="AF32:AF35" si="20">if(AE32&gt;=60,AE32,0)</f>
        <v>70</v>
      </c>
      <c r="AG32" s="23">
        <v>12.0</v>
      </c>
    </row>
    <row r="33">
      <c r="A33" s="58">
        <v>19.0</v>
      </c>
      <c r="B33" s="463" t="s">
        <v>505</v>
      </c>
      <c r="C33" s="140"/>
      <c r="D33" s="30">
        <f t="shared" si="3"/>
        <v>15.334</v>
      </c>
      <c r="E33" s="29">
        <f t="shared" si="4"/>
        <v>17.5</v>
      </c>
      <c r="F33" s="30">
        <f t="shared" si="5"/>
        <v>38</v>
      </c>
      <c r="G33" s="31">
        <f t="shared" ref="G33:G41" si="21">AG33/100*20</f>
        <v>20</v>
      </c>
      <c r="H33" s="32">
        <f t="shared" si="6"/>
        <v>90.834</v>
      </c>
      <c r="I33" s="33"/>
      <c r="J33" s="33"/>
      <c r="K33" s="33"/>
      <c r="L33" s="33" t="s">
        <v>1179</v>
      </c>
      <c r="M33" s="33" t="s">
        <v>1179</v>
      </c>
      <c r="N33" s="33"/>
      <c r="O33" s="33"/>
      <c r="P33" s="136"/>
      <c r="Q33" s="33"/>
      <c r="R33" s="33"/>
      <c r="S33" s="34">
        <f t="shared" si="7"/>
        <v>445570</v>
      </c>
      <c r="T33" s="35">
        <v>0.9</v>
      </c>
      <c r="U33" s="36"/>
      <c r="V33" s="21">
        <v>12345.0</v>
      </c>
      <c r="W33" s="35">
        <v>0.85</v>
      </c>
      <c r="X33" s="38">
        <v>45622.0</v>
      </c>
      <c r="Y33" s="37">
        <v>5570.0</v>
      </c>
      <c r="Z33" s="35">
        <v>0.95</v>
      </c>
      <c r="AA33" s="39"/>
      <c r="AB33" s="40"/>
      <c r="AC33" s="35">
        <f t="shared" si="11"/>
        <v>0.95</v>
      </c>
      <c r="AD33" s="39" t="str">
        <f t="shared" si="16"/>
        <v/>
      </c>
      <c r="AE33" s="43">
        <v>76.67</v>
      </c>
      <c r="AF33" s="43">
        <f t="shared" si="20"/>
        <v>76.67</v>
      </c>
      <c r="AG33" s="23">
        <f t="shared" ref="AG33:AG41" si="22">if(H33&gt;=60,100,0)</f>
        <v>100</v>
      </c>
    </row>
    <row r="34">
      <c r="A34" s="58">
        <v>20.0</v>
      </c>
      <c r="B34" s="463" t="s">
        <v>531</v>
      </c>
      <c r="C34" s="140"/>
      <c r="D34" s="30">
        <f t="shared" si="3"/>
        <v>13.334</v>
      </c>
      <c r="E34" s="29">
        <f t="shared" si="4"/>
        <v>20</v>
      </c>
      <c r="F34" s="30">
        <f t="shared" si="5"/>
        <v>40</v>
      </c>
      <c r="G34" s="31">
        <f t="shared" si="21"/>
        <v>20</v>
      </c>
      <c r="H34" s="32">
        <f t="shared" si="6"/>
        <v>93.334</v>
      </c>
      <c r="I34" s="33"/>
      <c r="J34" s="33"/>
      <c r="K34" s="33"/>
      <c r="L34" s="33"/>
      <c r="M34" s="33" t="s">
        <v>1179</v>
      </c>
      <c r="N34" s="33" t="s">
        <v>1179</v>
      </c>
      <c r="O34" s="33"/>
      <c r="P34" s="136"/>
      <c r="Q34" s="33"/>
      <c r="R34" s="33"/>
      <c r="S34" s="34">
        <f t="shared" si="7"/>
        <v>445569</v>
      </c>
      <c r="T34" s="35">
        <v>1.0</v>
      </c>
      <c r="U34" s="36">
        <v>45608.0</v>
      </c>
      <c r="V34" s="21">
        <v>695541.0</v>
      </c>
      <c r="W34" s="35">
        <v>1.0</v>
      </c>
      <c r="X34" s="38">
        <v>45668.0</v>
      </c>
      <c r="Y34" s="37">
        <v>66.0</v>
      </c>
      <c r="Z34" s="35">
        <v>1.0</v>
      </c>
      <c r="AA34" s="39"/>
      <c r="AB34" s="40"/>
      <c r="AC34" s="35">
        <f t="shared" si="11"/>
        <v>1</v>
      </c>
      <c r="AD34" s="39" t="str">
        <f t="shared" si="16"/>
        <v/>
      </c>
      <c r="AE34" s="43">
        <v>66.67</v>
      </c>
      <c r="AF34" s="43">
        <f t="shared" si="20"/>
        <v>66.67</v>
      </c>
      <c r="AG34" s="23">
        <f t="shared" si="22"/>
        <v>100</v>
      </c>
    </row>
    <row r="35">
      <c r="A35" s="58">
        <v>21.0</v>
      </c>
      <c r="B35" s="463" t="s">
        <v>563</v>
      </c>
      <c r="C35" s="140"/>
      <c r="D35" s="30">
        <f t="shared" si="3"/>
        <v>13.334</v>
      </c>
      <c r="E35" s="29">
        <f t="shared" si="4"/>
        <v>16.7</v>
      </c>
      <c r="F35" s="30">
        <f t="shared" si="5"/>
        <v>34</v>
      </c>
      <c r="G35" s="31">
        <f t="shared" si="21"/>
        <v>20</v>
      </c>
      <c r="H35" s="32">
        <f t="shared" si="6"/>
        <v>84.034</v>
      </c>
      <c r="I35" s="33" t="s">
        <v>1170</v>
      </c>
      <c r="J35" s="33"/>
      <c r="K35" s="33"/>
      <c r="L35" s="33" t="s">
        <v>1179</v>
      </c>
      <c r="M35" s="33"/>
      <c r="N35" s="33"/>
      <c r="O35" s="33"/>
      <c r="P35" s="136"/>
      <c r="Q35" s="33"/>
      <c r="R35" s="33"/>
      <c r="S35" s="34">
        <f t="shared" si="7"/>
        <v>445568</v>
      </c>
      <c r="T35" s="35">
        <v>0.85</v>
      </c>
      <c r="U35" s="36"/>
      <c r="V35" s="21">
        <v>55691.0</v>
      </c>
      <c r="W35" s="35">
        <v>0.82</v>
      </c>
      <c r="X35" s="38"/>
      <c r="Y35" s="37">
        <v>982.0</v>
      </c>
      <c r="Z35" s="35">
        <v>0.85</v>
      </c>
      <c r="AA35" s="39">
        <v>45673.0</v>
      </c>
      <c r="AB35" s="40"/>
      <c r="AC35" s="35">
        <f t="shared" si="11"/>
        <v>0.85</v>
      </c>
      <c r="AD35" s="39">
        <f t="shared" si="16"/>
        <v>45673</v>
      </c>
      <c r="AE35" s="43">
        <v>66.67</v>
      </c>
      <c r="AF35" s="43">
        <f t="shared" si="20"/>
        <v>66.67</v>
      </c>
      <c r="AG35" s="23">
        <f t="shared" si="22"/>
        <v>100</v>
      </c>
    </row>
    <row r="36">
      <c r="A36" s="58">
        <v>22.0</v>
      </c>
      <c r="B36" s="463" t="s">
        <v>597</v>
      </c>
      <c r="C36" s="140"/>
      <c r="D36" s="30">
        <f t="shared" si="3"/>
        <v>12</v>
      </c>
      <c r="E36" s="29">
        <f t="shared" si="4"/>
        <v>20</v>
      </c>
      <c r="F36" s="30">
        <f t="shared" si="5"/>
        <v>40</v>
      </c>
      <c r="G36" s="31">
        <f t="shared" si="21"/>
        <v>20</v>
      </c>
      <c r="H36" s="32">
        <f t="shared" si="6"/>
        <v>92</v>
      </c>
      <c r="I36" s="33"/>
      <c r="J36" s="33"/>
      <c r="K36" s="33"/>
      <c r="L36" s="33"/>
      <c r="M36" s="33"/>
      <c r="N36" s="33" t="s">
        <v>1179</v>
      </c>
      <c r="O36" s="33"/>
      <c r="P36" s="136"/>
      <c r="Q36" s="33"/>
      <c r="R36" s="33"/>
      <c r="S36" s="34">
        <f t="shared" si="7"/>
        <v>445567</v>
      </c>
      <c r="T36" s="35">
        <v>1.0</v>
      </c>
      <c r="U36" s="306">
        <v>45636.0</v>
      </c>
      <c r="V36" s="21">
        <v>9898.0</v>
      </c>
      <c r="W36" s="35">
        <v>1.0</v>
      </c>
      <c r="X36" s="38">
        <v>45668.0</v>
      </c>
      <c r="Y36" s="37">
        <v>19.0</v>
      </c>
      <c r="Z36" s="35">
        <v>1.0</v>
      </c>
      <c r="AA36" s="39">
        <v>45687.0</v>
      </c>
      <c r="AB36" s="40"/>
      <c r="AC36" s="35">
        <f t="shared" si="11"/>
        <v>1</v>
      </c>
      <c r="AD36" s="39">
        <f t="shared" si="16"/>
        <v>45687</v>
      </c>
      <c r="AE36" s="43">
        <v>53.33</v>
      </c>
      <c r="AF36" s="43">
        <v>60.0</v>
      </c>
      <c r="AG36" s="23">
        <f t="shared" si="22"/>
        <v>100</v>
      </c>
    </row>
    <row r="37">
      <c r="A37" s="58">
        <v>23.0</v>
      </c>
      <c r="B37" s="463" t="s">
        <v>631</v>
      </c>
      <c r="C37" s="143"/>
      <c r="D37" s="30">
        <f t="shared" si="3"/>
        <v>12</v>
      </c>
      <c r="E37" s="29">
        <f t="shared" si="4"/>
        <v>18.5</v>
      </c>
      <c r="F37" s="30">
        <f t="shared" si="5"/>
        <v>40</v>
      </c>
      <c r="G37" s="31">
        <f t="shared" si="21"/>
        <v>20</v>
      </c>
      <c r="H37" s="32">
        <f t="shared" si="6"/>
        <v>90.5</v>
      </c>
      <c r="I37" s="33"/>
      <c r="J37" s="33" t="s">
        <v>1179</v>
      </c>
      <c r="K37" s="33"/>
      <c r="L37" s="33"/>
      <c r="M37" s="33" t="s">
        <v>1179</v>
      </c>
      <c r="N37" s="33" t="s">
        <v>1179</v>
      </c>
      <c r="O37" s="33"/>
      <c r="P37" s="365"/>
      <c r="Q37" s="145"/>
      <c r="R37" s="145"/>
      <c r="S37" s="34">
        <f t="shared" si="7"/>
        <v>445566</v>
      </c>
      <c r="T37" s="35">
        <v>0.9</v>
      </c>
      <c r="U37" s="38"/>
      <c r="V37" s="37">
        <v>5566.0</v>
      </c>
      <c r="W37" s="35">
        <v>0.95</v>
      </c>
      <c r="X37" s="38"/>
      <c r="Y37" s="37">
        <v>6655.0</v>
      </c>
      <c r="Z37" s="35">
        <v>1.0</v>
      </c>
      <c r="AA37" s="39"/>
      <c r="AB37" s="40"/>
      <c r="AC37" s="35">
        <f t="shared" si="11"/>
        <v>1</v>
      </c>
      <c r="AD37" s="39" t="str">
        <f t="shared" si="16"/>
        <v/>
      </c>
      <c r="AE37" s="43">
        <v>60.0</v>
      </c>
      <c r="AF37" s="43">
        <f t="shared" ref="AF37:AF41" si="23">if(AE37&gt;=60,AE37,0)</f>
        <v>60</v>
      </c>
      <c r="AG37" s="23">
        <f t="shared" si="22"/>
        <v>100</v>
      </c>
    </row>
    <row r="38">
      <c r="A38" s="58">
        <v>24.0</v>
      </c>
      <c r="B38" s="463" t="s">
        <v>729</v>
      </c>
      <c r="C38" s="143"/>
      <c r="D38" s="30">
        <f t="shared" si="3"/>
        <v>12.666</v>
      </c>
      <c r="E38" s="29">
        <f t="shared" si="4"/>
        <v>20</v>
      </c>
      <c r="F38" s="30">
        <f t="shared" si="5"/>
        <v>40</v>
      </c>
      <c r="G38" s="31">
        <f t="shared" si="21"/>
        <v>20</v>
      </c>
      <c r="H38" s="32">
        <f t="shared" si="6"/>
        <v>92.666</v>
      </c>
      <c r="I38" s="33"/>
      <c r="J38" s="33"/>
      <c r="K38" s="33"/>
      <c r="L38" s="33"/>
      <c r="M38" s="33"/>
      <c r="N38" s="33" t="s">
        <v>1179</v>
      </c>
      <c r="O38" s="33"/>
      <c r="P38" s="365"/>
      <c r="Q38" s="145"/>
      <c r="R38" s="145"/>
      <c r="S38" s="34">
        <f t="shared" si="7"/>
        <v>445565</v>
      </c>
      <c r="T38" s="130">
        <v>1.0</v>
      </c>
      <c r="U38" s="38">
        <v>45608.0</v>
      </c>
      <c r="V38" s="37">
        <v>467021.0</v>
      </c>
      <c r="W38" s="35">
        <v>1.0</v>
      </c>
      <c r="X38" s="38">
        <v>45655.0</v>
      </c>
      <c r="Y38" s="37">
        <v>74.0</v>
      </c>
      <c r="Z38" s="35">
        <v>1.0</v>
      </c>
      <c r="AA38" s="39">
        <v>45687.0</v>
      </c>
      <c r="AB38" s="40"/>
      <c r="AC38" s="35">
        <f t="shared" si="11"/>
        <v>1</v>
      </c>
      <c r="AD38" s="39">
        <f t="shared" si="16"/>
        <v>45687</v>
      </c>
      <c r="AE38" s="43">
        <v>63.33</v>
      </c>
      <c r="AF38" s="43">
        <f t="shared" si="23"/>
        <v>63.33</v>
      </c>
      <c r="AG38" s="23">
        <f t="shared" si="22"/>
        <v>100</v>
      </c>
    </row>
    <row r="39">
      <c r="A39" s="58">
        <v>25.0</v>
      </c>
      <c r="B39" s="463" t="s">
        <v>809</v>
      </c>
      <c r="C39" s="143"/>
      <c r="D39" s="30">
        <f t="shared" si="3"/>
        <v>12</v>
      </c>
      <c r="E39" s="29">
        <f t="shared" si="4"/>
        <v>20</v>
      </c>
      <c r="F39" s="30">
        <f t="shared" si="5"/>
        <v>40</v>
      </c>
      <c r="G39" s="31">
        <f t="shared" si="21"/>
        <v>20</v>
      </c>
      <c r="H39" s="32">
        <f t="shared" si="6"/>
        <v>92</v>
      </c>
      <c r="I39" s="33"/>
      <c r="J39" s="33"/>
      <c r="K39" s="33"/>
      <c r="L39" s="33"/>
      <c r="M39" s="33"/>
      <c r="N39" s="33"/>
      <c r="O39" s="33"/>
      <c r="P39" s="136"/>
      <c r="Q39" s="33"/>
      <c r="R39" s="33"/>
      <c r="S39" s="34">
        <f t="shared" si="7"/>
        <v>445564</v>
      </c>
      <c r="T39" s="35">
        <v>1.0</v>
      </c>
      <c r="U39" s="36">
        <v>45622.0</v>
      </c>
      <c r="V39" s="37">
        <v>6666.0</v>
      </c>
      <c r="W39" s="35">
        <v>1.0</v>
      </c>
      <c r="X39" s="38">
        <v>45650.0</v>
      </c>
      <c r="Y39" s="37">
        <v>45.0</v>
      </c>
      <c r="Z39" s="35">
        <v>1.0</v>
      </c>
      <c r="AA39" s="39"/>
      <c r="AB39" s="40"/>
      <c r="AC39" s="35">
        <f t="shared" si="11"/>
        <v>1</v>
      </c>
      <c r="AD39" s="39" t="str">
        <f t="shared" si="16"/>
        <v/>
      </c>
      <c r="AE39" s="43">
        <v>60.0</v>
      </c>
      <c r="AF39" s="43">
        <f t="shared" si="23"/>
        <v>60</v>
      </c>
      <c r="AG39" s="23">
        <f t="shared" si="22"/>
        <v>100</v>
      </c>
    </row>
    <row r="40">
      <c r="A40" s="58">
        <v>26.0</v>
      </c>
      <c r="B40" s="463" t="s">
        <v>865</v>
      </c>
      <c r="C40" s="143"/>
      <c r="D40" s="30">
        <f t="shared" si="3"/>
        <v>12.666</v>
      </c>
      <c r="E40" s="29">
        <f t="shared" si="4"/>
        <v>18</v>
      </c>
      <c r="F40" s="30">
        <f t="shared" si="5"/>
        <v>37.6</v>
      </c>
      <c r="G40" s="31">
        <f t="shared" si="21"/>
        <v>20</v>
      </c>
      <c r="H40" s="32">
        <f t="shared" si="6"/>
        <v>88.266</v>
      </c>
      <c r="I40" s="33"/>
      <c r="J40" s="33"/>
      <c r="K40" s="33" t="s">
        <v>1179</v>
      </c>
      <c r="L40" s="33" t="s">
        <v>1179</v>
      </c>
      <c r="M40" s="33"/>
      <c r="N40" s="33"/>
      <c r="O40" s="33"/>
      <c r="P40" s="136"/>
      <c r="Q40" s="33"/>
      <c r="R40" s="33"/>
      <c r="S40" s="34">
        <f t="shared" si="7"/>
        <v>445563</v>
      </c>
      <c r="T40" s="35">
        <v>0.9</v>
      </c>
      <c r="U40" s="36">
        <v>45580.0</v>
      </c>
      <c r="V40" s="37">
        <v>3655.0</v>
      </c>
      <c r="W40" s="35">
        <v>0.9</v>
      </c>
      <c r="X40" s="38">
        <v>45608.0</v>
      </c>
      <c r="Y40" s="37">
        <v>9019.0</v>
      </c>
      <c r="Z40" s="35">
        <v>0.94</v>
      </c>
      <c r="AA40" s="39"/>
      <c r="AB40" s="40"/>
      <c r="AC40" s="35">
        <f t="shared" si="11"/>
        <v>0.94</v>
      </c>
      <c r="AD40" s="39" t="str">
        <f t="shared" si="16"/>
        <v/>
      </c>
      <c r="AE40" s="43">
        <v>63.33</v>
      </c>
      <c r="AF40" s="43">
        <f t="shared" si="23"/>
        <v>63.33</v>
      </c>
      <c r="AG40" s="23">
        <f t="shared" si="22"/>
        <v>100</v>
      </c>
    </row>
    <row r="41">
      <c r="A41" s="58">
        <v>27.0</v>
      </c>
      <c r="B41" s="463" t="s">
        <v>871</v>
      </c>
      <c r="C41" s="143"/>
      <c r="D41" s="30">
        <f t="shared" si="3"/>
        <v>15.334</v>
      </c>
      <c r="E41" s="29">
        <f t="shared" si="4"/>
        <v>16.9</v>
      </c>
      <c r="F41" s="30">
        <f t="shared" si="5"/>
        <v>36</v>
      </c>
      <c r="G41" s="31">
        <f t="shared" si="21"/>
        <v>20</v>
      </c>
      <c r="H41" s="32">
        <f t="shared" si="6"/>
        <v>88.234</v>
      </c>
      <c r="I41" s="33"/>
      <c r="J41" s="33"/>
      <c r="K41" s="33"/>
      <c r="L41" s="33" t="s">
        <v>1179</v>
      </c>
      <c r="M41" s="33"/>
      <c r="N41" s="33"/>
      <c r="O41" s="33"/>
      <c r="P41" s="136"/>
      <c r="Q41" s="33"/>
      <c r="R41" s="33"/>
      <c r="S41" s="34">
        <f t="shared" si="7"/>
        <v>445562</v>
      </c>
      <c r="T41" s="35">
        <v>0.79</v>
      </c>
      <c r="U41" s="36">
        <v>45622.0</v>
      </c>
      <c r="V41" s="37">
        <v>4444.0</v>
      </c>
      <c r="W41" s="35">
        <v>0.9</v>
      </c>
      <c r="X41" s="38">
        <v>45636.0</v>
      </c>
      <c r="Y41" s="37">
        <v>2345.0</v>
      </c>
      <c r="Z41" s="35">
        <v>0.9</v>
      </c>
      <c r="AA41" s="39"/>
      <c r="AB41" s="40"/>
      <c r="AC41" s="35">
        <f t="shared" si="11"/>
        <v>0.9</v>
      </c>
      <c r="AD41" s="39" t="str">
        <f t="shared" si="16"/>
        <v/>
      </c>
      <c r="AE41" s="43">
        <v>76.67</v>
      </c>
      <c r="AF41" s="43">
        <f t="shared" si="23"/>
        <v>76.67</v>
      </c>
      <c r="AG41" s="23">
        <f t="shared" si="22"/>
        <v>100</v>
      </c>
    </row>
    <row r="42">
      <c r="A42" s="58"/>
      <c r="B42" s="465"/>
      <c r="C42" s="140"/>
      <c r="D42" s="30"/>
      <c r="E42" s="30"/>
      <c r="F42" s="30"/>
      <c r="G42" s="307"/>
      <c r="H42" s="61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62"/>
      <c r="T42" s="35"/>
      <c r="U42" s="63"/>
      <c r="V42" s="37"/>
      <c r="W42" s="35"/>
      <c r="X42" s="64"/>
      <c r="Y42" s="37"/>
      <c r="Z42" s="130"/>
      <c r="AA42" s="65"/>
      <c r="AB42" s="40"/>
      <c r="AC42" s="37"/>
      <c r="AD42" s="65"/>
      <c r="AE42" s="43"/>
      <c r="AF42" s="43"/>
      <c r="AG42" s="37"/>
    </row>
  </sheetData>
  <mergeCells count="29">
    <mergeCell ref="V2:V3"/>
    <mergeCell ref="X2:X3"/>
    <mergeCell ref="Y2:Y3"/>
    <mergeCell ref="AA2:AA3"/>
    <mergeCell ref="AB2:AB3"/>
    <mergeCell ref="AD2:AD3"/>
    <mergeCell ref="AG2:AG3"/>
    <mergeCell ref="D1:G2"/>
    <mergeCell ref="H1:H3"/>
    <mergeCell ref="I1:R1"/>
    <mergeCell ref="S1:U1"/>
    <mergeCell ref="V1:X1"/>
    <mergeCell ref="Y1:AA1"/>
    <mergeCell ref="AB1:AD1"/>
    <mergeCell ref="C1:C2"/>
    <mergeCell ref="A2:A3"/>
    <mergeCell ref="B2:B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U2:U3"/>
  </mergeCells>
  <conditionalFormatting sqref="D4:G42">
    <cfRule type="cellIs" dxfId="0" priority="1" operator="greaterThanOrEqual">
      <formula>0.1</formula>
    </cfRule>
  </conditionalFormatting>
  <conditionalFormatting sqref="D4:G42">
    <cfRule type="cellIs" dxfId="1" priority="2" operator="lessThan">
      <formula>0.1</formula>
    </cfRule>
  </conditionalFormatting>
  <conditionalFormatting sqref="H1:H42">
    <cfRule type="cellIs" dxfId="2" priority="3" operator="between">
      <formula>60</formula>
      <formula>68</formula>
    </cfRule>
  </conditionalFormatting>
  <conditionalFormatting sqref="I1:R42">
    <cfRule type="containsText" dxfId="3" priority="4" operator="containsText" text="N">
      <formula>NOT(ISERROR(SEARCH(("N"),(I1))))</formula>
    </cfRule>
  </conditionalFormatting>
  <conditionalFormatting sqref="H1:H42">
    <cfRule type="cellIs" dxfId="4" priority="5" operator="between">
      <formula>68</formula>
      <formula>74</formula>
    </cfRule>
  </conditionalFormatting>
  <conditionalFormatting sqref="H1:H42">
    <cfRule type="cellIs" dxfId="5" priority="6" operator="between">
      <formula>74</formula>
      <formula>81</formula>
    </cfRule>
  </conditionalFormatting>
  <conditionalFormatting sqref="H1:H42">
    <cfRule type="cellIs" dxfId="6" priority="7" operator="between">
      <formula>81</formula>
      <formula>90</formula>
    </cfRule>
  </conditionalFormatting>
  <conditionalFormatting sqref="H1:H42">
    <cfRule type="cellIs" dxfId="7" priority="8" operator="greaterThan">
      <formula>90</formula>
    </cfRule>
  </conditionalFormatting>
  <conditionalFormatting sqref="AE4:AF42">
    <cfRule type="cellIs" dxfId="1" priority="9" operator="lessThan">
      <formula>60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5.13" defaultRowHeight="15.75"/>
  <cols>
    <col customWidth="1" min="1" max="1" width="6.13"/>
    <col customWidth="1" min="2" max="2" width="29.75"/>
    <col customWidth="1" min="3" max="3" width="7.38"/>
    <col customWidth="1" min="4" max="7" width="4.38"/>
    <col customWidth="1" min="8" max="8" width="5.25"/>
    <col customWidth="1" min="9" max="21" width="2.88"/>
    <col customWidth="1" min="22" max="22" width="9.0"/>
    <col customWidth="1" min="23" max="23" width="7.25"/>
    <col customWidth="1" min="24" max="24" width="6.5"/>
    <col customWidth="1" min="25" max="25" width="9.0"/>
    <col customWidth="1" min="26" max="26" width="7.75"/>
    <col customWidth="1" min="27" max="27" width="6.63"/>
    <col customWidth="1" min="28" max="28" width="10.0"/>
    <col customWidth="1" min="29" max="29" width="7.88"/>
    <col customWidth="1" min="30" max="30" width="6.63"/>
    <col customWidth="1" min="31" max="31" width="12.75"/>
    <col customWidth="1" min="32" max="32" width="9.5"/>
    <col customWidth="1" min="33" max="33" width="5.0"/>
    <col customWidth="1" min="34" max="35" width="6.25"/>
    <col customWidth="1" min="36" max="36" width="6.13"/>
  </cols>
  <sheetData>
    <row r="1">
      <c r="A1" s="76"/>
      <c r="B1" s="77" t="s">
        <v>1173</v>
      </c>
      <c r="C1" s="77" t="s">
        <v>3</v>
      </c>
      <c r="D1" s="78" t="s">
        <v>1151</v>
      </c>
      <c r="H1" s="79" t="s">
        <v>1174</v>
      </c>
      <c r="I1" s="77" t="s">
        <v>1175</v>
      </c>
      <c r="V1" s="78" t="s">
        <v>1153</v>
      </c>
      <c r="X1" s="10"/>
      <c r="Y1" s="78" t="s">
        <v>1154</v>
      </c>
      <c r="AA1" s="10"/>
      <c r="AB1" s="78" t="s">
        <v>1155</v>
      </c>
      <c r="AD1" s="10"/>
      <c r="AE1" s="77" t="s">
        <v>1156</v>
      </c>
      <c r="AG1" s="10"/>
      <c r="AH1" s="80" t="s">
        <v>1157</v>
      </c>
      <c r="AI1" s="81" t="s">
        <v>1158</v>
      </c>
      <c r="AJ1" s="82" t="s">
        <v>1159</v>
      </c>
      <c r="AK1" s="83"/>
      <c r="AL1" s="83"/>
      <c r="AM1" s="83"/>
      <c r="AN1" s="83"/>
      <c r="AO1" s="83"/>
    </row>
    <row r="2">
      <c r="A2" s="76" t="s">
        <v>0</v>
      </c>
      <c r="B2" s="77" t="s">
        <v>1</v>
      </c>
      <c r="D2" s="14"/>
      <c r="H2" s="15"/>
      <c r="I2" s="84">
        <v>45546.0</v>
      </c>
      <c r="J2" s="84">
        <f t="shared" ref="J2:N2" si="1">I2+14</f>
        <v>45560</v>
      </c>
      <c r="K2" s="84">
        <f t="shared" si="1"/>
        <v>45574</v>
      </c>
      <c r="L2" s="84">
        <f t="shared" si="1"/>
        <v>45588</v>
      </c>
      <c r="M2" s="84">
        <f t="shared" si="1"/>
        <v>45602</v>
      </c>
      <c r="N2" s="84">
        <f t="shared" si="1"/>
        <v>45616</v>
      </c>
      <c r="O2" s="85">
        <v>45623.0</v>
      </c>
      <c r="P2" s="84">
        <f t="shared" ref="P2:R2" si="2">N2+14</f>
        <v>45630</v>
      </c>
      <c r="Q2" s="85">
        <f t="shared" si="2"/>
        <v>45637</v>
      </c>
      <c r="R2" s="86">
        <f t="shared" si="2"/>
        <v>45644</v>
      </c>
      <c r="S2" s="87">
        <v>45651.0</v>
      </c>
      <c r="T2" s="88"/>
      <c r="U2" s="88"/>
      <c r="V2" s="89" t="s">
        <v>1160</v>
      </c>
      <c r="W2" s="26" t="s">
        <v>1161</v>
      </c>
      <c r="X2" s="90" t="s">
        <v>1162</v>
      </c>
      <c r="Y2" s="89" t="s">
        <v>1160</v>
      </c>
      <c r="Z2" s="26" t="s">
        <v>1161</v>
      </c>
      <c r="AA2" s="90" t="s">
        <v>1162</v>
      </c>
      <c r="AB2" s="89" t="s">
        <v>1160</v>
      </c>
      <c r="AC2" s="26" t="s">
        <v>1161</v>
      </c>
      <c r="AD2" s="90" t="s">
        <v>1162</v>
      </c>
      <c r="AE2" s="91" t="s">
        <v>1160</v>
      </c>
      <c r="AF2" s="26" t="s">
        <v>1161</v>
      </c>
      <c r="AG2" s="90" t="s">
        <v>1162</v>
      </c>
      <c r="AH2" s="92" t="s">
        <v>1163</v>
      </c>
      <c r="AI2" s="92" t="s">
        <v>1163</v>
      </c>
      <c r="AJ2" s="93" t="s">
        <v>1164</v>
      </c>
      <c r="AK2" s="83"/>
      <c r="AL2" s="83"/>
      <c r="AM2" s="83"/>
      <c r="AN2" s="83"/>
      <c r="AO2" s="83"/>
    </row>
    <row r="3" ht="18.0" customHeight="1">
      <c r="C3" s="94" t="s">
        <v>1176</v>
      </c>
      <c r="D3" s="91" t="s">
        <v>1153</v>
      </c>
      <c r="E3" s="26" t="s">
        <v>1154</v>
      </c>
      <c r="F3" s="26" t="s">
        <v>1163</v>
      </c>
      <c r="G3" s="95" t="s">
        <v>1159</v>
      </c>
      <c r="H3" s="15"/>
      <c r="S3" s="10"/>
      <c r="V3" s="14"/>
      <c r="W3" s="26" t="s">
        <v>1164</v>
      </c>
      <c r="X3" s="10"/>
      <c r="Y3" s="14"/>
      <c r="Z3" s="26" t="s">
        <v>1164</v>
      </c>
      <c r="AA3" s="10"/>
      <c r="AB3" s="14"/>
      <c r="AC3" s="26" t="s">
        <v>1164</v>
      </c>
      <c r="AD3" s="10"/>
      <c r="AE3" s="14"/>
      <c r="AF3" s="26" t="s">
        <v>1164</v>
      </c>
      <c r="AG3" s="10"/>
      <c r="AH3" s="26" t="s">
        <v>1164</v>
      </c>
      <c r="AI3" s="26" t="s">
        <v>1164</v>
      </c>
      <c r="AJ3" s="15"/>
      <c r="AK3" s="83"/>
      <c r="AL3" s="83"/>
      <c r="AM3" s="83"/>
      <c r="AN3" s="83"/>
      <c r="AO3" s="83"/>
    </row>
    <row r="4">
      <c r="A4" s="96">
        <v>465298.0</v>
      </c>
      <c r="B4" s="59" t="s">
        <v>138</v>
      </c>
      <c r="C4" s="97" t="str">
        <f t="shared" ref="C4:C5" si="4">$C$3</f>
        <v>Прог O24 1.2</v>
      </c>
      <c r="D4" s="98">
        <f t="shared" ref="D4:D5" si="5">AVERAGE(W4,Z4)*20</f>
        <v>13</v>
      </c>
      <c r="E4" s="99">
        <f t="shared" ref="E4:E5" si="6">AVERAGE(AC4,AF4)*40</f>
        <v>26</v>
      </c>
      <c r="F4" s="99">
        <f t="shared" ref="F4:F5" si="7">AVERAGE(AH4,AI4)/100*20</f>
        <v>14</v>
      </c>
      <c r="G4" s="100">
        <f t="shared" ref="G4:G5" si="8">AJ4/100*20</f>
        <v>12</v>
      </c>
      <c r="H4" s="101">
        <f t="shared" ref="H4:H5" si="9">SUM(D4:G4)</f>
        <v>65</v>
      </c>
      <c r="I4" s="26" t="s">
        <v>1177</v>
      </c>
      <c r="J4" s="26" t="s">
        <v>1177</v>
      </c>
      <c r="K4" s="26" t="s">
        <v>1177</v>
      </c>
      <c r="L4" s="26" t="s">
        <v>1177</v>
      </c>
      <c r="M4" s="26" t="s">
        <v>1177</v>
      </c>
      <c r="N4" s="26" t="s">
        <v>1177</v>
      </c>
      <c r="O4" s="26" t="s">
        <v>1177</v>
      </c>
      <c r="P4" s="26" t="s">
        <v>1177</v>
      </c>
      <c r="Q4" s="26" t="s">
        <v>1177</v>
      </c>
      <c r="R4" s="26" t="s">
        <v>1177</v>
      </c>
      <c r="S4" s="95" t="s">
        <v>1177</v>
      </c>
      <c r="T4" s="102"/>
      <c r="U4" s="102"/>
      <c r="V4" s="103">
        <f>abs(A4-460000)+24000</f>
        <v>29298</v>
      </c>
      <c r="W4" s="104">
        <v>0.65</v>
      </c>
      <c r="X4" s="105">
        <v>45602.0</v>
      </c>
      <c r="Y4" s="26">
        <v>1291.0</v>
      </c>
      <c r="Z4" s="106">
        <v>0.65</v>
      </c>
      <c r="AA4" s="107">
        <v>45701.0</v>
      </c>
      <c r="AB4" s="108" t="s">
        <v>1178</v>
      </c>
      <c r="AC4" s="106">
        <v>0.65</v>
      </c>
      <c r="AD4" s="109">
        <v>45726.0</v>
      </c>
      <c r="AE4" s="26"/>
      <c r="AF4" s="106">
        <f t="shared" ref="AF4:AG4" si="3">AC4</f>
        <v>0.65</v>
      </c>
      <c r="AG4" s="110">
        <f t="shared" si="3"/>
        <v>45726</v>
      </c>
      <c r="AH4" s="111">
        <v>70.0</v>
      </c>
      <c r="AI4" s="112">
        <f t="shared" ref="AI4:AI5" si="11">IF(AH4&gt;=60,AH4,0)</f>
        <v>70</v>
      </c>
      <c r="AJ4" s="68">
        <v>60.0</v>
      </c>
      <c r="AK4" s="83"/>
      <c r="AL4" s="83"/>
      <c r="AM4" s="83"/>
      <c r="AN4" s="83"/>
      <c r="AO4" s="83"/>
    </row>
    <row r="5">
      <c r="A5" s="113">
        <v>467780.0</v>
      </c>
      <c r="B5" s="114" t="s">
        <v>999</v>
      </c>
      <c r="C5" s="97" t="str">
        <f t="shared" si="4"/>
        <v>Прог O24 1.2</v>
      </c>
      <c r="D5" s="98">
        <f t="shared" si="5"/>
        <v>12.5</v>
      </c>
      <c r="E5" s="99">
        <f t="shared" si="6"/>
        <v>26</v>
      </c>
      <c r="F5" s="99">
        <f t="shared" si="7"/>
        <v>15.334</v>
      </c>
      <c r="G5" s="100">
        <f t="shared" si="8"/>
        <v>12</v>
      </c>
      <c r="H5" s="101">
        <f t="shared" si="9"/>
        <v>65.834</v>
      </c>
      <c r="I5" s="26"/>
      <c r="J5" s="26"/>
      <c r="K5" s="26" t="s">
        <v>1177</v>
      </c>
      <c r="L5" s="26" t="s">
        <v>1177</v>
      </c>
      <c r="M5" s="26" t="s">
        <v>1177</v>
      </c>
      <c r="N5" s="26" t="s">
        <v>1177</v>
      </c>
      <c r="O5" s="115" t="s">
        <v>1179</v>
      </c>
      <c r="P5" s="26" t="s">
        <v>1177</v>
      </c>
      <c r="Q5" s="26"/>
      <c r="R5" s="26" t="s">
        <v>1179</v>
      </c>
      <c r="S5" s="95"/>
      <c r="T5" s="26"/>
      <c r="U5" s="26"/>
      <c r="V5" s="103">
        <v>4888870.0</v>
      </c>
      <c r="W5" s="104">
        <v>0.65</v>
      </c>
      <c r="X5" s="105">
        <v>45602.0</v>
      </c>
      <c r="Y5" s="103">
        <v>1294.0</v>
      </c>
      <c r="Z5" s="106">
        <v>0.6</v>
      </c>
      <c r="AA5" s="105">
        <v>45707.0</v>
      </c>
      <c r="AB5" s="116" t="s">
        <v>1180</v>
      </c>
      <c r="AC5" s="106">
        <v>0.65</v>
      </c>
      <c r="AD5" s="109">
        <v>45726.0</v>
      </c>
      <c r="AE5" s="91"/>
      <c r="AF5" s="106">
        <f t="shared" ref="AF5:AG5" si="10">AC5</f>
        <v>0.65</v>
      </c>
      <c r="AG5" s="110">
        <f t="shared" si="10"/>
        <v>45726</v>
      </c>
      <c r="AH5" s="111">
        <v>76.67</v>
      </c>
      <c r="AI5" s="112">
        <f t="shared" si="11"/>
        <v>76.67</v>
      </c>
      <c r="AJ5" s="68">
        <v>60.0</v>
      </c>
      <c r="AK5" s="83"/>
      <c r="AL5" s="83"/>
      <c r="AM5" s="83"/>
      <c r="AN5" s="83"/>
      <c r="AO5" s="83"/>
    </row>
    <row r="7">
      <c r="A7" s="96">
        <v>465812.0</v>
      </c>
      <c r="B7" s="59" t="s">
        <v>292</v>
      </c>
      <c r="C7" s="97" t="str">
        <f t="shared" ref="C7:C8" si="13">$C$3</f>
        <v>Прог O24 1.2</v>
      </c>
      <c r="D7" s="98">
        <f t="shared" ref="D7:D8" si="14">AVERAGE(W7,Z7)*20</f>
        <v>15</v>
      </c>
      <c r="E7" s="99">
        <f t="shared" ref="E7:E8" si="15">AVERAGE(AC7,AF7)*40</f>
        <v>0</v>
      </c>
      <c r="F7" s="99">
        <f t="shared" ref="F7:F8" si="16">AVERAGE(AH7,AI7)/100*20</f>
        <v>14</v>
      </c>
      <c r="G7" s="100">
        <f t="shared" ref="G7:G8" si="17">AJ7/100*20</f>
        <v>0</v>
      </c>
      <c r="H7" s="101">
        <f t="shared" ref="H7:H8" si="18">SUM(D7:G7)</f>
        <v>29</v>
      </c>
      <c r="I7" s="26" t="s">
        <v>1177</v>
      </c>
      <c r="J7" s="26" t="s">
        <v>1179</v>
      </c>
      <c r="K7" s="26" t="s">
        <v>1179</v>
      </c>
      <c r="L7" s="26" t="s">
        <v>1177</v>
      </c>
      <c r="M7" s="26" t="s">
        <v>1177</v>
      </c>
      <c r="N7" s="26" t="s">
        <v>1177</v>
      </c>
      <c r="O7" s="115" t="s">
        <v>1179</v>
      </c>
      <c r="P7" s="26" t="s">
        <v>1179</v>
      </c>
      <c r="Q7" s="26"/>
      <c r="R7" s="26" t="s">
        <v>1177</v>
      </c>
      <c r="S7" s="95"/>
      <c r="T7" s="26"/>
      <c r="U7" s="26"/>
      <c r="V7" s="103">
        <f t="shared" ref="V7:V8" si="19">abs(A7-460000)+24000</f>
        <v>29812</v>
      </c>
      <c r="W7" s="104">
        <v>0.75</v>
      </c>
      <c r="X7" s="105">
        <v>45602.0</v>
      </c>
      <c r="Y7" s="26">
        <v>1295.0</v>
      </c>
      <c r="Z7" s="106">
        <v>0.75</v>
      </c>
      <c r="AA7" s="105">
        <v>45644.0</v>
      </c>
      <c r="AB7" s="108" t="s">
        <v>1181</v>
      </c>
      <c r="AC7" s="106">
        <v>0.0</v>
      </c>
      <c r="AD7" s="109"/>
      <c r="AE7" s="26"/>
      <c r="AF7" s="106">
        <f t="shared" ref="AF7:AG7" si="12">AC7</f>
        <v>0</v>
      </c>
      <c r="AG7" s="110" t="str">
        <f t="shared" si="12"/>
        <v/>
      </c>
      <c r="AH7" s="111">
        <v>70.0</v>
      </c>
      <c r="AI7" s="112">
        <f t="shared" ref="AI7:AI8" si="21">IF(AH7&gt;=60,AH7,0)</f>
        <v>70</v>
      </c>
      <c r="AJ7" s="42">
        <f t="shared" ref="AJ7:AJ8" si="22">IF(H7&gt;=60,100,0)</f>
        <v>0</v>
      </c>
      <c r="AK7" s="83"/>
      <c r="AL7" s="83"/>
      <c r="AM7" s="83"/>
      <c r="AN7" s="83"/>
      <c r="AO7" s="83"/>
    </row>
    <row r="8">
      <c r="A8" s="96">
        <v>467110.0</v>
      </c>
      <c r="B8" s="59" t="s">
        <v>751</v>
      </c>
      <c r="C8" s="97" t="str">
        <f t="shared" si="13"/>
        <v>Прог O24 1.2</v>
      </c>
      <c r="D8" s="98">
        <f t="shared" si="14"/>
        <v>13</v>
      </c>
      <c r="E8" s="99">
        <f t="shared" si="15"/>
        <v>24</v>
      </c>
      <c r="F8" s="99">
        <f t="shared" si="16"/>
        <v>12</v>
      </c>
      <c r="G8" s="100">
        <f t="shared" si="17"/>
        <v>0</v>
      </c>
      <c r="H8" s="101">
        <f t="shared" si="18"/>
        <v>49</v>
      </c>
      <c r="I8" s="26" t="s">
        <v>1177</v>
      </c>
      <c r="J8" s="26" t="s">
        <v>1177</v>
      </c>
      <c r="K8" s="26" t="s">
        <v>1177</v>
      </c>
      <c r="L8" s="26" t="s">
        <v>1177</v>
      </c>
      <c r="M8" s="26" t="s">
        <v>1177</v>
      </c>
      <c r="N8" s="26" t="s">
        <v>1177</v>
      </c>
      <c r="O8" s="26" t="s">
        <v>1177</v>
      </c>
      <c r="P8" s="26" t="s">
        <v>1177</v>
      </c>
      <c r="Q8" s="26" t="s">
        <v>1177</v>
      </c>
      <c r="R8" s="26" t="s">
        <v>1177</v>
      </c>
      <c r="S8" s="95" t="s">
        <v>1182</v>
      </c>
      <c r="T8" s="26"/>
      <c r="U8" s="26"/>
      <c r="V8" s="103">
        <f t="shared" si="19"/>
        <v>31110</v>
      </c>
      <c r="W8" s="106">
        <v>0.6</v>
      </c>
      <c r="X8" s="117">
        <v>45588.0</v>
      </c>
      <c r="Y8" s="103">
        <v>1501.0</v>
      </c>
      <c r="Z8" s="106">
        <v>0.7</v>
      </c>
      <c r="AA8" s="105">
        <v>45602.0</v>
      </c>
      <c r="AB8" s="91" t="s">
        <v>1183</v>
      </c>
      <c r="AC8" s="106">
        <v>0.6</v>
      </c>
      <c r="AD8" s="109">
        <v>45637.0</v>
      </c>
      <c r="AE8" s="118"/>
      <c r="AF8" s="106">
        <f t="shared" ref="AF8:AG8" si="20">AC8</f>
        <v>0.6</v>
      </c>
      <c r="AG8" s="110">
        <f t="shared" si="20"/>
        <v>45637</v>
      </c>
      <c r="AH8" s="111">
        <v>60.0</v>
      </c>
      <c r="AI8" s="112">
        <f t="shared" si="21"/>
        <v>60</v>
      </c>
      <c r="AJ8" s="42">
        <f t="shared" si="22"/>
        <v>0</v>
      </c>
      <c r="AK8" s="83"/>
      <c r="AL8" s="83"/>
      <c r="AM8" s="83"/>
      <c r="AN8" s="83"/>
      <c r="AO8" s="83"/>
    </row>
    <row r="10">
      <c r="A10" s="96">
        <v>468076.0</v>
      </c>
      <c r="B10" s="59" t="s">
        <v>1107</v>
      </c>
      <c r="C10" s="97" t="str">
        <f t="shared" ref="C10:C26" si="24">$C$3</f>
        <v>Прог O24 1.2</v>
      </c>
      <c r="D10" s="98">
        <f t="shared" ref="D10:D26" si="25">AVERAGE(W10,Z10)*20</f>
        <v>16.5</v>
      </c>
      <c r="E10" s="99">
        <f t="shared" ref="E10:E26" si="26">AVERAGE(AC10,AF10)*40</f>
        <v>26</v>
      </c>
      <c r="F10" s="99">
        <f t="shared" ref="F10:F26" si="27">AVERAGE(AH10,AI10)/100*20</f>
        <v>14.666</v>
      </c>
      <c r="G10" s="100">
        <f t="shared" ref="G10:G26" si="28">AJ10/100*20</f>
        <v>12</v>
      </c>
      <c r="H10" s="101">
        <f t="shared" ref="H10:H26" si="29">SUM(D10:G10)</f>
        <v>69.166</v>
      </c>
      <c r="I10" s="26" t="s">
        <v>1177</v>
      </c>
      <c r="J10" s="26" t="s">
        <v>1177</v>
      </c>
      <c r="K10" s="26" t="s">
        <v>1177</v>
      </c>
      <c r="L10" s="26" t="s">
        <v>1177</v>
      </c>
      <c r="M10" s="26" t="s">
        <v>1177</v>
      </c>
      <c r="N10" s="26" t="s">
        <v>1177</v>
      </c>
      <c r="O10" s="26" t="s">
        <v>1177</v>
      </c>
      <c r="P10" s="26" t="s">
        <v>1177</v>
      </c>
      <c r="Q10" s="26"/>
      <c r="R10" s="26" t="s">
        <v>1177</v>
      </c>
      <c r="S10" s="95"/>
      <c r="T10" s="26"/>
      <c r="U10" s="26"/>
      <c r="V10" s="103">
        <f t="shared" ref="V10:V26" si="30">abs(A10-460000)+24000</f>
        <v>32076</v>
      </c>
      <c r="W10" s="104">
        <v>0.8</v>
      </c>
      <c r="X10" s="117">
        <v>45588.0</v>
      </c>
      <c r="Y10" s="103">
        <v>1500.0</v>
      </c>
      <c r="Z10" s="106">
        <v>0.85</v>
      </c>
      <c r="AA10" s="117">
        <v>45623.0</v>
      </c>
      <c r="AB10" s="116" t="s">
        <v>1184</v>
      </c>
      <c r="AC10" s="106">
        <v>0.65</v>
      </c>
      <c r="AD10" s="107">
        <v>45701.0</v>
      </c>
      <c r="AE10" s="91"/>
      <c r="AF10" s="106">
        <f t="shared" ref="AF10:AG10" si="23">AC10</f>
        <v>0.65</v>
      </c>
      <c r="AG10" s="110">
        <f t="shared" si="23"/>
        <v>45701</v>
      </c>
      <c r="AH10" s="111">
        <v>73.33</v>
      </c>
      <c r="AI10" s="112">
        <f t="shared" ref="AI10:AI26" si="32">IF(AH10&gt;=60,AH10,0)</f>
        <v>73.33</v>
      </c>
      <c r="AJ10" s="68">
        <v>60.0</v>
      </c>
      <c r="AK10" s="83"/>
      <c r="AL10" s="83"/>
      <c r="AM10" s="83"/>
      <c r="AN10" s="83"/>
      <c r="AO10" s="83"/>
    </row>
    <row r="11">
      <c r="A11" s="96">
        <v>467743.0</v>
      </c>
      <c r="B11" s="59" t="s">
        <v>991</v>
      </c>
      <c r="C11" s="97" t="str">
        <f t="shared" si="24"/>
        <v>Прог O24 1.2</v>
      </c>
      <c r="D11" s="98">
        <f t="shared" si="25"/>
        <v>12</v>
      </c>
      <c r="E11" s="99">
        <f t="shared" si="26"/>
        <v>26</v>
      </c>
      <c r="F11" s="99">
        <f t="shared" si="27"/>
        <v>14</v>
      </c>
      <c r="G11" s="100">
        <f t="shared" si="28"/>
        <v>12</v>
      </c>
      <c r="H11" s="101">
        <f t="shared" si="29"/>
        <v>64</v>
      </c>
      <c r="I11" s="26" t="s">
        <v>1177</v>
      </c>
      <c r="J11" s="26" t="s">
        <v>1177</v>
      </c>
      <c r="K11" s="26" t="s">
        <v>1179</v>
      </c>
      <c r="L11" s="26" t="s">
        <v>1177</v>
      </c>
      <c r="M11" s="26" t="s">
        <v>1177</v>
      </c>
      <c r="N11" s="26" t="s">
        <v>1177</v>
      </c>
      <c r="O11" s="26" t="s">
        <v>1177</v>
      </c>
      <c r="P11" s="26" t="s">
        <v>1177</v>
      </c>
      <c r="Q11" s="26" t="s">
        <v>1177</v>
      </c>
      <c r="R11" s="26" t="s">
        <v>1177</v>
      </c>
      <c r="S11" s="95" t="s">
        <v>1177</v>
      </c>
      <c r="T11" s="26"/>
      <c r="U11" s="26"/>
      <c r="V11" s="103">
        <f t="shared" si="30"/>
        <v>31743</v>
      </c>
      <c r="W11" s="104">
        <v>0.6</v>
      </c>
      <c r="X11" s="105">
        <v>45602.0</v>
      </c>
      <c r="Y11" s="91">
        <v>1296.0</v>
      </c>
      <c r="Z11" s="106">
        <v>0.6</v>
      </c>
      <c r="AA11" s="105">
        <v>45630.0</v>
      </c>
      <c r="AB11" s="116" t="s">
        <v>1185</v>
      </c>
      <c r="AC11" s="106">
        <v>0.65</v>
      </c>
      <c r="AD11" s="107">
        <v>45701.0</v>
      </c>
      <c r="AE11" s="91"/>
      <c r="AF11" s="106">
        <f t="shared" ref="AF11:AG11" si="31">AC11</f>
        <v>0.65</v>
      </c>
      <c r="AG11" s="110">
        <f t="shared" si="31"/>
        <v>45701</v>
      </c>
      <c r="AH11" s="111">
        <v>70.0</v>
      </c>
      <c r="AI11" s="112">
        <f t="shared" si="32"/>
        <v>70</v>
      </c>
      <c r="AJ11" s="68">
        <v>60.0</v>
      </c>
      <c r="AK11" s="83"/>
      <c r="AL11" s="83"/>
      <c r="AM11" s="83"/>
      <c r="AN11" s="83"/>
      <c r="AO11" s="83"/>
    </row>
    <row r="12">
      <c r="A12" s="96">
        <v>466236.0</v>
      </c>
      <c r="B12" s="59" t="s">
        <v>437</v>
      </c>
      <c r="C12" s="97" t="str">
        <f t="shared" si="24"/>
        <v>Прог O24 1.2</v>
      </c>
      <c r="D12" s="98">
        <f t="shared" si="25"/>
        <v>14.5</v>
      </c>
      <c r="E12" s="99">
        <f t="shared" si="26"/>
        <v>26</v>
      </c>
      <c r="F12" s="99">
        <f t="shared" si="27"/>
        <v>15.334</v>
      </c>
      <c r="G12" s="100">
        <f t="shared" si="28"/>
        <v>12</v>
      </c>
      <c r="H12" s="101">
        <f t="shared" si="29"/>
        <v>67.834</v>
      </c>
      <c r="I12" s="26" t="s">
        <v>1177</v>
      </c>
      <c r="J12" s="26" t="s">
        <v>1177</v>
      </c>
      <c r="K12" s="26" t="s">
        <v>1177</v>
      </c>
      <c r="L12" s="26" t="s">
        <v>1177</v>
      </c>
      <c r="M12" s="26" t="s">
        <v>1177</v>
      </c>
      <c r="N12" s="26" t="s">
        <v>1177</v>
      </c>
      <c r="O12" s="26" t="s">
        <v>1177</v>
      </c>
      <c r="P12" s="26" t="s">
        <v>1177</v>
      </c>
      <c r="Q12" s="26"/>
      <c r="R12" s="26" t="s">
        <v>1177</v>
      </c>
      <c r="S12" s="95" t="s">
        <v>1177</v>
      </c>
      <c r="T12" s="26"/>
      <c r="U12" s="26"/>
      <c r="V12" s="103">
        <f t="shared" si="30"/>
        <v>30236</v>
      </c>
      <c r="W12" s="106">
        <v>0.75</v>
      </c>
      <c r="X12" s="117">
        <v>45574.0</v>
      </c>
      <c r="Y12" s="119">
        <v>1202.0</v>
      </c>
      <c r="Z12" s="106">
        <v>0.7</v>
      </c>
      <c r="AA12" s="105">
        <v>45630.0</v>
      </c>
      <c r="AB12" s="116" t="s">
        <v>1186</v>
      </c>
      <c r="AC12" s="106">
        <v>0.65</v>
      </c>
      <c r="AD12" s="109">
        <v>45651.0</v>
      </c>
      <c r="AE12" s="91"/>
      <c r="AF12" s="106">
        <f t="shared" ref="AF12:AG12" si="33">AC12</f>
        <v>0.65</v>
      </c>
      <c r="AG12" s="110">
        <f t="shared" si="33"/>
        <v>45651</v>
      </c>
      <c r="AH12" s="111">
        <v>76.67</v>
      </c>
      <c r="AI12" s="112">
        <f t="shared" si="32"/>
        <v>76.67</v>
      </c>
      <c r="AJ12" s="68">
        <v>60.0</v>
      </c>
      <c r="AK12" s="83"/>
      <c r="AL12" s="83"/>
      <c r="AM12" s="83"/>
      <c r="AN12" s="83"/>
      <c r="AO12" s="83"/>
    </row>
    <row r="13">
      <c r="A13" s="120" t="s">
        <v>28</v>
      </c>
      <c r="B13" s="121" t="s">
        <v>29</v>
      </c>
      <c r="C13" s="97" t="str">
        <f t="shared" si="24"/>
        <v>Прог O24 1.2</v>
      </c>
      <c r="D13" s="98">
        <f t="shared" si="25"/>
        <v>14.5</v>
      </c>
      <c r="E13" s="99">
        <f t="shared" si="26"/>
        <v>34</v>
      </c>
      <c r="F13" s="99">
        <f t="shared" si="27"/>
        <v>14.666</v>
      </c>
      <c r="G13" s="100">
        <f t="shared" si="28"/>
        <v>20</v>
      </c>
      <c r="H13" s="101">
        <f t="shared" si="29"/>
        <v>83.166</v>
      </c>
      <c r="I13" s="26" t="s">
        <v>1177</v>
      </c>
      <c r="J13" s="26" t="s">
        <v>1177</v>
      </c>
      <c r="K13" s="26" t="s">
        <v>1177</v>
      </c>
      <c r="L13" s="26" t="s">
        <v>1177</v>
      </c>
      <c r="M13" s="26" t="s">
        <v>1177</v>
      </c>
      <c r="N13" s="26" t="s">
        <v>1177</v>
      </c>
      <c r="O13" s="26" t="s">
        <v>1177</v>
      </c>
      <c r="P13" s="26" t="s">
        <v>1177</v>
      </c>
      <c r="Q13" s="26" t="s">
        <v>1177</v>
      </c>
      <c r="R13" s="26" t="s">
        <v>1177</v>
      </c>
      <c r="S13" s="95" t="s">
        <v>1182</v>
      </c>
      <c r="T13" s="26"/>
      <c r="U13" s="26"/>
      <c r="V13" s="103">
        <f t="shared" si="30"/>
        <v>28923</v>
      </c>
      <c r="W13" s="104">
        <v>0.65</v>
      </c>
      <c r="X13" s="105">
        <v>45602.0</v>
      </c>
      <c r="Y13" s="115">
        <v>1292.0</v>
      </c>
      <c r="Z13" s="106">
        <v>0.8</v>
      </c>
      <c r="AA13" s="105">
        <v>45623.0</v>
      </c>
      <c r="AB13" s="26" t="s">
        <v>1187</v>
      </c>
      <c r="AC13" s="106">
        <v>0.85</v>
      </c>
      <c r="AD13" s="110">
        <v>45644.0</v>
      </c>
      <c r="AE13" s="102"/>
      <c r="AF13" s="106">
        <f t="shared" ref="AF13:AG13" si="34">AC13</f>
        <v>0.85</v>
      </c>
      <c r="AG13" s="110">
        <f t="shared" si="34"/>
        <v>45644</v>
      </c>
      <c r="AH13" s="111">
        <v>73.33</v>
      </c>
      <c r="AI13" s="112">
        <f t="shared" si="32"/>
        <v>73.33</v>
      </c>
      <c r="AJ13" s="42">
        <f t="shared" ref="AJ13:AJ15" si="36">IF(H13&gt;=60,100,0)</f>
        <v>100</v>
      </c>
      <c r="AK13" s="83"/>
      <c r="AL13" s="83"/>
      <c r="AM13" s="83"/>
      <c r="AN13" s="83"/>
      <c r="AO13" s="83"/>
    </row>
    <row r="14">
      <c r="A14" s="96">
        <v>465629.0</v>
      </c>
      <c r="B14" s="59" t="s">
        <v>228</v>
      </c>
      <c r="C14" s="97" t="str">
        <f t="shared" si="24"/>
        <v>Прог O24 1.2</v>
      </c>
      <c r="D14" s="98">
        <f t="shared" si="25"/>
        <v>17</v>
      </c>
      <c r="E14" s="99">
        <f t="shared" si="26"/>
        <v>34</v>
      </c>
      <c r="F14" s="99">
        <f t="shared" si="27"/>
        <v>14</v>
      </c>
      <c r="G14" s="100">
        <f t="shared" si="28"/>
        <v>20</v>
      </c>
      <c r="H14" s="101">
        <f t="shared" si="29"/>
        <v>85</v>
      </c>
      <c r="I14" s="26" t="s">
        <v>1177</v>
      </c>
      <c r="J14" s="26" t="s">
        <v>1177</v>
      </c>
      <c r="K14" s="26" t="s">
        <v>1177</v>
      </c>
      <c r="L14" s="26" t="s">
        <v>1177</v>
      </c>
      <c r="M14" s="26" t="s">
        <v>1177</v>
      </c>
      <c r="N14" s="26" t="s">
        <v>1177</v>
      </c>
      <c r="O14" s="115" t="s">
        <v>1179</v>
      </c>
      <c r="P14" s="26" t="s">
        <v>1179</v>
      </c>
      <c r="Q14" s="26"/>
      <c r="R14" s="26" t="s">
        <v>1179</v>
      </c>
      <c r="S14" s="95" t="s">
        <v>1188</v>
      </c>
      <c r="T14" s="102"/>
      <c r="U14" s="102"/>
      <c r="V14" s="103">
        <f t="shared" si="30"/>
        <v>29629</v>
      </c>
      <c r="W14" s="106">
        <v>0.8</v>
      </c>
      <c r="X14" s="117">
        <v>45574.0</v>
      </c>
      <c r="Y14" s="115">
        <v>12071.0</v>
      </c>
      <c r="Z14" s="106">
        <v>0.9</v>
      </c>
      <c r="AA14" s="117">
        <v>45588.0</v>
      </c>
      <c r="AB14" s="26" t="s">
        <v>1189</v>
      </c>
      <c r="AC14" s="106">
        <v>0.85</v>
      </c>
      <c r="AD14" s="105">
        <v>45621.0</v>
      </c>
      <c r="AE14" s="26"/>
      <c r="AF14" s="106">
        <f t="shared" ref="AF14:AG14" si="35">AC14</f>
        <v>0.85</v>
      </c>
      <c r="AG14" s="110">
        <f t="shared" si="35"/>
        <v>45621</v>
      </c>
      <c r="AH14" s="122">
        <v>70.0</v>
      </c>
      <c r="AI14" s="112">
        <f t="shared" si="32"/>
        <v>70</v>
      </c>
      <c r="AJ14" s="42">
        <f t="shared" si="36"/>
        <v>100</v>
      </c>
      <c r="AK14" s="83"/>
      <c r="AL14" s="83"/>
      <c r="AM14" s="83"/>
      <c r="AN14" s="83"/>
      <c r="AO14" s="83"/>
    </row>
    <row r="15">
      <c r="A15" s="96">
        <v>474270.0</v>
      </c>
      <c r="B15" s="59" t="s">
        <v>238</v>
      </c>
      <c r="C15" s="97" t="str">
        <f t="shared" si="24"/>
        <v>Прог O24 1.2</v>
      </c>
      <c r="D15" s="98">
        <f t="shared" si="25"/>
        <v>13</v>
      </c>
      <c r="E15" s="99">
        <f t="shared" si="26"/>
        <v>35.6</v>
      </c>
      <c r="F15" s="99">
        <f t="shared" si="27"/>
        <v>14</v>
      </c>
      <c r="G15" s="100">
        <f t="shared" si="28"/>
        <v>20</v>
      </c>
      <c r="H15" s="101">
        <f t="shared" si="29"/>
        <v>82.6</v>
      </c>
      <c r="I15" s="26" t="s">
        <v>1177</v>
      </c>
      <c r="J15" s="26" t="s">
        <v>1177</v>
      </c>
      <c r="K15" s="26" t="s">
        <v>1177</v>
      </c>
      <c r="L15" s="26" t="s">
        <v>1177</v>
      </c>
      <c r="M15" s="26" t="s">
        <v>1177</v>
      </c>
      <c r="N15" s="26" t="s">
        <v>1177</v>
      </c>
      <c r="O15" s="26" t="s">
        <v>1177</v>
      </c>
      <c r="P15" s="26" t="s">
        <v>1177</v>
      </c>
      <c r="Q15" s="26" t="s">
        <v>1177</v>
      </c>
      <c r="R15" s="26" t="s">
        <v>1177</v>
      </c>
      <c r="S15" s="95" t="s">
        <v>1182</v>
      </c>
      <c r="T15" s="26"/>
      <c r="U15" s="26"/>
      <c r="V15" s="103">
        <f t="shared" si="30"/>
        <v>38270</v>
      </c>
      <c r="W15" s="106">
        <v>0.6</v>
      </c>
      <c r="X15" s="117">
        <v>45574.0</v>
      </c>
      <c r="Y15" s="115">
        <v>1208.0</v>
      </c>
      <c r="Z15" s="106">
        <v>0.7</v>
      </c>
      <c r="AA15" s="105">
        <v>45623.0</v>
      </c>
      <c r="AB15" s="108" t="s">
        <v>1190</v>
      </c>
      <c r="AC15" s="106">
        <v>0.89</v>
      </c>
      <c r="AD15" s="105">
        <v>45644.0</v>
      </c>
      <c r="AE15" s="26"/>
      <c r="AF15" s="106">
        <f t="shared" ref="AF15:AG15" si="37">AC15</f>
        <v>0.89</v>
      </c>
      <c r="AG15" s="110">
        <f t="shared" si="37"/>
        <v>45644</v>
      </c>
      <c r="AH15" s="122">
        <v>70.0</v>
      </c>
      <c r="AI15" s="112">
        <f t="shared" si="32"/>
        <v>70</v>
      </c>
      <c r="AJ15" s="42">
        <f t="shared" si="36"/>
        <v>100</v>
      </c>
      <c r="AK15" s="83"/>
      <c r="AL15" s="83"/>
      <c r="AM15" s="83"/>
      <c r="AN15" s="83"/>
      <c r="AO15" s="83"/>
    </row>
    <row r="16">
      <c r="A16" s="123">
        <v>468201.0</v>
      </c>
      <c r="B16" s="124" t="s">
        <v>1147</v>
      </c>
      <c r="C16" s="97" t="str">
        <f t="shared" si="24"/>
        <v>Прог O24 1.2</v>
      </c>
      <c r="D16" s="98">
        <f t="shared" si="25"/>
        <v>15.5</v>
      </c>
      <c r="E16" s="99">
        <f t="shared" si="26"/>
        <v>28</v>
      </c>
      <c r="F16" s="99">
        <f t="shared" si="27"/>
        <v>15.334</v>
      </c>
      <c r="G16" s="100">
        <f t="shared" si="28"/>
        <v>12</v>
      </c>
      <c r="H16" s="101">
        <f t="shared" si="29"/>
        <v>70.834</v>
      </c>
      <c r="I16" s="26" t="s">
        <v>1177</v>
      </c>
      <c r="J16" s="26" t="s">
        <v>1177</v>
      </c>
      <c r="K16" s="26" t="s">
        <v>1177</v>
      </c>
      <c r="L16" s="26" t="s">
        <v>1177</v>
      </c>
      <c r="M16" s="26" t="s">
        <v>1177</v>
      </c>
      <c r="N16" s="26" t="s">
        <v>1179</v>
      </c>
      <c r="O16" s="115" t="s">
        <v>1177</v>
      </c>
      <c r="P16" s="115" t="s">
        <v>1177</v>
      </c>
      <c r="Q16" s="115" t="s">
        <v>1177</v>
      </c>
      <c r="R16" s="26" t="s">
        <v>1177</v>
      </c>
      <c r="S16" s="95" t="s">
        <v>1182</v>
      </c>
      <c r="T16" s="26"/>
      <c r="U16" s="26"/>
      <c r="V16" s="103">
        <f t="shared" si="30"/>
        <v>32201</v>
      </c>
      <c r="W16" s="106">
        <v>0.8</v>
      </c>
      <c r="X16" s="117">
        <v>45574.0</v>
      </c>
      <c r="Y16" s="119">
        <v>1203.0</v>
      </c>
      <c r="Z16" s="106">
        <v>0.75</v>
      </c>
      <c r="AA16" s="117">
        <v>45623.0</v>
      </c>
      <c r="AB16" s="116" t="s">
        <v>1191</v>
      </c>
      <c r="AC16" s="106">
        <v>0.7</v>
      </c>
      <c r="AD16" s="105">
        <v>45644.0</v>
      </c>
      <c r="AE16" s="91"/>
      <c r="AF16" s="106">
        <f t="shared" ref="AF16:AG16" si="38">AC16</f>
        <v>0.7</v>
      </c>
      <c r="AG16" s="110">
        <f t="shared" si="38"/>
        <v>45644</v>
      </c>
      <c r="AH16" s="111">
        <v>76.67</v>
      </c>
      <c r="AI16" s="112">
        <f t="shared" si="32"/>
        <v>76.67</v>
      </c>
      <c r="AJ16" s="68">
        <v>60.0</v>
      </c>
      <c r="AK16" s="83"/>
      <c r="AL16" s="83"/>
      <c r="AM16" s="83"/>
      <c r="AN16" s="83"/>
      <c r="AO16" s="83"/>
    </row>
    <row r="17">
      <c r="A17" s="96">
        <v>467901.0</v>
      </c>
      <c r="B17" s="59" t="s">
        <v>1041</v>
      </c>
      <c r="C17" s="97" t="str">
        <f t="shared" si="24"/>
        <v>Прог O24 1.2</v>
      </c>
      <c r="D17" s="98">
        <f t="shared" si="25"/>
        <v>15.5</v>
      </c>
      <c r="E17" s="99">
        <f t="shared" si="26"/>
        <v>30</v>
      </c>
      <c r="F17" s="99">
        <f t="shared" si="27"/>
        <v>12</v>
      </c>
      <c r="G17" s="100">
        <f t="shared" si="28"/>
        <v>12</v>
      </c>
      <c r="H17" s="101">
        <f t="shared" si="29"/>
        <v>69.5</v>
      </c>
      <c r="I17" s="26" t="s">
        <v>1177</v>
      </c>
      <c r="J17" s="26" t="s">
        <v>1177</v>
      </c>
      <c r="K17" s="26" t="s">
        <v>1177</v>
      </c>
      <c r="L17" s="26" t="s">
        <v>1177</v>
      </c>
      <c r="M17" s="26" t="s">
        <v>1177</v>
      </c>
      <c r="N17" s="26" t="s">
        <v>1177</v>
      </c>
      <c r="O17" s="26" t="s">
        <v>1177</v>
      </c>
      <c r="P17" s="26" t="s">
        <v>1177</v>
      </c>
      <c r="Q17" s="26"/>
      <c r="R17" s="26" t="s">
        <v>1177</v>
      </c>
      <c r="S17" s="95" t="s">
        <v>1177</v>
      </c>
      <c r="T17" s="26"/>
      <c r="U17" s="26"/>
      <c r="V17" s="103">
        <f t="shared" si="30"/>
        <v>31901</v>
      </c>
      <c r="W17" s="104">
        <v>0.75</v>
      </c>
      <c r="X17" s="105">
        <v>45602.0</v>
      </c>
      <c r="Y17" s="91">
        <v>319022.0</v>
      </c>
      <c r="Z17" s="106">
        <v>0.8</v>
      </c>
      <c r="AA17" s="105">
        <v>45623.0</v>
      </c>
      <c r="AB17" s="116">
        <v>471224.0</v>
      </c>
      <c r="AC17" s="106">
        <v>0.75</v>
      </c>
      <c r="AD17" s="105">
        <v>45651.0</v>
      </c>
      <c r="AE17" s="91"/>
      <c r="AF17" s="106">
        <f t="shared" ref="AF17:AG17" si="39">AC17</f>
        <v>0.75</v>
      </c>
      <c r="AG17" s="110">
        <f t="shared" si="39"/>
        <v>45651</v>
      </c>
      <c r="AH17" s="122">
        <v>60.0</v>
      </c>
      <c r="AI17" s="112">
        <f t="shared" si="32"/>
        <v>60</v>
      </c>
      <c r="AJ17" s="68">
        <v>60.0</v>
      </c>
      <c r="AK17" s="83"/>
      <c r="AL17" s="83"/>
      <c r="AM17" s="83"/>
      <c r="AN17" s="83"/>
      <c r="AO17" s="83"/>
    </row>
    <row r="18">
      <c r="A18" s="96">
        <v>465878.0</v>
      </c>
      <c r="B18" s="59" t="s">
        <v>321</v>
      </c>
      <c r="C18" s="97" t="str">
        <f t="shared" si="24"/>
        <v>Прог O24 1.2</v>
      </c>
      <c r="D18" s="98">
        <f t="shared" si="25"/>
        <v>16</v>
      </c>
      <c r="E18" s="99">
        <f t="shared" si="26"/>
        <v>34</v>
      </c>
      <c r="F18" s="99">
        <f t="shared" si="27"/>
        <v>14</v>
      </c>
      <c r="G18" s="100">
        <f t="shared" si="28"/>
        <v>20</v>
      </c>
      <c r="H18" s="101">
        <f t="shared" si="29"/>
        <v>84</v>
      </c>
      <c r="I18" s="26" t="s">
        <v>1177</v>
      </c>
      <c r="J18" s="26" t="s">
        <v>1177</v>
      </c>
      <c r="K18" s="26" t="s">
        <v>1177</v>
      </c>
      <c r="L18" s="26" t="s">
        <v>1177</v>
      </c>
      <c r="M18" s="26" t="s">
        <v>1177</v>
      </c>
      <c r="N18" s="26" t="s">
        <v>1177</v>
      </c>
      <c r="O18" s="115" t="s">
        <v>1177</v>
      </c>
      <c r="P18" s="26" t="s">
        <v>1177</v>
      </c>
      <c r="Q18" s="26"/>
      <c r="R18" s="26" t="s">
        <v>1177</v>
      </c>
      <c r="S18" s="95" t="s">
        <v>1182</v>
      </c>
      <c r="T18" s="26"/>
      <c r="U18" s="26"/>
      <c r="V18" s="103">
        <f t="shared" si="30"/>
        <v>29878</v>
      </c>
      <c r="W18" s="106">
        <v>0.8</v>
      </c>
      <c r="X18" s="117">
        <v>45574.0</v>
      </c>
      <c r="Y18" s="115">
        <v>1206.0</v>
      </c>
      <c r="Z18" s="106">
        <v>0.8</v>
      </c>
      <c r="AA18" s="105">
        <v>45623.0</v>
      </c>
      <c r="AB18" s="26">
        <v>12066.0</v>
      </c>
      <c r="AC18" s="106">
        <v>0.85</v>
      </c>
      <c r="AD18" s="105">
        <v>45644.0</v>
      </c>
      <c r="AE18" s="26"/>
      <c r="AF18" s="106">
        <f t="shared" ref="AF18:AG18" si="40">AC18</f>
        <v>0.85</v>
      </c>
      <c r="AG18" s="110">
        <f t="shared" si="40"/>
        <v>45644</v>
      </c>
      <c r="AH18" s="111">
        <v>70.0</v>
      </c>
      <c r="AI18" s="112">
        <f t="shared" si="32"/>
        <v>70</v>
      </c>
      <c r="AJ18" s="42">
        <f t="shared" ref="AJ18:AJ24" si="42">IF(H18&gt;=60,100,0)</f>
        <v>100</v>
      </c>
      <c r="AK18" s="83"/>
      <c r="AL18" s="83"/>
      <c r="AM18" s="83"/>
      <c r="AN18" s="83"/>
      <c r="AO18" s="83"/>
    </row>
    <row r="19">
      <c r="A19" s="96">
        <v>465972.0</v>
      </c>
      <c r="B19" s="59" t="s">
        <v>349</v>
      </c>
      <c r="C19" s="97" t="str">
        <f t="shared" si="24"/>
        <v>Прог O24 1.2</v>
      </c>
      <c r="D19" s="98">
        <f t="shared" si="25"/>
        <v>16.5</v>
      </c>
      <c r="E19" s="99">
        <f t="shared" si="26"/>
        <v>34</v>
      </c>
      <c r="F19" s="99">
        <f t="shared" si="27"/>
        <v>16</v>
      </c>
      <c r="G19" s="100">
        <f t="shared" si="28"/>
        <v>20</v>
      </c>
      <c r="H19" s="101">
        <f t="shared" si="29"/>
        <v>86.5</v>
      </c>
      <c r="I19" s="26" t="s">
        <v>1177</v>
      </c>
      <c r="J19" s="26" t="s">
        <v>1177</v>
      </c>
      <c r="K19" s="26" t="s">
        <v>1177</v>
      </c>
      <c r="L19" s="26" t="s">
        <v>1179</v>
      </c>
      <c r="M19" s="26" t="s">
        <v>1177</v>
      </c>
      <c r="N19" s="26" t="s">
        <v>1177</v>
      </c>
      <c r="O19" s="26" t="s">
        <v>1177</v>
      </c>
      <c r="P19" s="26" t="s">
        <v>1177</v>
      </c>
      <c r="Q19" s="26" t="s">
        <v>1177</v>
      </c>
      <c r="R19" s="26" t="s">
        <v>1177</v>
      </c>
      <c r="S19" s="95" t="s">
        <v>1182</v>
      </c>
      <c r="T19" s="26"/>
      <c r="U19" s="26"/>
      <c r="V19" s="103">
        <f t="shared" si="30"/>
        <v>29972</v>
      </c>
      <c r="W19" s="106">
        <v>0.8</v>
      </c>
      <c r="X19" s="117">
        <v>45574.0</v>
      </c>
      <c r="Y19" s="119">
        <v>1205.0</v>
      </c>
      <c r="Z19" s="106">
        <v>0.85</v>
      </c>
      <c r="AA19" s="105">
        <v>45616.0</v>
      </c>
      <c r="AB19" s="116" t="s">
        <v>1192</v>
      </c>
      <c r="AC19" s="106">
        <v>0.85</v>
      </c>
      <c r="AD19" s="105">
        <v>45637.0</v>
      </c>
      <c r="AE19" s="91"/>
      <c r="AF19" s="106">
        <f t="shared" ref="AF19:AG19" si="41">AC19</f>
        <v>0.85</v>
      </c>
      <c r="AG19" s="110">
        <f t="shared" si="41"/>
        <v>45637</v>
      </c>
      <c r="AH19" s="122">
        <v>80.0</v>
      </c>
      <c r="AI19" s="112">
        <f t="shared" si="32"/>
        <v>80</v>
      </c>
      <c r="AJ19" s="42">
        <f t="shared" si="42"/>
        <v>100</v>
      </c>
      <c r="AK19" s="83"/>
      <c r="AL19" s="83"/>
      <c r="AM19" s="83"/>
      <c r="AN19" s="83"/>
      <c r="AO19" s="83"/>
    </row>
    <row r="20">
      <c r="A20" s="96">
        <v>377536.0</v>
      </c>
      <c r="B20" s="59" t="s">
        <v>427</v>
      </c>
      <c r="C20" s="97" t="str">
        <f t="shared" si="24"/>
        <v>Прог O24 1.2</v>
      </c>
      <c r="D20" s="98">
        <f t="shared" si="25"/>
        <v>16.5</v>
      </c>
      <c r="E20" s="99">
        <f t="shared" si="26"/>
        <v>36</v>
      </c>
      <c r="F20" s="99">
        <f t="shared" si="27"/>
        <v>13.334</v>
      </c>
      <c r="G20" s="100">
        <f t="shared" si="28"/>
        <v>20</v>
      </c>
      <c r="H20" s="101">
        <f t="shared" si="29"/>
        <v>85.834</v>
      </c>
      <c r="I20" s="26" t="s">
        <v>1177</v>
      </c>
      <c r="J20" s="26" t="s">
        <v>1177</v>
      </c>
      <c r="K20" s="26" t="s">
        <v>1177</v>
      </c>
      <c r="L20" s="26" t="s">
        <v>1177</v>
      </c>
      <c r="M20" s="26" t="s">
        <v>1177</v>
      </c>
      <c r="N20" s="26" t="s">
        <v>1177</v>
      </c>
      <c r="O20" s="26" t="s">
        <v>1177</v>
      </c>
      <c r="P20" s="26" t="s">
        <v>1177</v>
      </c>
      <c r="Q20" s="26" t="s">
        <v>1182</v>
      </c>
      <c r="R20" s="26" t="s">
        <v>1182</v>
      </c>
      <c r="S20" s="95" t="s">
        <v>1182</v>
      </c>
      <c r="T20" s="26"/>
      <c r="U20" s="26"/>
      <c r="V20" s="103">
        <f t="shared" si="30"/>
        <v>106464</v>
      </c>
      <c r="W20" s="104">
        <v>0.75</v>
      </c>
      <c r="X20" s="105">
        <v>45602.0</v>
      </c>
      <c r="Y20" s="91">
        <v>1290.0</v>
      </c>
      <c r="Z20" s="106">
        <v>0.9</v>
      </c>
      <c r="AA20" s="105">
        <v>45616.0</v>
      </c>
      <c r="AB20" s="116" t="s">
        <v>1193</v>
      </c>
      <c r="AC20" s="106">
        <v>0.9</v>
      </c>
      <c r="AD20" s="105">
        <v>45630.0</v>
      </c>
      <c r="AE20" s="91"/>
      <c r="AF20" s="106">
        <f t="shared" ref="AF20:AG20" si="43">AC20</f>
        <v>0.9</v>
      </c>
      <c r="AG20" s="110">
        <f t="shared" si="43"/>
        <v>45630</v>
      </c>
      <c r="AH20" s="111">
        <v>66.67</v>
      </c>
      <c r="AI20" s="112">
        <f t="shared" si="32"/>
        <v>66.67</v>
      </c>
      <c r="AJ20" s="42">
        <f t="shared" si="42"/>
        <v>100</v>
      </c>
      <c r="AK20" s="83"/>
      <c r="AL20" s="83"/>
      <c r="AM20" s="83"/>
      <c r="AN20" s="83"/>
      <c r="AO20" s="83"/>
    </row>
    <row r="21">
      <c r="A21" s="96">
        <v>466351.0</v>
      </c>
      <c r="B21" s="59" t="s">
        <v>479</v>
      </c>
      <c r="C21" s="97" t="str">
        <f t="shared" si="24"/>
        <v>Прог O24 1.2</v>
      </c>
      <c r="D21" s="98">
        <f t="shared" si="25"/>
        <v>18.6</v>
      </c>
      <c r="E21" s="99">
        <f t="shared" si="26"/>
        <v>38</v>
      </c>
      <c r="F21" s="99">
        <f t="shared" si="27"/>
        <v>12</v>
      </c>
      <c r="G21" s="100">
        <f t="shared" si="28"/>
        <v>20</v>
      </c>
      <c r="H21" s="101">
        <f t="shared" si="29"/>
        <v>88.6</v>
      </c>
      <c r="I21" s="26" t="s">
        <v>1177</v>
      </c>
      <c r="J21" s="26" t="s">
        <v>1177</v>
      </c>
      <c r="K21" s="26" t="s">
        <v>1177</v>
      </c>
      <c r="L21" s="26" t="s">
        <v>1177</v>
      </c>
      <c r="M21" s="26" t="s">
        <v>1177</v>
      </c>
      <c r="N21" s="26" t="s">
        <v>1177</v>
      </c>
      <c r="O21" s="115" t="s">
        <v>1177</v>
      </c>
      <c r="P21" s="26" t="s">
        <v>1179</v>
      </c>
      <c r="Q21" s="26" t="s">
        <v>1177</v>
      </c>
      <c r="R21" s="26" t="s">
        <v>1182</v>
      </c>
      <c r="S21" s="95" t="s">
        <v>1182</v>
      </c>
      <c r="T21" s="26"/>
      <c r="U21" s="26"/>
      <c r="V21" s="103">
        <f t="shared" si="30"/>
        <v>30351</v>
      </c>
      <c r="W21" s="106">
        <v>0.9</v>
      </c>
      <c r="X21" s="117">
        <v>45574.0</v>
      </c>
      <c r="Y21" s="115">
        <v>1210.0</v>
      </c>
      <c r="Z21" s="106">
        <v>0.96</v>
      </c>
      <c r="AA21" s="117">
        <v>45588.0</v>
      </c>
      <c r="AB21" s="26" t="s">
        <v>1194</v>
      </c>
      <c r="AC21" s="106">
        <v>0.95</v>
      </c>
      <c r="AD21" s="105">
        <v>45637.0</v>
      </c>
      <c r="AE21" s="26"/>
      <c r="AF21" s="106">
        <f t="shared" ref="AF21:AG21" si="44">AC21</f>
        <v>0.95</v>
      </c>
      <c r="AG21" s="110">
        <f t="shared" si="44"/>
        <v>45637</v>
      </c>
      <c r="AH21" s="111">
        <v>60.0</v>
      </c>
      <c r="AI21" s="112">
        <f t="shared" si="32"/>
        <v>60</v>
      </c>
      <c r="AJ21" s="42">
        <f t="shared" si="42"/>
        <v>100</v>
      </c>
      <c r="AK21" s="83"/>
      <c r="AL21" s="83"/>
      <c r="AM21" s="83"/>
      <c r="AN21" s="83"/>
      <c r="AO21" s="83"/>
    </row>
    <row r="22">
      <c r="A22" s="96">
        <v>474314.0</v>
      </c>
      <c r="B22" s="59" t="s">
        <v>523</v>
      </c>
      <c r="C22" s="97" t="str">
        <f t="shared" si="24"/>
        <v>Прог O24 1.2</v>
      </c>
      <c r="D22" s="98">
        <f t="shared" si="25"/>
        <v>18.5</v>
      </c>
      <c r="E22" s="99">
        <f t="shared" si="26"/>
        <v>30</v>
      </c>
      <c r="F22" s="99">
        <f t="shared" si="27"/>
        <v>15.334</v>
      </c>
      <c r="G22" s="100">
        <f t="shared" si="28"/>
        <v>20</v>
      </c>
      <c r="H22" s="101">
        <f t="shared" si="29"/>
        <v>83.834</v>
      </c>
      <c r="I22" s="26" t="s">
        <v>1177</v>
      </c>
      <c r="J22" s="26" t="s">
        <v>1177</v>
      </c>
      <c r="K22" s="26" t="s">
        <v>1177</v>
      </c>
      <c r="L22" s="26" t="s">
        <v>1177</v>
      </c>
      <c r="M22" s="26" t="s">
        <v>1179</v>
      </c>
      <c r="N22" s="26" t="s">
        <v>1177</v>
      </c>
      <c r="O22" s="115" t="s">
        <v>1179</v>
      </c>
      <c r="P22" s="26" t="s">
        <v>1177</v>
      </c>
      <c r="Q22" s="26" t="s">
        <v>1177</v>
      </c>
      <c r="R22" s="26" t="s">
        <v>1177</v>
      </c>
      <c r="S22" s="95" t="s">
        <v>1182</v>
      </c>
      <c r="T22" s="26"/>
      <c r="U22" s="26"/>
      <c r="V22" s="103">
        <f t="shared" si="30"/>
        <v>38314</v>
      </c>
      <c r="W22" s="106">
        <v>0.95</v>
      </c>
      <c r="X22" s="117">
        <v>45574.0</v>
      </c>
      <c r="Y22" s="115">
        <v>1201.0</v>
      </c>
      <c r="Z22" s="106">
        <v>0.9</v>
      </c>
      <c r="AA22" s="117">
        <v>45588.0</v>
      </c>
      <c r="AB22" s="26" t="s">
        <v>1195</v>
      </c>
      <c r="AC22" s="106">
        <v>0.75</v>
      </c>
      <c r="AD22" s="105">
        <v>45644.0</v>
      </c>
      <c r="AE22" s="108"/>
      <c r="AF22" s="106">
        <f t="shared" ref="AF22:AG22" si="45">AC22</f>
        <v>0.75</v>
      </c>
      <c r="AG22" s="110">
        <f t="shared" si="45"/>
        <v>45644</v>
      </c>
      <c r="AH22" s="111">
        <v>76.67</v>
      </c>
      <c r="AI22" s="112">
        <f t="shared" si="32"/>
        <v>76.67</v>
      </c>
      <c r="AJ22" s="42">
        <f t="shared" si="42"/>
        <v>100</v>
      </c>
      <c r="AK22" s="83"/>
      <c r="AL22" s="83"/>
      <c r="AM22" s="83"/>
      <c r="AN22" s="83"/>
      <c r="AO22" s="83"/>
    </row>
    <row r="23">
      <c r="A23" s="96">
        <v>466916.0</v>
      </c>
      <c r="B23" s="59" t="s">
        <v>693</v>
      </c>
      <c r="C23" s="97" t="str">
        <f t="shared" si="24"/>
        <v>Прог O24 1.2</v>
      </c>
      <c r="D23" s="98">
        <f t="shared" si="25"/>
        <v>16</v>
      </c>
      <c r="E23" s="99">
        <f t="shared" si="26"/>
        <v>38</v>
      </c>
      <c r="F23" s="99">
        <f t="shared" si="27"/>
        <v>14.666</v>
      </c>
      <c r="G23" s="100">
        <f t="shared" si="28"/>
        <v>20</v>
      </c>
      <c r="H23" s="101">
        <f t="shared" si="29"/>
        <v>88.666</v>
      </c>
      <c r="I23" s="26" t="s">
        <v>1177</v>
      </c>
      <c r="J23" s="26" t="s">
        <v>1177</v>
      </c>
      <c r="K23" s="26" t="s">
        <v>1177</v>
      </c>
      <c r="L23" s="26" t="s">
        <v>1177</v>
      </c>
      <c r="M23" s="26" t="s">
        <v>1177</v>
      </c>
      <c r="N23" s="26" t="s">
        <v>1179</v>
      </c>
      <c r="O23" s="115" t="s">
        <v>1177</v>
      </c>
      <c r="P23" s="26" t="s">
        <v>1179</v>
      </c>
      <c r="Q23" s="26" t="s">
        <v>1182</v>
      </c>
      <c r="R23" s="26" t="s">
        <v>1182</v>
      </c>
      <c r="S23" s="95" t="s">
        <v>1182</v>
      </c>
      <c r="T23" s="26"/>
      <c r="U23" s="26"/>
      <c r="V23" s="103">
        <f t="shared" si="30"/>
        <v>30916</v>
      </c>
      <c r="W23" s="106">
        <v>0.7</v>
      </c>
      <c r="X23" s="117">
        <v>45574.0</v>
      </c>
      <c r="Y23" s="119">
        <v>1204.0</v>
      </c>
      <c r="Z23" s="106">
        <v>0.9</v>
      </c>
      <c r="AA23" s="105">
        <v>45602.0</v>
      </c>
      <c r="AB23" s="91" t="s">
        <v>1196</v>
      </c>
      <c r="AC23" s="106">
        <v>0.95</v>
      </c>
      <c r="AD23" s="105">
        <v>45630.0</v>
      </c>
      <c r="AE23" s="91"/>
      <c r="AF23" s="106">
        <f t="shared" ref="AF23:AG23" si="46">AC23</f>
        <v>0.95</v>
      </c>
      <c r="AG23" s="110">
        <f t="shared" si="46"/>
        <v>45630</v>
      </c>
      <c r="AH23" s="111">
        <v>73.33</v>
      </c>
      <c r="AI23" s="112">
        <f t="shared" si="32"/>
        <v>73.33</v>
      </c>
      <c r="AJ23" s="42">
        <f t="shared" si="42"/>
        <v>100</v>
      </c>
      <c r="AK23" s="83"/>
      <c r="AL23" s="83"/>
      <c r="AM23" s="83"/>
      <c r="AN23" s="83"/>
      <c r="AO23" s="83"/>
    </row>
    <row r="24" ht="16.5" customHeight="1">
      <c r="A24" s="96">
        <v>467496.0</v>
      </c>
      <c r="B24" s="59" t="s">
        <v>893</v>
      </c>
      <c r="C24" s="97" t="str">
        <f t="shared" si="24"/>
        <v>Прог O24 1.2</v>
      </c>
      <c r="D24" s="98">
        <f t="shared" si="25"/>
        <v>16.4</v>
      </c>
      <c r="E24" s="99">
        <f t="shared" si="26"/>
        <v>36</v>
      </c>
      <c r="F24" s="99">
        <f t="shared" si="27"/>
        <v>15.334</v>
      </c>
      <c r="G24" s="100">
        <f t="shared" si="28"/>
        <v>20</v>
      </c>
      <c r="H24" s="101">
        <f t="shared" si="29"/>
        <v>87.734</v>
      </c>
      <c r="I24" s="26" t="s">
        <v>1177</v>
      </c>
      <c r="J24" s="26" t="s">
        <v>1177</v>
      </c>
      <c r="K24" s="26" t="s">
        <v>1177</v>
      </c>
      <c r="L24" s="26" t="s">
        <v>1177</v>
      </c>
      <c r="M24" s="26" t="s">
        <v>1177</v>
      </c>
      <c r="N24" s="26" t="s">
        <v>1177</v>
      </c>
      <c r="O24" s="26" t="s">
        <v>1177</v>
      </c>
      <c r="P24" s="26" t="s">
        <v>1177</v>
      </c>
      <c r="Q24" s="26" t="s">
        <v>1177</v>
      </c>
      <c r="R24" s="26" t="s">
        <v>1182</v>
      </c>
      <c r="S24" s="95" t="s">
        <v>1182</v>
      </c>
      <c r="T24" s="26"/>
      <c r="U24" s="26"/>
      <c r="V24" s="103">
        <f t="shared" si="30"/>
        <v>31496</v>
      </c>
      <c r="W24" s="106">
        <v>0.75</v>
      </c>
      <c r="X24" s="117">
        <v>45574.0</v>
      </c>
      <c r="Y24" s="119">
        <v>1211.0</v>
      </c>
      <c r="Z24" s="106">
        <v>0.89</v>
      </c>
      <c r="AA24" s="105">
        <v>45602.0</v>
      </c>
      <c r="AB24" s="116" t="s">
        <v>1197</v>
      </c>
      <c r="AC24" s="106">
        <v>0.9</v>
      </c>
      <c r="AD24" s="105">
        <v>45637.0</v>
      </c>
      <c r="AE24" s="91"/>
      <c r="AF24" s="106">
        <f t="shared" ref="AF24:AG24" si="47">AC24</f>
        <v>0.9</v>
      </c>
      <c r="AG24" s="110">
        <f t="shared" si="47"/>
        <v>45637</v>
      </c>
      <c r="AH24" s="111">
        <v>76.67</v>
      </c>
      <c r="AI24" s="112">
        <f t="shared" si="32"/>
        <v>76.67</v>
      </c>
      <c r="AJ24" s="42">
        <f t="shared" si="42"/>
        <v>100</v>
      </c>
      <c r="AK24" s="83"/>
      <c r="AL24" s="83"/>
      <c r="AM24" s="83"/>
      <c r="AN24" s="83"/>
      <c r="AO24" s="83"/>
    </row>
    <row r="25">
      <c r="A25" s="96">
        <v>467786.0</v>
      </c>
      <c r="B25" s="59" t="s">
        <v>1003</v>
      </c>
      <c r="C25" s="97" t="str">
        <f t="shared" si="24"/>
        <v>Прог O24 1.2</v>
      </c>
      <c r="D25" s="98">
        <f t="shared" si="25"/>
        <v>14.5</v>
      </c>
      <c r="E25" s="99">
        <f t="shared" si="26"/>
        <v>26</v>
      </c>
      <c r="F25" s="99">
        <f t="shared" si="27"/>
        <v>14</v>
      </c>
      <c r="G25" s="100">
        <f t="shared" si="28"/>
        <v>12</v>
      </c>
      <c r="H25" s="101">
        <f t="shared" si="29"/>
        <v>66.5</v>
      </c>
      <c r="I25" s="26" t="s">
        <v>1177</v>
      </c>
      <c r="J25" s="26" t="s">
        <v>1177</v>
      </c>
      <c r="K25" s="26" t="s">
        <v>1177</v>
      </c>
      <c r="L25" s="26" t="s">
        <v>1177</v>
      </c>
      <c r="M25" s="26" t="s">
        <v>1177</v>
      </c>
      <c r="N25" s="26" t="s">
        <v>1177</v>
      </c>
      <c r="O25" s="115" t="s">
        <v>1177</v>
      </c>
      <c r="P25" s="26" t="s">
        <v>1179</v>
      </c>
      <c r="Q25" s="26"/>
      <c r="R25" s="26" t="s">
        <v>1177</v>
      </c>
      <c r="S25" s="95" t="s">
        <v>1177</v>
      </c>
      <c r="T25" s="26"/>
      <c r="U25" s="26"/>
      <c r="V25" s="103">
        <f t="shared" si="30"/>
        <v>31786</v>
      </c>
      <c r="W25" s="104">
        <v>0.65</v>
      </c>
      <c r="X25" s="105">
        <v>45602.0</v>
      </c>
      <c r="Y25" s="119">
        <v>1293.0</v>
      </c>
      <c r="Z25" s="106">
        <v>0.8</v>
      </c>
      <c r="AA25" s="117">
        <v>45623.0</v>
      </c>
      <c r="AB25" s="91" t="s">
        <v>1198</v>
      </c>
      <c r="AC25" s="106">
        <v>0.65</v>
      </c>
      <c r="AD25" s="107">
        <v>45701.0</v>
      </c>
      <c r="AE25" s="91"/>
      <c r="AF25" s="106">
        <f t="shared" ref="AF25:AG25" si="48">AC25</f>
        <v>0.65</v>
      </c>
      <c r="AG25" s="110">
        <f t="shared" si="48"/>
        <v>45701</v>
      </c>
      <c r="AH25" s="111">
        <v>70.0</v>
      </c>
      <c r="AI25" s="112">
        <f t="shared" si="32"/>
        <v>70</v>
      </c>
      <c r="AJ25" s="68">
        <v>60.0</v>
      </c>
      <c r="AK25" s="83"/>
      <c r="AL25" s="83"/>
      <c r="AM25" s="83"/>
      <c r="AN25" s="83"/>
      <c r="AO25" s="83"/>
    </row>
    <row r="26">
      <c r="A26" s="96">
        <v>468020.0</v>
      </c>
      <c r="B26" s="59" t="s">
        <v>1089</v>
      </c>
      <c r="C26" s="97" t="str">
        <f t="shared" si="24"/>
        <v>Прог O24 1.2</v>
      </c>
      <c r="D26" s="98">
        <f t="shared" si="25"/>
        <v>14.5</v>
      </c>
      <c r="E26" s="99">
        <f t="shared" si="26"/>
        <v>32</v>
      </c>
      <c r="F26" s="99">
        <f t="shared" si="27"/>
        <v>15.334</v>
      </c>
      <c r="G26" s="100">
        <f t="shared" si="28"/>
        <v>20</v>
      </c>
      <c r="H26" s="101">
        <f t="shared" si="29"/>
        <v>81.834</v>
      </c>
      <c r="I26" s="26" t="s">
        <v>1179</v>
      </c>
      <c r="J26" s="26" t="s">
        <v>1177</v>
      </c>
      <c r="K26" s="26" t="s">
        <v>1177</v>
      </c>
      <c r="L26" s="26" t="s">
        <v>1179</v>
      </c>
      <c r="M26" s="26" t="s">
        <v>1177</v>
      </c>
      <c r="N26" s="26" t="s">
        <v>1179</v>
      </c>
      <c r="O26" s="115" t="s">
        <v>1179</v>
      </c>
      <c r="P26" s="26" t="s">
        <v>1177</v>
      </c>
      <c r="Q26" s="26"/>
      <c r="R26" s="26" t="s">
        <v>1179</v>
      </c>
      <c r="S26" s="95" t="s">
        <v>1177</v>
      </c>
      <c r="T26" s="26"/>
      <c r="U26" s="26"/>
      <c r="V26" s="103">
        <f t="shared" si="30"/>
        <v>32020</v>
      </c>
      <c r="W26" s="104">
        <v>0.75</v>
      </c>
      <c r="X26" s="105">
        <v>45602.0</v>
      </c>
      <c r="Y26" s="103">
        <v>32020.0</v>
      </c>
      <c r="Z26" s="106">
        <v>0.7</v>
      </c>
      <c r="AA26" s="105">
        <v>45630.0</v>
      </c>
      <c r="AB26" s="91" t="s">
        <v>1199</v>
      </c>
      <c r="AC26" s="106">
        <v>0.8</v>
      </c>
      <c r="AD26" s="109">
        <v>45651.0</v>
      </c>
      <c r="AE26" s="91"/>
      <c r="AF26" s="106">
        <f t="shared" ref="AF26:AG26" si="49">AC26</f>
        <v>0.8</v>
      </c>
      <c r="AG26" s="110">
        <f t="shared" si="49"/>
        <v>45651</v>
      </c>
      <c r="AH26" s="111">
        <v>76.67</v>
      </c>
      <c r="AI26" s="112">
        <f t="shared" si="32"/>
        <v>76.67</v>
      </c>
      <c r="AJ26" s="42">
        <f>IF(H26&gt;=60,100,0)</f>
        <v>100</v>
      </c>
      <c r="AK26" s="83"/>
      <c r="AL26" s="83"/>
      <c r="AM26" s="83"/>
      <c r="AN26" s="83"/>
      <c r="AO26" s="83"/>
    </row>
    <row r="27">
      <c r="A27" s="125"/>
      <c r="B27" s="114"/>
      <c r="C27" s="126"/>
      <c r="D27" s="99"/>
      <c r="E27" s="99"/>
      <c r="F27" s="99"/>
      <c r="G27" s="99"/>
      <c r="H27" s="127"/>
      <c r="I27" s="26"/>
      <c r="J27" s="26"/>
      <c r="K27" s="26"/>
      <c r="L27" s="26"/>
      <c r="M27" s="26"/>
      <c r="N27" s="26"/>
      <c r="O27" s="26"/>
      <c r="P27" s="26"/>
      <c r="Q27" s="26"/>
      <c r="R27" s="102"/>
      <c r="S27" s="102"/>
      <c r="T27" s="102"/>
      <c r="U27" s="102"/>
      <c r="V27" s="126"/>
      <c r="W27" s="26"/>
      <c r="X27" s="128"/>
      <c r="Y27" s="26"/>
      <c r="Z27" s="26"/>
      <c r="AA27" s="128"/>
      <c r="AB27" s="26"/>
      <c r="AC27" s="26"/>
      <c r="AD27" s="128"/>
      <c r="AE27" s="26"/>
      <c r="AF27" s="26"/>
      <c r="AG27" s="128"/>
      <c r="AH27" s="26"/>
      <c r="AI27" s="26"/>
      <c r="AJ27" s="26"/>
      <c r="AK27" s="83"/>
      <c r="AL27" s="83"/>
      <c r="AM27" s="83"/>
      <c r="AN27" s="83"/>
      <c r="AO27" s="83"/>
    </row>
    <row r="28">
      <c r="A28" s="125"/>
      <c r="B28" s="114"/>
      <c r="C28" s="126"/>
      <c r="D28" s="99"/>
      <c r="E28" s="99"/>
      <c r="F28" s="99"/>
      <c r="G28" s="99"/>
      <c r="H28" s="127"/>
      <c r="I28" s="26"/>
      <c r="J28" s="26"/>
      <c r="K28" s="26"/>
      <c r="L28" s="26"/>
      <c r="M28" s="26"/>
      <c r="N28" s="26"/>
      <c r="O28" s="26"/>
      <c r="P28" s="26"/>
      <c r="Q28" s="26"/>
      <c r="R28" s="102"/>
      <c r="S28" s="102"/>
      <c r="T28" s="102"/>
      <c r="U28" s="102"/>
      <c r="V28" s="126"/>
      <c r="W28" s="26"/>
      <c r="X28" s="128"/>
      <c r="Y28" s="26"/>
      <c r="Z28" s="26"/>
      <c r="AA28" s="128"/>
      <c r="AB28" s="26"/>
      <c r="AC28" s="26"/>
      <c r="AD28" s="128"/>
      <c r="AE28" s="26"/>
      <c r="AF28" s="26"/>
      <c r="AG28" s="128"/>
      <c r="AH28" s="26"/>
      <c r="AI28" s="26"/>
      <c r="AJ28" s="26"/>
      <c r="AK28" s="83"/>
      <c r="AL28" s="83"/>
      <c r="AM28" s="83"/>
      <c r="AN28" s="83"/>
      <c r="AO28" s="83"/>
    </row>
    <row r="29">
      <c r="A29" s="125"/>
      <c r="B29" s="114"/>
      <c r="C29" s="126"/>
      <c r="D29" s="99"/>
      <c r="E29" s="99"/>
      <c r="F29" s="99"/>
      <c r="G29" s="99"/>
      <c r="H29" s="127"/>
      <c r="I29" s="26"/>
      <c r="J29" s="26"/>
      <c r="K29" s="26"/>
      <c r="L29" s="26"/>
      <c r="M29" s="26"/>
      <c r="N29" s="26"/>
      <c r="O29" s="26"/>
      <c r="P29" s="26"/>
      <c r="Q29" s="26"/>
      <c r="R29" s="102"/>
      <c r="S29" s="102"/>
      <c r="T29" s="102"/>
      <c r="U29" s="102"/>
      <c r="V29" s="126"/>
      <c r="W29" s="26"/>
      <c r="X29" s="128"/>
      <c r="Y29" s="26"/>
      <c r="Z29" s="26"/>
      <c r="AA29" s="128"/>
      <c r="AB29" s="26"/>
      <c r="AC29" s="26"/>
      <c r="AD29" s="128"/>
      <c r="AE29" s="26"/>
      <c r="AF29" s="26"/>
      <c r="AG29" s="128"/>
      <c r="AH29" s="26"/>
      <c r="AI29" s="26"/>
      <c r="AJ29" s="26"/>
      <c r="AK29" s="83"/>
      <c r="AL29" s="83"/>
      <c r="AM29" s="83"/>
      <c r="AN29" s="83"/>
      <c r="AO29" s="83"/>
    </row>
    <row r="30">
      <c r="A30" s="125"/>
      <c r="B30" s="114"/>
      <c r="C30" s="126"/>
      <c r="D30" s="99"/>
      <c r="E30" s="99"/>
      <c r="F30" s="99"/>
      <c r="G30" s="99"/>
      <c r="H30" s="127"/>
      <c r="I30" s="26"/>
      <c r="J30" s="26"/>
      <c r="K30" s="26"/>
      <c r="L30" s="26"/>
      <c r="M30" s="26"/>
      <c r="N30" s="26"/>
      <c r="O30" s="26"/>
      <c r="P30" s="26"/>
      <c r="Q30" s="26"/>
      <c r="R30" s="102"/>
      <c r="S30" s="102"/>
      <c r="T30" s="102"/>
      <c r="U30" s="102"/>
      <c r="V30" s="126"/>
      <c r="W30" s="26"/>
      <c r="X30" s="128"/>
      <c r="Y30" s="26"/>
      <c r="Z30" s="26"/>
      <c r="AA30" s="128"/>
      <c r="AB30" s="26"/>
      <c r="AC30" s="26"/>
      <c r="AD30" s="128"/>
      <c r="AE30" s="26"/>
      <c r="AF30" s="26"/>
      <c r="AG30" s="128"/>
      <c r="AH30" s="26"/>
      <c r="AI30" s="26"/>
      <c r="AJ30" s="26"/>
      <c r="AK30" s="83"/>
      <c r="AL30" s="83"/>
      <c r="AM30" s="83"/>
      <c r="AN30" s="83"/>
      <c r="AO30" s="83"/>
    </row>
  </sheetData>
  <mergeCells count="32">
    <mergeCell ref="U2:U3"/>
    <mergeCell ref="V2:V3"/>
    <mergeCell ref="X2:X3"/>
    <mergeCell ref="Y2:Y3"/>
    <mergeCell ref="AA2:AA3"/>
    <mergeCell ref="AB2:AB3"/>
    <mergeCell ref="AD2:AD3"/>
    <mergeCell ref="AE2:AE3"/>
    <mergeCell ref="AG2:AG3"/>
    <mergeCell ref="AJ2:AJ3"/>
    <mergeCell ref="D1:G2"/>
    <mergeCell ref="H1:H3"/>
    <mergeCell ref="I1:U1"/>
    <mergeCell ref="V1:X1"/>
    <mergeCell ref="Y1:AA1"/>
    <mergeCell ref="AB1:AD1"/>
    <mergeCell ref="AE1:AG1"/>
    <mergeCell ref="C1:C2"/>
    <mergeCell ref="A2:A3"/>
    <mergeCell ref="B2:B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</mergeCells>
  <conditionalFormatting sqref="D4:G30">
    <cfRule type="cellIs" dxfId="0" priority="1" operator="greaterThanOrEqual">
      <formula>0.1</formula>
    </cfRule>
  </conditionalFormatting>
  <conditionalFormatting sqref="D4:G30">
    <cfRule type="cellIs" dxfId="1" priority="2" operator="lessThan">
      <formula>0.1</formula>
    </cfRule>
  </conditionalFormatting>
  <conditionalFormatting sqref="H1:H30">
    <cfRule type="cellIs" dxfId="2" priority="3" operator="between">
      <formula>60</formula>
      <formula>68</formula>
    </cfRule>
  </conditionalFormatting>
  <conditionalFormatting sqref="I1:U30">
    <cfRule type="containsText" dxfId="3" priority="4" operator="containsText" text="N">
      <formula>NOT(ISERROR(SEARCH(("N"),(I1))))</formula>
    </cfRule>
  </conditionalFormatting>
  <conditionalFormatting sqref="H1:H30">
    <cfRule type="cellIs" dxfId="4" priority="5" operator="between">
      <formula>68</formula>
      <formula>74</formula>
    </cfRule>
  </conditionalFormatting>
  <conditionalFormatting sqref="H1:H30">
    <cfRule type="cellIs" dxfId="5" priority="6" operator="between">
      <formula>74</formula>
      <formula>81</formula>
    </cfRule>
  </conditionalFormatting>
  <conditionalFormatting sqref="H1:H30">
    <cfRule type="cellIs" dxfId="6" priority="7" operator="between">
      <formula>81</formula>
      <formula>90</formula>
    </cfRule>
  </conditionalFormatting>
  <conditionalFormatting sqref="H1:H30">
    <cfRule type="cellIs" dxfId="7" priority="8" operator="greaterThan">
      <formula>90</formula>
    </cfRule>
  </conditionalFormatting>
  <conditionalFormatting sqref="AH4:AI5 AH7:AI8 AH10:AI26">
    <cfRule type="cellIs" dxfId="1" priority="9" operator="lessThan">
      <formula>60</formula>
    </cfRule>
  </conditionalFormatting>
  <conditionalFormatting sqref="AA4:AA5 AD4:AD5 AA7:AA8 AD7:AD8 AA10:AA12 AD10:AD12 AA25:AA26 AD25:AD26">
    <cfRule type="expression" dxfId="9" priority="10">
      <formula>AA4&gt;45689.0</formula>
    </cfRule>
  </conditionalFormatting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5.13" defaultRowHeight="15.75"/>
  <cols>
    <col customWidth="1" min="1" max="1" width="7.5"/>
    <col customWidth="1" min="2" max="2" width="36.0"/>
    <col customWidth="1" min="3" max="3" width="5.0"/>
    <col customWidth="1" min="4" max="8" width="4.38"/>
    <col customWidth="1" min="9" max="18" width="2.88"/>
    <col customWidth="1" min="19" max="19" width="9.0"/>
    <col customWidth="1" min="20" max="20" width="7.25"/>
    <col customWidth="1" min="21" max="21" width="8.75"/>
    <col customWidth="1" min="22" max="22" width="9.0"/>
    <col customWidth="1" min="23" max="23" width="7.75"/>
    <col customWidth="1" min="24" max="24" width="8.63"/>
    <col customWidth="1" min="25" max="25" width="10.0"/>
    <col customWidth="1" min="26" max="26" width="7.88"/>
    <col customWidth="1" min="27" max="27" width="6.63"/>
    <col customWidth="1" min="28" max="28" width="12.75"/>
    <col customWidth="1" min="29" max="29" width="9.5"/>
    <col customWidth="1" min="30" max="30" width="5.0"/>
    <col customWidth="1" min="31" max="32" width="6.25"/>
    <col customWidth="1" min="33" max="33" width="6.13"/>
  </cols>
  <sheetData>
    <row r="1">
      <c r="A1" s="5"/>
      <c r="B1" s="5" t="s">
        <v>1362</v>
      </c>
      <c r="C1" s="381" t="s">
        <v>3</v>
      </c>
      <c r="D1" s="6" t="s">
        <v>1151</v>
      </c>
      <c r="H1" s="7" t="s">
        <v>1152</v>
      </c>
      <c r="I1" s="8" t="s">
        <v>1175</v>
      </c>
      <c r="S1" s="9" t="s">
        <v>1153</v>
      </c>
      <c r="U1" s="10"/>
      <c r="V1" s="9" t="s">
        <v>1154</v>
      </c>
      <c r="X1" s="10"/>
      <c r="Y1" s="9" t="s">
        <v>1155</v>
      </c>
      <c r="AA1" s="10"/>
      <c r="AB1" s="8" t="s">
        <v>1156</v>
      </c>
      <c r="AD1" s="10"/>
      <c r="AE1" s="11" t="s">
        <v>1157</v>
      </c>
      <c r="AF1" s="12" t="s">
        <v>1158</v>
      </c>
      <c r="AG1" s="13" t="s">
        <v>1159</v>
      </c>
    </row>
    <row r="2">
      <c r="A2" s="5" t="s">
        <v>0</v>
      </c>
      <c r="B2" s="5" t="s">
        <v>1</v>
      </c>
      <c r="D2" s="14"/>
      <c r="H2" s="15"/>
      <c r="I2" s="16">
        <v>45545.0</v>
      </c>
      <c r="J2" s="16">
        <f t="shared" ref="J2:P2" si="1">I2+14</f>
        <v>45559</v>
      </c>
      <c r="K2" s="16">
        <f t="shared" si="1"/>
        <v>45573</v>
      </c>
      <c r="L2" s="16">
        <f t="shared" si="1"/>
        <v>45587</v>
      </c>
      <c r="M2" s="16">
        <f t="shared" si="1"/>
        <v>45601</v>
      </c>
      <c r="N2" s="16">
        <f t="shared" si="1"/>
        <v>45615</v>
      </c>
      <c r="O2" s="16">
        <f t="shared" si="1"/>
        <v>45629</v>
      </c>
      <c r="P2" s="16">
        <f t="shared" si="1"/>
        <v>45643</v>
      </c>
      <c r="Q2" s="132">
        <v>45667.0</v>
      </c>
      <c r="R2" s="132">
        <v>45674.0</v>
      </c>
      <c r="S2" s="18" t="s">
        <v>1160</v>
      </c>
      <c r="T2" s="19" t="s">
        <v>1161</v>
      </c>
      <c r="U2" s="20" t="s">
        <v>1162</v>
      </c>
      <c r="V2" s="18" t="s">
        <v>1160</v>
      </c>
      <c r="W2" s="19" t="s">
        <v>1161</v>
      </c>
      <c r="X2" s="20" t="s">
        <v>1162</v>
      </c>
      <c r="Y2" s="18" t="s">
        <v>1160</v>
      </c>
      <c r="Z2" s="19" t="s">
        <v>1161</v>
      </c>
      <c r="AA2" s="20" t="s">
        <v>1162</v>
      </c>
      <c r="AB2" s="21" t="s">
        <v>1160</v>
      </c>
      <c r="AC2" s="19" t="s">
        <v>1161</v>
      </c>
      <c r="AD2" s="20" t="s">
        <v>1162</v>
      </c>
      <c r="AE2" s="22" t="s">
        <v>1163</v>
      </c>
      <c r="AF2" s="22" t="s">
        <v>1163</v>
      </c>
      <c r="AG2" s="23" t="s">
        <v>1164</v>
      </c>
    </row>
    <row r="3" ht="18.0" customHeight="1">
      <c r="D3" s="19" t="s">
        <v>1167</v>
      </c>
      <c r="E3" s="24" t="s">
        <v>1165</v>
      </c>
      <c r="F3" s="19" t="s">
        <v>1166</v>
      </c>
      <c r="G3" s="25" t="s">
        <v>1168</v>
      </c>
      <c r="H3" s="15"/>
      <c r="S3" s="14"/>
      <c r="T3" s="19" t="s">
        <v>1164</v>
      </c>
      <c r="U3" s="10"/>
      <c r="V3" s="14"/>
      <c r="W3" s="19" t="s">
        <v>1164</v>
      </c>
      <c r="X3" s="10"/>
      <c r="Y3" s="14"/>
      <c r="Z3" s="19" t="s">
        <v>1164</v>
      </c>
      <c r="AA3" s="10"/>
      <c r="AB3" s="14"/>
      <c r="AC3" s="19" t="s">
        <v>1164</v>
      </c>
      <c r="AD3" s="10"/>
      <c r="AE3" s="26" t="s">
        <v>1164</v>
      </c>
      <c r="AF3" s="26" t="s">
        <v>1164</v>
      </c>
      <c r="AG3" s="15"/>
    </row>
    <row r="4">
      <c r="A4" s="58">
        <v>4.0</v>
      </c>
      <c r="B4" s="463" t="s">
        <v>176</v>
      </c>
      <c r="C4" s="466">
        <v>1.0</v>
      </c>
      <c r="D4" s="30">
        <f t="shared" ref="D4:D6" si="3">AVERAGE(AF4,AF4)/100*20</f>
        <v>12</v>
      </c>
      <c r="E4" s="29">
        <f t="shared" ref="E4:E6" si="4">AVERAGE(T4,W4)*20</f>
        <v>13</v>
      </c>
      <c r="F4" s="30">
        <f t="shared" ref="F4:F6" si="5">AVERAGE(Z4,AC4)*40</f>
        <v>0</v>
      </c>
      <c r="G4" s="31">
        <f t="shared" ref="G4:G6" si="6">AG4/100*20</f>
        <v>0</v>
      </c>
      <c r="H4" s="32">
        <f t="shared" ref="H4:H6" si="7">SUM(D4:G4)</f>
        <v>25</v>
      </c>
      <c r="I4" s="33"/>
      <c r="J4" s="33"/>
      <c r="K4" s="33" t="s">
        <v>1205</v>
      </c>
      <c r="L4" s="33" t="s">
        <v>1206</v>
      </c>
      <c r="M4" s="33" t="s">
        <v>1206</v>
      </c>
      <c r="N4" s="33"/>
      <c r="O4" s="33"/>
      <c r="P4" s="33"/>
      <c r="Q4" s="33" t="s">
        <v>1205</v>
      </c>
      <c r="R4" s="33"/>
      <c r="S4" s="34">
        <f t="shared" ref="S4:S6" si="8">abs(A4-460000)+24000</f>
        <v>483996</v>
      </c>
      <c r="T4" s="35">
        <v>0.7</v>
      </c>
      <c r="U4" s="36">
        <v>45587.0</v>
      </c>
      <c r="V4" s="37">
        <v>45432.0</v>
      </c>
      <c r="W4" s="35">
        <v>0.6</v>
      </c>
      <c r="X4" s="38">
        <v>45680.0</v>
      </c>
      <c r="Y4" s="37" t="s">
        <v>1363</v>
      </c>
      <c r="Z4" s="35">
        <v>0.0</v>
      </c>
      <c r="AA4" s="39"/>
      <c r="AB4" s="40"/>
      <c r="AC4" s="35">
        <f t="shared" ref="AC4:AD4" si="2">Z4</f>
        <v>0</v>
      </c>
      <c r="AD4" s="39" t="str">
        <f t="shared" si="2"/>
        <v/>
      </c>
      <c r="AE4" s="43">
        <v>60.0</v>
      </c>
      <c r="AF4" s="43">
        <f t="shared" ref="AF4:AF6" si="10">if(AE4&gt;=60,AE4,0)</f>
        <v>60</v>
      </c>
      <c r="AG4" s="23">
        <f t="shared" ref="AG4:AG6" si="11">if(H4&gt;=60,100,0)</f>
        <v>0</v>
      </c>
    </row>
    <row r="5">
      <c r="A5" s="58">
        <v>19.0</v>
      </c>
      <c r="B5" s="463" t="s">
        <v>661</v>
      </c>
      <c r="C5" s="467">
        <v>2.0</v>
      </c>
      <c r="D5" s="30">
        <f t="shared" si="3"/>
        <v>0</v>
      </c>
      <c r="E5" s="29">
        <f t="shared" si="4"/>
        <v>9</v>
      </c>
      <c r="F5" s="30">
        <f t="shared" si="5"/>
        <v>0</v>
      </c>
      <c r="G5" s="31">
        <f t="shared" si="6"/>
        <v>0</v>
      </c>
      <c r="H5" s="32">
        <f t="shared" si="7"/>
        <v>9</v>
      </c>
      <c r="I5" s="33"/>
      <c r="J5" s="33"/>
      <c r="K5" s="33"/>
      <c r="L5" s="33" t="s">
        <v>1169</v>
      </c>
      <c r="M5" s="33" t="s">
        <v>1233</v>
      </c>
      <c r="N5" s="33" t="s">
        <v>1170</v>
      </c>
      <c r="O5" s="33" t="s">
        <v>1170</v>
      </c>
      <c r="P5" s="136" t="s">
        <v>1170</v>
      </c>
      <c r="Q5" s="468"/>
      <c r="R5" s="33"/>
      <c r="S5" s="34">
        <f t="shared" si="8"/>
        <v>483981</v>
      </c>
      <c r="T5" s="35">
        <v>0.9</v>
      </c>
      <c r="U5" s="36">
        <v>45601.0</v>
      </c>
      <c r="V5" s="21">
        <v>937.0</v>
      </c>
      <c r="W5" s="35">
        <v>0.0</v>
      </c>
      <c r="X5" s="38"/>
      <c r="Y5" s="37"/>
      <c r="Z5" s="35">
        <v>0.0</v>
      </c>
      <c r="AA5" s="39"/>
      <c r="AB5" s="40"/>
      <c r="AC5" s="35">
        <f t="shared" ref="AC5:AD5" si="9">Z5</f>
        <v>0</v>
      </c>
      <c r="AD5" s="39" t="str">
        <f t="shared" si="9"/>
        <v/>
      </c>
      <c r="AE5" s="426"/>
      <c r="AF5" s="43">
        <f t="shared" si="10"/>
        <v>0</v>
      </c>
      <c r="AG5" s="23">
        <f t="shared" si="11"/>
        <v>0</v>
      </c>
    </row>
    <row r="6">
      <c r="A6" s="58">
        <v>29.0</v>
      </c>
      <c r="B6" s="463" t="s">
        <v>1069</v>
      </c>
      <c r="C6" s="467">
        <v>2.0</v>
      </c>
      <c r="D6" s="30">
        <f t="shared" si="3"/>
        <v>12</v>
      </c>
      <c r="E6" s="29">
        <f t="shared" si="4"/>
        <v>6</v>
      </c>
      <c r="F6" s="30">
        <f t="shared" si="5"/>
        <v>0</v>
      </c>
      <c r="G6" s="31">
        <f t="shared" si="6"/>
        <v>0</v>
      </c>
      <c r="H6" s="32">
        <f t="shared" si="7"/>
        <v>18</v>
      </c>
      <c r="I6" s="33"/>
      <c r="J6" s="33" t="s">
        <v>1170</v>
      </c>
      <c r="K6" s="33"/>
      <c r="L6" s="33" t="s">
        <v>1170</v>
      </c>
      <c r="M6" s="33" t="s">
        <v>1170</v>
      </c>
      <c r="N6" s="33" t="s">
        <v>1170</v>
      </c>
      <c r="O6" s="33" t="s">
        <v>1170</v>
      </c>
      <c r="P6" s="136"/>
      <c r="Q6" s="468"/>
      <c r="R6" s="33"/>
      <c r="S6" s="34">
        <f t="shared" si="8"/>
        <v>483971</v>
      </c>
      <c r="T6" s="35">
        <v>0.6</v>
      </c>
      <c r="U6" s="38">
        <v>45713.0</v>
      </c>
      <c r="V6" s="37">
        <v>3121.0</v>
      </c>
      <c r="W6" s="35">
        <v>0.0</v>
      </c>
      <c r="X6" s="38"/>
      <c r="Y6" s="37"/>
      <c r="Z6" s="35">
        <v>0.0</v>
      </c>
      <c r="AA6" s="39"/>
      <c r="AB6" s="40"/>
      <c r="AC6" s="35">
        <f t="shared" ref="AC6:AD6" si="12">Z6</f>
        <v>0</v>
      </c>
      <c r="AD6" s="39" t="str">
        <f t="shared" si="12"/>
        <v/>
      </c>
      <c r="AE6" s="43">
        <v>60.0</v>
      </c>
      <c r="AF6" s="43">
        <f t="shared" si="10"/>
        <v>60</v>
      </c>
      <c r="AG6" s="23">
        <f t="shared" si="11"/>
        <v>0</v>
      </c>
    </row>
    <row r="7">
      <c r="A7" s="58"/>
      <c r="B7" s="463"/>
      <c r="C7" s="467"/>
      <c r="D7" s="30"/>
      <c r="E7" s="29"/>
      <c r="F7" s="30"/>
      <c r="G7" s="31"/>
      <c r="H7" s="32"/>
      <c r="I7" s="33"/>
      <c r="J7" s="33"/>
      <c r="K7" s="33"/>
      <c r="L7" s="33"/>
      <c r="M7" s="33"/>
      <c r="N7" s="33"/>
      <c r="O7" s="33"/>
      <c r="P7" s="136"/>
      <c r="Q7" s="468"/>
      <c r="R7" s="33"/>
      <c r="S7" s="34"/>
      <c r="T7" s="35"/>
      <c r="U7" s="36"/>
      <c r="V7" s="37"/>
      <c r="W7" s="35"/>
      <c r="X7" s="38"/>
      <c r="Y7" s="37"/>
      <c r="Z7" s="35"/>
      <c r="AA7" s="39"/>
      <c r="AB7" s="40"/>
      <c r="AC7" s="37"/>
      <c r="AD7" s="39"/>
      <c r="AE7" s="43"/>
      <c r="AF7" s="43"/>
      <c r="AG7" s="23"/>
    </row>
    <row r="8">
      <c r="A8" s="58"/>
      <c r="B8" s="463"/>
      <c r="C8" s="467"/>
      <c r="D8" s="30"/>
      <c r="E8" s="29"/>
      <c r="F8" s="30"/>
      <c r="G8" s="31"/>
      <c r="H8" s="32"/>
      <c r="I8" s="33"/>
      <c r="J8" s="33"/>
      <c r="K8" s="33"/>
      <c r="L8" s="33"/>
      <c r="M8" s="33"/>
      <c r="N8" s="33"/>
      <c r="O8" s="33"/>
      <c r="P8" s="136"/>
      <c r="Q8" s="468"/>
      <c r="R8" s="33"/>
      <c r="S8" s="34"/>
      <c r="T8" s="35"/>
      <c r="U8" s="36"/>
      <c r="V8" s="37"/>
      <c r="W8" s="35"/>
      <c r="X8" s="38"/>
      <c r="Y8" s="37"/>
      <c r="Z8" s="35"/>
      <c r="AA8" s="39"/>
      <c r="AB8" s="40"/>
      <c r="AC8" s="37"/>
      <c r="AD8" s="39"/>
      <c r="AE8" s="43"/>
      <c r="AF8" s="43"/>
      <c r="AG8" s="23"/>
    </row>
    <row r="9">
      <c r="A9" s="58"/>
      <c r="B9" s="463"/>
      <c r="C9" s="467"/>
      <c r="D9" s="30"/>
      <c r="E9" s="29"/>
      <c r="F9" s="30"/>
      <c r="G9" s="31"/>
      <c r="H9" s="32"/>
      <c r="I9" s="33"/>
      <c r="J9" s="33"/>
      <c r="K9" s="33"/>
      <c r="L9" s="33"/>
      <c r="M9" s="33"/>
      <c r="N9" s="33"/>
      <c r="O9" s="33"/>
      <c r="P9" s="136"/>
      <c r="Q9" s="468"/>
      <c r="R9" s="33"/>
      <c r="S9" s="34"/>
      <c r="T9" s="35"/>
      <c r="U9" s="36"/>
      <c r="V9" s="37"/>
      <c r="W9" s="35"/>
      <c r="X9" s="38"/>
      <c r="Y9" s="37"/>
      <c r="Z9" s="35"/>
      <c r="AA9" s="39"/>
      <c r="AB9" s="40"/>
      <c r="AC9" s="37"/>
      <c r="AD9" s="39"/>
      <c r="AE9" s="43"/>
      <c r="AF9" s="43"/>
      <c r="AG9" s="23"/>
    </row>
    <row r="10">
      <c r="A10" s="58">
        <v>24.0</v>
      </c>
      <c r="B10" s="463" t="s">
        <v>811</v>
      </c>
      <c r="C10" s="467">
        <v>2.0</v>
      </c>
      <c r="D10" s="30">
        <f t="shared" ref="D10:D33" si="14">AVERAGE(AF10,AF10)/100*20</f>
        <v>0</v>
      </c>
      <c r="E10" s="29">
        <f t="shared" ref="E10:E33" si="15">AVERAGE(T10,W10)*20</f>
        <v>10</v>
      </c>
      <c r="F10" s="30">
        <f t="shared" ref="F10:F33" si="16">AVERAGE(Z10,AC10)*40</f>
        <v>0</v>
      </c>
      <c r="G10" s="31">
        <f t="shared" ref="G10:G14" si="17">AG10/100*20</f>
        <v>0</v>
      </c>
      <c r="H10" s="32">
        <f t="shared" ref="H10:H33" si="18">SUM(D10:G10)</f>
        <v>10</v>
      </c>
      <c r="I10" s="33" t="s">
        <v>1170</v>
      </c>
      <c r="J10" s="33" t="s">
        <v>1205</v>
      </c>
      <c r="K10" s="33"/>
      <c r="L10" s="33" t="s">
        <v>1170</v>
      </c>
      <c r="M10" s="33" t="s">
        <v>1170</v>
      </c>
      <c r="N10" s="33" t="s">
        <v>1170</v>
      </c>
      <c r="O10" s="33" t="s">
        <v>1170</v>
      </c>
      <c r="P10" s="136" t="s">
        <v>1170</v>
      </c>
      <c r="Q10" s="468"/>
      <c r="R10" s="33"/>
      <c r="S10" s="34">
        <f t="shared" ref="S10:S33" si="19">abs(A10-460000)+24000</f>
        <v>483976</v>
      </c>
      <c r="T10" s="35">
        <v>1.0</v>
      </c>
      <c r="U10" s="36">
        <v>45573.0</v>
      </c>
      <c r="V10" s="21">
        <v>993.0</v>
      </c>
      <c r="W10" s="35">
        <v>0.0</v>
      </c>
      <c r="X10" s="38"/>
      <c r="Y10" s="37"/>
      <c r="Z10" s="35">
        <v>0.0</v>
      </c>
      <c r="AA10" s="39"/>
      <c r="AB10" s="40"/>
      <c r="AC10" s="35">
        <f t="shared" ref="AC10:AD10" si="13">Z10</f>
        <v>0</v>
      </c>
      <c r="AD10" s="39" t="str">
        <f t="shared" si="13"/>
        <v/>
      </c>
      <c r="AE10" s="426"/>
      <c r="AF10" s="43">
        <f t="shared" ref="AF10:AF14" si="21">if(AE10&gt;=60,AE10,0)</f>
        <v>0</v>
      </c>
      <c r="AG10" s="23">
        <f t="shared" ref="AG10:AG14" si="22">if(H10&gt;=60,100,0)</f>
        <v>0</v>
      </c>
    </row>
    <row r="11">
      <c r="A11" s="58">
        <v>5.0</v>
      </c>
      <c r="B11" s="463" t="s">
        <v>191</v>
      </c>
      <c r="C11" s="466">
        <v>1.0</v>
      </c>
      <c r="D11" s="30">
        <f t="shared" si="14"/>
        <v>14.4</v>
      </c>
      <c r="E11" s="29">
        <f t="shared" si="15"/>
        <v>18.5</v>
      </c>
      <c r="F11" s="30">
        <f t="shared" si="16"/>
        <v>27.2</v>
      </c>
      <c r="G11" s="31">
        <f t="shared" si="17"/>
        <v>20</v>
      </c>
      <c r="H11" s="32">
        <f t="shared" si="18"/>
        <v>80.1</v>
      </c>
      <c r="I11" s="33"/>
      <c r="J11" s="33" t="s">
        <v>1205</v>
      </c>
      <c r="K11" s="33" t="s">
        <v>1205</v>
      </c>
      <c r="L11" s="33"/>
      <c r="M11" s="33" t="s">
        <v>1205</v>
      </c>
      <c r="N11" s="33" t="s">
        <v>1205</v>
      </c>
      <c r="O11" s="33" t="s">
        <v>1205</v>
      </c>
      <c r="P11" s="33"/>
      <c r="Q11" s="33"/>
      <c r="R11" s="33"/>
      <c r="S11" s="34">
        <f t="shared" si="19"/>
        <v>483995</v>
      </c>
      <c r="T11" s="35">
        <v>1.0</v>
      </c>
      <c r="U11" s="36">
        <v>45573.0</v>
      </c>
      <c r="V11" s="21">
        <v>45430.0</v>
      </c>
      <c r="W11" s="35">
        <v>0.85</v>
      </c>
      <c r="X11" s="38">
        <v>45629.0</v>
      </c>
      <c r="Y11" s="37" t="s">
        <v>1364</v>
      </c>
      <c r="Z11" s="35">
        <v>0.68</v>
      </c>
      <c r="AA11" s="39">
        <v>45726.0</v>
      </c>
      <c r="AB11" s="40"/>
      <c r="AC11" s="35">
        <f t="shared" ref="AC11:AD11" si="20">Z11</f>
        <v>0.68</v>
      </c>
      <c r="AD11" s="39">
        <f t="shared" si="20"/>
        <v>45726</v>
      </c>
      <c r="AE11" s="299">
        <v>72.0</v>
      </c>
      <c r="AF11" s="43">
        <f t="shared" si="21"/>
        <v>72</v>
      </c>
      <c r="AG11" s="23">
        <f t="shared" si="22"/>
        <v>100</v>
      </c>
    </row>
    <row r="12">
      <c r="A12" s="58">
        <v>12.0</v>
      </c>
      <c r="B12" s="463" t="s">
        <v>449</v>
      </c>
      <c r="C12" s="466">
        <v>1.0</v>
      </c>
      <c r="D12" s="30">
        <f t="shared" si="14"/>
        <v>12</v>
      </c>
      <c r="E12" s="29">
        <f t="shared" si="15"/>
        <v>18</v>
      </c>
      <c r="F12" s="30">
        <f t="shared" si="16"/>
        <v>30</v>
      </c>
      <c r="G12" s="31">
        <f t="shared" si="17"/>
        <v>20</v>
      </c>
      <c r="H12" s="32">
        <f t="shared" si="18"/>
        <v>80</v>
      </c>
      <c r="I12" s="33"/>
      <c r="J12" s="33"/>
      <c r="K12" s="33" t="s">
        <v>1206</v>
      </c>
      <c r="L12" s="33" t="s">
        <v>1170</v>
      </c>
      <c r="M12" s="33"/>
      <c r="N12" s="33" t="s">
        <v>1170</v>
      </c>
      <c r="O12" s="33"/>
      <c r="P12" s="33"/>
      <c r="Q12" s="33"/>
      <c r="R12" s="33" t="s">
        <v>1205</v>
      </c>
      <c r="S12" s="34">
        <f t="shared" si="19"/>
        <v>483988</v>
      </c>
      <c r="T12" s="35">
        <v>1.0</v>
      </c>
      <c r="U12" s="36">
        <v>45573.0</v>
      </c>
      <c r="V12" s="37">
        <v>45428.0</v>
      </c>
      <c r="W12" s="35">
        <v>0.8</v>
      </c>
      <c r="X12" s="38">
        <v>45674.0</v>
      </c>
      <c r="Y12" s="37" t="s">
        <v>1365</v>
      </c>
      <c r="Z12" s="35">
        <v>0.75</v>
      </c>
      <c r="AA12" s="39">
        <v>45726.0</v>
      </c>
      <c r="AB12" s="40"/>
      <c r="AC12" s="35">
        <f t="shared" ref="AC12:AD12" si="23">Z12</f>
        <v>0.75</v>
      </c>
      <c r="AD12" s="39">
        <f t="shared" si="23"/>
        <v>45726</v>
      </c>
      <c r="AE12" s="43">
        <v>60.0</v>
      </c>
      <c r="AF12" s="43">
        <f t="shared" si="21"/>
        <v>60</v>
      </c>
      <c r="AG12" s="23">
        <f t="shared" si="22"/>
        <v>100</v>
      </c>
    </row>
    <row r="13">
      <c r="A13" s="58">
        <v>20.0</v>
      </c>
      <c r="B13" s="463" t="s">
        <v>695</v>
      </c>
      <c r="C13" s="467">
        <v>2.0</v>
      </c>
      <c r="D13" s="30">
        <f t="shared" si="14"/>
        <v>14.666</v>
      </c>
      <c r="E13" s="29">
        <f t="shared" si="15"/>
        <v>17.5</v>
      </c>
      <c r="F13" s="30">
        <f t="shared" si="16"/>
        <v>28</v>
      </c>
      <c r="G13" s="31">
        <f t="shared" si="17"/>
        <v>20</v>
      </c>
      <c r="H13" s="32">
        <f t="shared" si="18"/>
        <v>80.166</v>
      </c>
      <c r="I13" s="33"/>
      <c r="J13" s="33" t="s">
        <v>1170</v>
      </c>
      <c r="K13" s="33"/>
      <c r="L13" s="33" t="s">
        <v>1169</v>
      </c>
      <c r="M13" s="33" t="s">
        <v>1170</v>
      </c>
      <c r="N13" s="33" t="s">
        <v>1233</v>
      </c>
      <c r="O13" s="33" t="s">
        <v>1170</v>
      </c>
      <c r="P13" s="136"/>
      <c r="Q13" s="468"/>
      <c r="R13" s="33"/>
      <c r="S13" s="34">
        <f t="shared" si="19"/>
        <v>483980</v>
      </c>
      <c r="T13" s="35">
        <v>0.9</v>
      </c>
      <c r="U13" s="36">
        <v>45587.0</v>
      </c>
      <c r="V13" s="21">
        <v>958.0</v>
      </c>
      <c r="W13" s="35">
        <v>0.85</v>
      </c>
      <c r="X13" s="38">
        <v>45615.0</v>
      </c>
      <c r="Y13" s="37">
        <v>923.0</v>
      </c>
      <c r="Z13" s="35">
        <v>0.7</v>
      </c>
      <c r="AA13" s="39">
        <v>45713.0</v>
      </c>
      <c r="AB13" s="40"/>
      <c r="AC13" s="35">
        <f t="shared" ref="AC13:AD13" si="24">Z13</f>
        <v>0.7</v>
      </c>
      <c r="AD13" s="39">
        <f t="shared" si="24"/>
        <v>45713</v>
      </c>
      <c r="AE13" s="43">
        <v>73.33</v>
      </c>
      <c r="AF13" s="43">
        <f t="shared" si="21"/>
        <v>73.33</v>
      </c>
      <c r="AG13" s="23">
        <f t="shared" si="22"/>
        <v>100</v>
      </c>
    </row>
    <row r="14">
      <c r="A14" s="58">
        <v>25.0</v>
      </c>
      <c r="B14" s="463" t="s">
        <v>819</v>
      </c>
      <c r="C14" s="467">
        <v>2.0</v>
      </c>
      <c r="D14" s="30">
        <f t="shared" si="14"/>
        <v>15.334</v>
      </c>
      <c r="E14" s="29">
        <f t="shared" si="15"/>
        <v>17.5</v>
      </c>
      <c r="F14" s="30">
        <f t="shared" si="16"/>
        <v>30</v>
      </c>
      <c r="G14" s="31">
        <f t="shared" si="17"/>
        <v>20</v>
      </c>
      <c r="H14" s="32">
        <f t="shared" si="18"/>
        <v>82.834</v>
      </c>
      <c r="I14" s="33"/>
      <c r="J14" s="33"/>
      <c r="K14" s="33"/>
      <c r="L14" s="33" t="s">
        <v>1170</v>
      </c>
      <c r="M14" s="33" t="s">
        <v>1170</v>
      </c>
      <c r="N14" s="33" t="s">
        <v>1169</v>
      </c>
      <c r="O14" s="33"/>
      <c r="P14" s="136"/>
      <c r="Q14" s="468"/>
      <c r="R14" s="33"/>
      <c r="S14" s="34">
        <f t="shared" si="19"/>
        <v>483975</v>
      </c>
      <c r="T14" s="35">
        <v>0.9</v>
      </c>
      <c r="U14" s="36">
        <v>45573.0</v>
      </c>
      <c r="V14" s="21">
        <v>979.0</v>
      </c>
      <c r="W14" s="35">
        <v>0.85</v>
      </c>
      <c r="X14" s="38">
        <v>45629.0</v>
      </c>
      <c r="Y14" s="37">
        <v>911.0</v>
      </c>
      <c r="Z14" s="35">
        <v>0.75</v>
      </c>
      <c r="AA14" s="39">
        <v>45652.0</v>
      </c>
      <c r="AB14" s="40"/>
      <c r="AC14" s="35">
        <f t="shared" ref="AC14:AD14" si="25">Z14</f>
        <v>0.75</v>
      </c>
      <c r="AD14" s="39">
        <f t="shared" si="25"/>
        <v>45652</v>
      </c>
      <c r="AE14" s="43">
        <v>76.67</v>
      </c>
      <c r="AF14" s="43">
        <f t="shared" si="21"/>
        <v>76.67</v>
      </c>
      <c r="AG14" s="23">
        <f t="shared" si="22"/>
        <v>100</v>
      </c>
    </row>
    <row r="15">
      <c r="A15" s="58">
        <v>26.0</v>
      </c>
      <c r="B15" s="463" t="s">
        <v>1027</v>
      </c>
      <c r="C15" s="467">
        <v>2.0</v>
      </c>
      <c r="D15" s="30">
        <f t="shared" si="14"/>
        <v>12</v>
      </c>
      <c r="E15" s="29">
        <f t="shared" si="15"/>
        <v>18.5</v>
      </c>
      <c r="F15" s="30">
        <f t="shared" si="16"/>
        <v>24</v>
      </c>
      <c r="G15" s="70">
        <v>7.0</v>
      </c>
      <c r="H15" s="32">
        <f t="shared" si="18"/>
        <v>61.5</v>
      </c>
      <c r="I15" s="33"/>
      <c r="J15" s="33"/>
      <c r="K15" s="33"/>
      <c r="L15" s="33" t="s">
        <v>1170</v>
      </c>
      <c r="M15" s="33" t="s">
        <v>1170</v>
      </c>
      <c r="N15" s="33" t="s">
        <v>1170</v>
      </c>
      <c r="O15" s="33"/>
      <c r="P15" s="136" t="s">
        <v>1170</v>
      </c>
      <c r="Q15" s="469"/>
      <c r="R15" s="145"/>
      <c r="S15" s="34">
        <f t="shared" si="19"/>
        <v>483974</v>
      </c>
      <c r="T15" s="35">
        <v>1.0</v>
      </c>
      <c r="U15" s="38">
        <v>45559.0</v>
      </c>
      <c r="V15" s="37">
        <f>S15+2040</f>
        <v>486014</v>
      </c>
      <c r="W15" s="35">
        <v>0.85</v>
      </c>
      <c r="X15" s="38">
        <v>45629.0</v>
      </c>
      <c r="Y15" s="37">
        <v>103.0</v>
      </c>
      <c r="Z15" s="35">
        <v>0.6</v>
      </c>
      <c r="AA15" s="39">
        <v>45976.0</v>
      </c>
      <c r="AB15" s="40"/>
      <c r="AC15" s="35">
        <f t="shared" ref="AC15:AD15" si="26">Z15</f>
        <v>0.6</v>
      </c>
      <c r="AD15" s="39">
        <f t="shared" si="26"/>
        <v>45976</v>
      </c>
      <c r="AE15" s="43">
        <v>53.33</v>
      </c>
      <c r="AF15" s="43">
        <v>60.0</v>
      </c>
      <c r="AG15" s="23">
        <v>12.0</v>
      </c>
    </row>
    <row r="16">
      <c r="A16" s="58">
        <v>27.0</v>
      </c>
      <c r="B16" s="463" t="s">
        <v>1039</v>
      </c>
      <c r="C16" s="467">
        <v>2.0</v>
      </c>
      <c r="D16" s="30">
        <f t="shared" si="14"/>
        <v>12</v>
      </c>
      <c r="E16" s="29">
        <f t="shared" si="15"/>
        <v>17.5</v>
      </c>
      <c r="F16" s="30">
        <f t="shared" si="16"/>
        <v>30.8</v>
      </c>
      <c r="G16" s="31">
        <f t="shared" ref="G16:G33" si="28">AG16/100*20</f>
        <v>20</v>
      </c>
      <c r="H16" s="32">
        <f t="shared" si="18"/>
        <v>80.3</v>
      </c>
      <c r="I16" s="33"/>
      <c r="J16" s="33"/>
      <c r="K16" s="33"/>
      <c r="L16" s="33" t="s">
        <v>1170</v>
      </c>
      <c r="M16" s="33" t="s">
        <v>1170</v>
      </c>
      <c r="N16" s="33" t="s">
        <v>1170</v>
      </c>
      <c r="O16" s="33"/>
      <c r="P16" s="136" t="s">
        <v>1170</v>
      </c>
      <c r="Q16" s="469"/>
      <c r="R16" s="145"/>
      <c r="S16" s="34">
        <f t="shared" si="19"/>
        <v>483973</v>
      </c>
      <c r="T16" s="35">
        <v>1.0</v>
      </c>
      <c r="U16" s="38">
        <v>45559.0</v>
      </c>
      <c r="V16" s="37">
        <f>S16+2026</f>
        <v>485999</v>
      </c>
      <c r="W16" s="35">
        <v>0.75</v>
      </c>
      <c r="X16" s="38">
        <v>45629.0</v>
      </c>
      <c r="Y16" s="37">
        <v>115.0</v>
      </c>
      <c r="Z16" s="35">
        <v>0.77</v>
      </c>
      <c r="AA16" s="39">
        <v>45652.0</v>
      </c>
      <c r="AB16" s="40"/>
      <c r="AC16" s="35">
        <f t="shared" ref="AC16:AD16" si="27">Z16</f>
        <v>0.77</v>
      </c>
      <c r="AD16" s="39">
        <f t="shared" si="27"/>
        <v>45652</v>
      </c>
      <c r="AE16" s="43">
        <v>60.0</v>
      </c>
      <c r="AF16" s="43">
        <f t="shared" ref="AF16:AF18" si="30">if(AE16&gt;=60,AE16,0)</f>
        <v>60</v>
      </c>
      <c r="AG16" s="23">
        <f t="shared" ref="AG16:AG17" si="31">if(H16&gt;=60,100,0)</f>
        <v>100</v>
      </c>
    </row>
    <row r="17">
      <c r="A17" s="58">
        <v>28.0</v>
      </c>
      <c r="B17" s="463" t="s">
        <v>1061</v>
      </c>
      <c r="C17" s="467">
        <v>2.0</v>
      </c>
      <c r="D17" s="30">
        <f t="shared" si="14"/>
        <v>16</v>
      </c>
      <c r="E17" s="29">
        <f t="shared" si="15"/>
        <v>17.5</v>
      </c>
      <c r="F17" s="30">
        <f t="shared" si="16"/>
        <v>34</v>
      </c>
      <c r="G17" s="31">
        <f t="shared" si="28"/>
        <v>20</v>
      </c>
      <c r="H17" s="32">
        <f t="shared" si="18"/>
        <v>87.5</v>
      </c>
      <c r="I17" s="33"/>
      <c r="J17" s="33"/>
      <c r="K17" s="33"/>
      <c r="L17" s="33" t="s">
        <v>1170</v>
      </c>
      <c r="M17" s="33" t="s">
        <v>1233</v>
      </c>
      <c r="N17" s="33" t="s">
        <v>1233</v>
      </c>
      <c r="O17" s="33"/>
      <c r="P17" s="136"/>
      <c r="Q17" s="468"/>
      <c r="R17" s="33"/>
      <c r="S17" s="34">
        <f t="shared" si="19"/>
        <v>483972</v>
      </c>
      <c r="T17" s="35">
        <v>0.9</v>
      </c>
      <c r="U17" s="36">
        <v>45573.0</v>
      </c>
      <c r="V17" s="37">
        <v>44566.0</v>
      </c>
      <c r="W17" s="35">
        <v>0.85</v>
      </c>
      <c r="X17" s="38">
        <v>45629.0</v>
      </c>
      <c r="Y17" s="37">
        <v>900.0</v>
      </c>
      <c r="Z17" s="35">
        <v>0.85</v>
      </c>
      <c r="AA17" s="39">
        <v>45652.0</v>
      </c>
      <c r="AB17" s="40"/>
      <c r="AC17" s="35">
        <f t="shared" ref="AC17:AD17" si="29">Z17</f>
        <v>0.85</v>
      </c>
      <c r="AD17" s="39">
        <f t="shared" si="29"/>
        <v>45652</v>
      </c>
      <c r="AE17" s="43">
        <v>80.0</v>
      </c>
      <c r="AF17" s="43">
        <f t="shared" si="30"/>
        <v>80</v>
      </c>
      <c r="AG17" s="23">
        <f t="shared" si="31"/>
        <v>100</v>
      </c>
    </row>
    <row r="18">
      <c r="A18" s="58">
        <v>22.0</v>
      </c>
      <c r="B18" s="463" t="s">
        <v>1366</v>
      </c>
      <c r="C18" s="467">
        <v>2.0</v>
      </c>
      <c r="D18" s="30">
        <f t="shared" si="14"/>
        <v>12</v>
      </c>
      <c r="E18" s="29">
        <f t="shared" si="15"/>
        <v>17</v>
      </c>
      <c r="F18" s="30">
        <f t="shared" si="16"/>
        <v>24</v>
      </c>
      <c r="G18" s="31">
        <f t="shared" si="28"/>
        <v>12</v>
      </c>
      <c r="H18" s="32">
        <f t="shared" si="18"/>
        <v>65</v>
      </c>
      <c r="I18" s="33"/>
      <c r="J18" s="33"/>
      <c r="K18" s="33"/>
      <c r="L18" s="33" t="s">
        <v>1169</v>
      </c>
      <c r="M18" s="33" t="s">
        <v>1169</v>
      </c>
      <c r="N18" s="33" t="s">
        <v>1170</v>
      </c>
      <c r="O18" s="33" t="s">
        <v>1170</v>
      </c>
      <c r="P18" s="136"/>
      <c r="Q18" s="468"/>
      <c r="R18" s="33"/>
      <c r="S18" s="34">
        <f t="shared" si="19"/>
        <v>483978</v>
      </c>
      <c r="T18" s="35">
        <v>0.95</v>
      </c>
      <c r="U18" s="36">
        <v>45587.0</v>
      </c>
      <c r="V18" s="21">
        <v>965.0</v>
      </c>
      <c r="W18" s="35">
        <v>0.75</v>
      </c>
      <c r="X18" s="38">
        <v>45643.0</v>
      </c>
      <c r="Y18" s="37">
        <v>993.0</v>
      </c>
      <c r="Z18" s="35">
        <v>0.6</v>
      </c>
      <c r="AA18" s="39">
        <v>45976.0</v>
      </c>
      <c r="AB18" s="40"/>
      <c r="AC18" s="35">
        <f t="shared" ref="AC18:AD18" si="32">Z18</f>
        <v>0.6</v>
      </c>
      <c r="AD18" s="39">
        <f t="shared" si="32"/>
        <v>45976</v>
      </c>
      <c r="AE18" s="43">
        <v>60.0</v>
      </c>
      <c r="AF18" s="43">
        <f t="shared" si="30"/>
        <v>60</v>
      </c>
      <c r="AG18" s="23">
        <v>60.0</v>
      </c>
    </row>
    <row r="19">
      <c r="A19" s="58">
        <v>6.0</v>
      </c>
      <c r="B19" s="463" t="s">
        <v>279</v>
      </c>
      <c r="C19" s="466">
        <v>1.0</v>
      </c>
      <c r="D19" s="30">
        <f t="shared" si="14"/>
        <v>12</v>
      </c>
      <c r="E19" s="29">
        <f t="shared" si="15"/>
        <v>16.5</v>
      </c>
      <c r="F19" s="30">
        <f t="shared" si="16"/>
        <v>30</v>
      </c>
      <c r="G19" s="31">
        <f t="shared" si="28"/>
        <v>2.4</v>
      </c>
      <c r="H19" s="32">
        <f t="shared" si="18"/>
        <v>60.9</v>
      </c>
      <c r="I19" s="33"/>
      <c r="J19" s="33" t="s">
        <v>1205</v>
      </c>
      <c r="K19" s="33" t="s">
        <v>1206</v>
      </c>
      <c r="L19" s="33" t="s">
        <v>1205</v>
      </c>
      <c r="M19" s="33" t="s">
        <v>1205</v>
      </c>
      <c r="N19" s="33" t="s">
        <v>1206</v>
      </c>
      <c r="O19" s="33" t="s">
        <v>1205</v>
      </c>
      <c r="P19" s="33" t="s">
        <v>1205</v>
      </c>
      <c r="Q19" s="33" t="s">
        <v>1205</v>
      </c>
      <c r="R19" s="33"/>
      <c r="S19" s="34">
        <f t="shared" si="19"/>
        <v>483994</v>
      </c>
      <c r="T19" s="35">
        <v>0.85</v>
      </c>
      <c r="U19" s="36">
        <v>45573.0</v>
      </c>
      <c r="V19" s="21">
        <v>45431.0</v>
      </c>
      <c r="W19" s="35">
        <v>0.8</v>
      </c>
      <c r="X19" s="38">
        <v>45615.0</v>
      </c>
      <c r="Y19" s="37" t="s">
        <v>1367</v>
      </c>
      <c r="Z19" s="35">
        <v>0.75</v>
      </c>
      <c r="AA19" s="39">
        <v>45667.0</v>
      </c>
      <c r="AB19" s="40"/>
      <c r="AC19" s="35">
        <f t="shared" ref="AC19:AD19" si="33">Z19</f>
        <v>0.75</v>
      </c>
      <c r="AD19" s="39">
        <f t="shared" si="33"/>
        <v>45667</v>
      </c>
      <c r="AE19" s="43">
        <v>56.0</v>
      </c>
      <c r="AF19" s="43">
        <v>60.0</v>
      </c>
      <c r="AG19" s="23">
        <v>12.0</v>
      </c>
    </row>
    <row r="20">
      <c r="A20" s="58">
        <v>7.0</v>
      </c>
      <c r="B20" s="463" t="s">
        <v>283</v>
      </c>
      <c r="C20" s="466">
        <v>1.0</v>
      </c>
      <c r="D20" s="30">
        <f t="shared" si="14"/>
        <v>14.666</v>
      </c>
      <c r="E20" s="29">
        <f t="shared" si="15"/>
        <v>17</v>
      </c>
      <c r="F20" s="30">
        <f t="shared" si="16"/>
        <v>32</v>
      </c>
      <c r="G20" s="31">
        <f t="shared" si="28"/>
        <v>20</v>
      </c>
      <c r="H20" s="32">
        <f t="shared" si="18"/>
        <v>83.666</v>
      </c>
      <c r="I20" s="33" t="s">
        <v>1170</v>
      </c>
      <c r="J20" s="33" t="s">
        <v>1205</v>
      </c>
      <c r="K20" s="33" t="s">
        <v>1205</v>
      </c>
      <c r="L20" s="33" t="s">
        <v>1170</v>
      </c>
      <c r="M20" s="33" t="s">
        <v>1222</v>
      </c>
      <c r="N20" s="33" t="s">
        <v>1205</v>
      </c>
      <c r="O20" s="33" t="s">
        <v>1205</v>
      </c>
      <c r="P20" s="33" t="s">
        <v>1205</v>
      </c>
      <c r="Q20" s="33"/>
      <c r="R20" s="33"/>
      <c r="S20" s="34">
        <f t="shared" si="19"/>
        <v>483993</v>
      </c>
      <c r="T20" s="35">
        <v>0.9</v>
      </c>
      <c r="U20" s="36">
        <v>45559.0</v>
      </c>
      <c r="V20" s="37">
        <v>45423.0</v>
      </c>
      <c r="W20" s="35">
        <v>0.8</v>
      </c>
      <c r="X20" s="38">
        <v>45587.0</v>
      </c>
      <c r="Y20" s="37" t="s">
        <v>1368</v>
      </c>
      <c r="Z20" s="35">
        <v>0.8</v>
      </c>
      <c r="AA20" s="39">
        <v>45667.0</v>
      </c>
      <c r="AB20" s="40"/>
      <c r="AC20" s="35">
        <f t="shared" ref="AC20:AD20" si="34">Z20</f>
        <v>0.8</v>
      </c>
      <c r="AD20" s="39">
        <f t="shared" si="34"/>
        <v>45667</v>
      </c>
      <c r="AE20" s="43">
        <v>73.33</v>
      </c>
      <c r="AF20" s="43">
        <f t="shared" ref="AF20:AF33" si="36">if(AE20&gt;=60,AE20,0)</f>
        <v>73.33</v>
      </c>
      <c r="AG20" s="23">
        <f t="shared" ref="AG20:AG26" si="37">if(H20&gt;=60,100,0)</f>
        <v>100</v>
      </c>
    </row>
    <row r="21">
      <c r="A21" s="58">
        <v>9.0</v>
      </c>
      <c r="B21" s="463" t="s">
        <v>300</v>
      </c>
      <c r="C21" s="466">
        <v>1.0</v>
      </c>
      <c r="D21" s="30">
        <f t="shared" si="14"/>
        <v>16.666</v>
      </c>
      <c r="E21" s="29">
        <f t="shared" si="15"/>
        <v>17</v>
      </c>
      <c r="F21" s="30">
        <f t="shared" si="16"/>
        <v>32</v>
      </c>
      <c r="G21" s="31">
        <f t="shared" si="28"/>
        <v>20</v>
      </c>
      <c r="H21" s="32">
        <f t="shared" si="18"/>
        <v>85.666</v>
      </c>
      <c r="I21" s="33"/>
      <c r="J21" s="33" t="s">
        <v>1206</v>
      </c>
      <c r="K21" s="33" t="s">
        <v>1205</v>
      </c>
      <c r="L21" s="33"/>
      <c r="M21" s="33" t="s">
        <v>1222</v>
      </c>
      <c r="N21" s="33" t="s">
        <v>1206</v>
      </c>
      <c r="O21" s="33" t="s">
        <v>1205</v>
      </c>
      <c r="P21" s="33" t="s">
        <v>1206</v>
      </c>
      <c r="Q21" s="33" t="s">
        <v>1205</v>
      </c>
      <c r="R21" s="33"/>
      <c r="S21" s="34">
        <f t="shared" si="19"/>
        <v>483991</v>
      </c>
      <c r="T21" s="35">
        <v>0.9</v>
      </c>
      <c r="U21" s="36">
        <v>45559.0</v>
      </c>
      <c r="V21" s="37">
        <v>45424.0</v>
      </c>
      <c r="W21" s="35">
        <v>0.8</v>
      </c>
      <c r="X21" s="38">
        <v>45601.0</v>
      </c>
      <c r="Y21" s="37" t="s">
        <v>1369</v>
      </c>
      <c r="Z21" s="35">
        <v>0.8</v>
      </c>
      <c r="AA21" s="39">
        <v>45667.0</v>
      </c>
      <c r="AB21" s="40"/>
      <c r="AC21" s="35">
        <f t="shared" ref="AC21:AD21" si="35">Z21</f>
        <v>0.8</v>
      </c>
      <c r="AD21" s="39">
        <f t="shared" si="35"/>
        <v>45667</v>
      </c>
      <c r="AE21" s="43">
        <v>83.33</v>
      </c>
      <c r="AF21" s="43">
        <f t="shared" si="36"/>
        <v>83.33</v>
      </c>
      <c r="AG21" s="23">
        <f t="shared" si="37"/>
        <v>100</v>
      </c>
    </row>
    <row r="22">
      <c r="A22" s="58">
        <v>10.0</v>
      </c>
      <c r="B22" s="463" t="s">
        <v>339</v>
      </c>
      <c r="C22" s="466">
        <v>1.0</v>
      </c>
      <c r="D22" s="30">
        <f t="shared" si="14"/>
        <v>16.666</v>
      </c>
      <c r="E22" s="29">
        <f t="shared" si="15"/>
        <v>19</v>
      </c>
      <c r="F22" s="30">
        <f t="shared" si="16"/>
        <v>40</v>
      </c>
      <c r="G22" s="31">
        <f t="shared" si="28"/>
        <v>20</v>
      </c>
      <c r="H22" s="32">
        <f t="shared" si="18"/>
        <v>95.666</v>
      </c>
      <c r="I22" s="33"/>
      <c r="J22" s="33" t="s">
        <v>1206</v>
      </c>
      <c r="K22" s="33" t="s">
        <v>1205</v>
      </c>
      <c r="L22" s="33" t="s">
        <v>1205</v>
      </c>
      <c r="M22" s="33" t="s">
        <v>1170</v>
      </c>
      <c r="N22" s="33" t="s">
        <v>1205</v>
      </c>
      <c r="O22" s="33" t="s">
        <v>1205</v>
      </c>
      <c r="P22" s="33" t="s">
        <v>1205</v>
      </c>
      <c r="Q22" s="33"/>
      <c r="R22" s="33"/>
      <c r="S22" s="34">
        <f t="shared" si="19"/>
        <v>483990</v>
      </c>
      <c r="T22" s="35">
        <v>1.0</v>
      </c>
      <c r="U22" s="36">
        <v>45559.0</v>
      </c>
      <c r="V22" s="37">
        <v>45422.0</v>
      </c>
      <c r="W22" s="35">
        <v>0.9</v>
      </c>
      <c r="X22" s="38">
        <v>45587.0</v>
      </c>
      <c r="Y22" s="21" t="s">
        <v>1370</v>
      </c>
      <c r="Z22" s="35">
        <v>1.0</v>
      </c>
      <c r="AA22" s="470">
        <v>45643.0</v>
      </c>
      <c r="AB22" s="40"/>
      <c r="AC22" s="35">
        <f t="shared" ref="AC22:AD22" si="38">Z22</f>
        <v>1</v>
      </c>
      <c r="AD22" s="39">
        <f t="shared" si="38"/>
        <v>45643</v>
      </c>
      <c r="AE22" s="43">
        <v>83.33</v>
      </c>
      <c r="AF22" s="43">
        <f t="shared" si="36"/>
        <v>83.33</v>
      </c>
      <c r="AG22" s="23">
        <f t="shared" si="37"/>
        <v>100</v>
      </c>
    </row>
    <row r="23">
      <c r="A23" s="58">
        <v>1.0</v>
      </c>
      <c r="B23" s="471" t="s">
        <v>35</v>
      </c>
      <c r="C23" s="466">
        <v>1.0</v>
      </c>
      <c r="D23" s="30">
        <f t="shared" si="14"/>
        <v>13.334</v>
      </c>
      <c r="E23" s="29">
        <f t="shared" si="15"/>
        <v>16.7</v>
      </c>
      <c r="F23" s="30">
        <f t="shared" si="16"/>
        <v>30</v>
      </c>
      <c r="G23" s="31">
        <f t="shared" si="28"/>
        <v>20</v>
      </c>
      <c r="H23" s="32">
        <f t="shared" si="18"/>
        <v>80.034</v>
      </c>
      <c r="I23" s="33"/>
      <c r="J23" s="33" t="s">
        <v>1205</v>
      </c>
      <c r="K23" s="33" t="s">
        <v>1206</v>
      </c>
      <c r="L23" s="33" t="s">
        <v>1206</v>
      </c>
      <c r="M23" s="33"/>
      <c r="N23" s="33" t="s">
        <v>1206</v>
      </c>
      <c r="O23" s="33" t="s">
        <v>1205</v>
      </c>
      <c r="P23" s="33"/>
      <c r="Q23" s="33" t="s">
        <v>1205</v>
      </c>
      <c r="R23" s="145"/>
      <c r="S23" s="34">
        <f t="shared" si="19"/>
        <v>483999</v>
      </c>
      <c r="T23" s="35">
        <v>0.9</v>
      </c>
      <c r="U23" s="36">
        <v>45573.0</v>
      </c>
      <c r="V23" s="21">
        <v>45435.0</v>
      </c>
      <c r="W23" s="35">
        <v>0.77</v>
      </c>
      <c r="X23" s="38">
        <v>45629.0</v>
      </c>
      <c r="Y23" s="37" t="s">
        <v>1364</v>
      </c>
      <c r="Z23" s="35">
        <v>0.75</v>
      </c>
      <c r="AA23" s="39">
        <v>45667.0</v>
      </c>
      <c r="AB23" s="40"/>
      <c r="AC23" s="35">
        <f t="shared" ref="AC23:AD23" si="39">Z23</f>
        <v>0.75</v>
      </c>
      <c r="AD23" s="39">
        <f t="shared" si="39"/>
        <v>45667</v>
      </c>
      <c r="AE23" s="43">
        <v>66.67</v>
      </c>
      <c r="AF23" s="43">
        <f t="shared" si="36"/>
        <v>66.67</v>
      </c>
      <c r="AG23" s="23">
        <f t="shared" si="37"/>
        <v>100</v>
      </c>
    </row>
    <row r="24">
      <c r="A24" s="58">
        <v>2.0</v>
      </c>
      <c r="B24" s="463" t="s">
        <v>43</v>
      </c>
      <c r="C24" s="466">
        <v>1.0</v>
      </c>
      <c r="D24" s="30">
        <f t="shared" si="14"/>
        <v>15.334</v>
      </c>
      <c r="E24" s="29">
        <f t="shared" si="15"/>
        <v>18</v>
      </c>
      <c r="F24" s="30">
        <f t="shared" si="16"/>
        <v>26.8</v>
      </c>
      <c r="G24" s="31">
        <f t="shared" si="28"/>
        <v>20</v>
      </c>
      <c r="H24" s="32">
        <f t="shared" si="18"/>
        <v>80.134</v>
      </c>
      <c r="I24" s="33"/>
      <c r="J24" s="33" t="s">
        <v>1205</v>
      </c>
      <c r="K24" s="33" t="s">
        <v>1206</v>
      </c>
      <c r="L24" s="33"/>
      <c r="M24" s="33"/>
      <c r="N24" s="33"/>
      <c r="O24" s="33"/>
      <c r="P24" s="33" t="s">
        <v>1205</v>
      </c>
      <c r="Q24" s="33"/>
      <c r="R24" s="33"/>
      <c r="S24" s="34">
        <f t="shared" si="19"/>
        <v>483998</v>
      </c>
      <c r="T24" s="35">
        <v>1.0</v>
      </c>
      <c r="U24" s="36">
        <v>45573.0</v>
      </c>
      <c r="V24" s="37">
        <v>45427.0</v>
      </c>
      <c r="W24" s="35">
        <v>0.8</v>
      </c>
      <c r="X24" s="38">
        <v>45643.0</v>
      </c>
      <c r="Y24" s="37" t="s">
        <v>1371</v>
      </c>
      <c r="Z24" s="35">
        <v>0.67</v>
      </c>
      <c r="AA24" s="39">
        <v>45680.0</v>
      </c>
      <c r="AB24" s="40"/>
      <c r="AC24" s="35">
        <f t="shared" ref="AC24:AD24" si="40">Z24</f>
        <v>0.67</v>
      </c>
      <c r="AD24" s="39">
        <f t="shared" si="40"/>
        <v>45680</v>
      </c>
      <c r="AE24" s="43">
        <v>76.67</v>
      </c>
      <c r="AF24" s="43">
        <f t="shared" si="36"/>
        <v>76.67</v>
      </c>
      <c r="AG24" s="23">
        <f t="shared" si="37"/>
        <v>100</v>
      </c>
    </row>
    <row r="25">
      <c r="A25" s="58">
        <v>3.0</v>
      </c>
      <c r="B25" s="463" t="s">
        <v>1372</v>
      </c>
      <c r="C25" s="466">
        <v>1.0</v>
      </c>
      <c r="D25" s="30">
        <f t="shared" si="14"/>
        <v>16.666</v>
      </c>
      <c r="E25" s="29">
        <f t="shared" si="15"/>
        <v>19</v>
      </c>
      <c r="F25" s="30">
        <f t="shared" si="16"/>
        <v>34</v>
      </c>
      <c r="G25" s="31">
        <f t="shared" si="28"/>
        <v>20</v>
      </c>
      <c r="H25" s="32">
        <f t="shared" si="18"/>
        <v>89.666</v>
      </c>
      <c r="I25" s="33"/>
      <c r="J25" s="33" t="s">
        <v>1222</v>
      </c>
      <c r="K25" s="33" t="s">
        <v>1205</v>
      </c>
      <c r="L25" s="33" t="s">
        <v>1170</v>
      </c>
      <c r="M25" s="33" t="s">
        <v>1170</v>
      </c>
      <c r="N25" s="33" t="s">
        <v>1205</v>
      </c>
      <c r="O25" s="33" t="s">
        <v>1205</v>
      </c>
      <c r="P25" s="33" t="s">
        <v>1170</v>
      </c>
      <c r="Q25" s="33"/>
      <c r="R25" s="33" t="s">
        <v>1205</v>
      </c>
      <c r="S25" s="34">
        <f t="shared" si="19"/>
        <v>483997</v>
      </c>
      <c r="T25" s="35">
        <v>1.0</v>
      </c>
      <c r="U25" s="36">
        <v>45559.0</v>
      </c>
      <c r="V25" s="37">
        <v>45425.0</v>
      </c>
      <c r="W25" s="35">
        <v>0.9</v>
      </c>
      <c r="X25" s="38">
        <v>45629.0</v>
      </c>
      <c r="Y25" s="37" t="s">
        <v>1373</v>
      </c>
      <c r="Z25" s="35">
        <v>0.85</v>
      </c>
      <c r="AA25" s="39">
        <v>45674.0</v>
      </c>
      <c r="AB25" s="40"/>
      <c r="AC25" s="35">
        <f t="shared" ref="AC25:AD25" si="41">Z25</f>
        <v>0.85</v>
      </c>
      <c r="AD25" s="39">
        <f t="shared" si="41"/>
        <v>45674</v>
      </c>
      <c r="AE25" s="43">
        <v>83.33</v>
      </c>
      <c r="AF25" s="43">
        <f t="shared" si="36"/>
        <v>83.33</v>
      </c>
      <c r="AG25" s="23">
        <f t="shared" si="37"/>
        <v>100</v>
      </c>
    </row>
    <row r="26">
      <c r="A26" s="58">
        <v>30.0</v>
      </c>
      <c r="B26" s="463" t="s">
        <v>1099</v>
      </c>
      <c r="C26" s="467">
        <v>2.0</v>
      </c>
      <c r="D26" s="30">
        <f t="shared" si="14"/>
        <v>16</v>
      </c>
      <c r="E26" s="29">
        <f t="shared" si="15"/>
        <v>16</v>
      </c>
      <c r="F26" s="30">
        <f t="shared" si="16"/>
        <v>28</v>
      </c>
      <c r="G26" s="31">
        <f t="shared" si="28"/>
        <v>20</v>
      </c>
      <c r="H26" s="32">
        <f t="shared" si="18"/>
        <v>80</v>
      </c>
      <c r="I26" s="33"/>
      <c r="J26" s="33"/>
      <c r="K26" s="33"/>
      <c r="L26" s="33" t="s">
        <v>1169</v>
      </c>
      <c r="M26" s="33" t="s">
        <v>1170</v>
      </c>
      <c r="N26" s="33" t="s">
        <v>1169</v>
      </c>
      <c r="O26" s="33"/>
      <c r="P26" s="136"/>
      <c r="Q26" s="468"/>
      <c r="R26" s="33"/>
      <c r="S26" s="34">
        <f t="shared" si="19"/>
        <v>483970</v>
      </c>
      <c r="T26" s="35">
        <v>0.75</v>
      </c>
      <c r="U26" s="36">
        <v>45587.0</v>
      </c>
      <c r="V26" s="37">
        <v>951.0</v>
      </c>
      <c r="W26" s="35">
        <v>0.85</v>
      </c>
      <c r="X26" s="38">
        <v>45629.0</v>
      </c>
      <c r="Y26" s="37">
        <v>104.0</v>
      </c>
      <c r="Z26" s="35">
        <v>0.7</v>
      </c>
      <c r="AA26" s="39">
        <v>45651.0</v>
      </c>
      <c r="AB26" s="40"/>
      <c r="AC26" s="35">
        <f t="shared" ref="AC26:AD26" si="42">Z26</f>
        <v>0.7</v>
      </c>
      <c r="AD26" s="39">
        <f t="shared" si="42"/>
        <v>45651</v>
      </c>
      <c r="AE26" s="43">
        <v>80.0</v>
      </c>
      <c r="AF26" s="43">
        <f t="shared" si="36"/>
        <v>80</v>
      </c>
      <c r="AG26" s="23">
        <f t="shared" si="37"/>
        <v>100</v>
      </c>
    </row>
    <row r="27">
      <c r="A27" s="58">
        <v>32.0</v>
      </c>
      <c r="B27" s="461" t="s">
        <v>1374</v>
      </c>
      <c r="C27" s="467">
        <v>2.0</v>
      </c>
      <c r="D27" s="30">
        <f t="shared" si="14"/>
        <v>14</v>
      </c>
      <c r="E27" s="29">
        <f t="shared" si="15"/>
        <v>19</v>
      </c>
      <c r="F27" s="30">
        <f t="shared" si="16"/>
        <v>24</v>
      </c>
      <c r="G27" s="31">
        <f t="shared" si="28"/>
        <v>12</v>
      </c>
      <c r="H27" s="32">
        <f t="shared" si="18"/>
        <v>69</v>
      </c>
      <c r="I27" s="33"/>
      <c r="J27" s="33"/>
      <c r="K27" s="33"/>
      <c r="L27" s="33" t="s">
        <v>1169</v>
      </c>
      <c r="M27" s="33" t="s">
        <v>1233</v>
      </c>
      <c r="N27" s="33" t="s">
        <v>1169</v>
      </c>
      <c r="O27" s="33"/>
      <c r="P27" s="136"/>
      <c r="Q27" s="468"/>
      <c r="R27" s="33"/>
      <c r="S27" s="34">
        <f t="shared" si="19"/>
        <v>483968</v>
      </c>
      <c r="T27" s="35">
        <v>1.0</v>
      </c>
      <c r="U27" s="36">
        <v>45559.0</v>
      </c>
      <c r="V27" s="21">
        <f>S27+2025</f>
        <v>485993</v>
      </c>
      <c r="W27" s="35">
        <v>0.9</v>
      </c>
      <c r="X27" s="38">
        <v>45601.0</v>
      </c>
      <c r="Y27" s="37">
        <v>930.0</v>
      </c>
      <c r="Z27" s="35">
        <v>0.6</v>
      </c>
      <c r="AA27" s="39">
        <v>45976.0</v>
      </c>
      <c r="AB27" s="40"/>
      <c r="AC27" s="35">
        <f t="shared" ref="AC27:AD27" si="43">Z27</f>
        <v>0.6</v>
      </c>
      <c r="AD27" s="39">
        <f t="shared" si="43"/>
        <v>45976</v>
      </c>
      <c r="AE27" s="43">
        <v>70.0</v>
      </c>
      <c r="AF27" s="43">
        <f t="shared" si="36"/>
        <v>70</v>
      </c>
      <c r="AG27" s="23">
        <v>60.0</v>
      </c>
    </row>
    <row r="28" ht="16.5" customHeight="1">
      <c r="A28" s="58">
        <v>13.0</v>
      </c>
      <c r="B28" s="463" t="s">
        <v>457</v>
      </c>
      <c r="C28" s="466">
        <v>1.0</v>
      </c>
      <c r="D28" s="30">
        <f t="shared" si="14"/>
        <v>12</v>
      </c>
      <c r="E28" s="29">
        <f t="shared" si="15"/>
        <v>18</v>
      </c>
      <c r="F28" s="30">
        <f t="shared" si="16"/>
        <v>32</v>
      </c>
      <c r="G28" s="31">
        <f t="shared" si="28"/>
        <v>20</v>
      </c>
      <c r="H28" s="32">
        <f t="shared" si="18"/>
        <v>82</v>
      </c>
      <c r="I28" s="33"/>
      <c r="J28" s="33" t="s">
        <v>1205</v>
      </c>
      <c r="K28" s="33" t="s">
        <v>1205</v>
      </c>
      <c r="L28" s="33" t="s">
        <v>1170</v>
      </c>
      <c r="M28" s="33"/>
      <c r="N28" s="33" t="s">
        <v>1205</v>
      </c>
      <c r="O28" s="33" t="s">
        <v>1375</v>
      </c>
      <c r="P28" s="33"/>
      <c r="Q28" s="33"/>
      <c r="R28" s="33"/>
      <c r="S28" s="34">
        <f t="shared" si="19"/>
        <v>483987</v>
      </c>
      <c r="T28" s="35">
        <v>1.0</v>
      </c>
      <c r="U28" s="36">
        <v>45573.0</v>
      </c>
      <c r="V28" s="37">
        <v>45429.0</v>
      </c>
      <c r="W28" s="35">
        <v>0.8</v>
      </c>
      <c r="X28" s="38">
        <v>45629.0</v>
      </c>
      <c r="Y28" s="37" t="s">
        <v>1364</v>
      </c>
      <c r="Z28" s="35">
        <v>0.8</v>
      </c>
      <c r="AA28" s="39">
        <v>45680.0</v>
      </c>
      <c r="AB28" s="40"/>
      <c r="AC28" s="35">
        <f t="shared" ref="AC28:AD28" si="44">Z28</f>
        <v>0.8</v>
      </c>
      <c r="AD28" s="39">
        <f t="shared" si="44"/>
        <v>45680</v>
      </c>
      <c r="AE28" s="43">
        <v>60.0</v>
      </c>
      <c r="AF28" s="43">
        <f t="shared" si="36"/>
        <v>60</v>
      </c>
      <c r="AG28" s="23">
        <f t="shared" ref="AG28:AG33" si="46">if(H28&gt;=60,100,0)</f>
        <v>100</v>
      </c>
    </row>
    <row r="29">
      <c r="A29" s="58">
        <v>14.0</v>
      </c>
      <c r="B29" s="463" t="s">
        <v>533</v>
      </c>
      <c r="C29" s="466">
        <v>1.0</v>
      </c>
      <c r="D29" s="30">
        <f t="shared" si="14"/>
        <v>12.666</v>
      </c>
      <c r="E29" s="29">
        <f t="shared" si="15"/>
        <v>18</v>
      </c>
      <c r="F29" s="30">
        <f t="shared" si="16"/>
        <v>36</v>
      </c>
      <c r="G29" s="31">
        <f t="shared" si="28"/>
        <v>20</v>
      </c>
      <c r="H29" s="32">
        <f t="shared" si="18"/>
        <v>86.666</v>
      </c>
      <c r="I29" s="33"/>
      <c r="J29" s="33" t="s">
        <v>1222</v>
      </c>
      <c r="K29" s="33" t="s">
        <v>1205</v>
      </c>
      <c r="L29" s="33" t="s">
        <v>1170</v>
      </c>
      <c r="M29" s="33" t="s">
        <v>1205</v>
      </c>
      <c r="N29" s="33" t="s">
        <v>1206</v>
      </c>
      <c r="O29" s="33" t="s">
        <v>1205</v>
      </c>
      <c r="P29" s="33" t="s">
        <v>1205</v>
      </c>
      <c r="Q29" s="33"/>
      <c r="R29" s="33"/>
      <c r="S29" s="34">
        <f t="shared" si="19"/>
        <v>483986</v>
      </c>
      <c r="T29" s="35">
        <v>1.0</v>
      </c>
      <c r="U29" s="36">
        <v>45559.0</v>
      </c>
      <c r="V29" s="37">
        <v>45426.0</v>
      </c>
      <c r="W29" s="35">
        <v>0.8</v>
      </c>
      <c r="X29" s="38">
        <v>45615.0</v>
      </c>
      <c r="Y29" s="37" t="s">
        <v>1376</v>
      </c>
      <c r="Z29" s="35">
        <v>0.9</v>
      </c>
      <c r="AA29" s="39">
        <v>45667.0</v>
      </c>
      <c r="AB29" s="40"/>
      <c r="AC29" s="35">
        <f t="shared" ref="AC29:AD29" si="45">Z29</f>
        <v>0.9</v>
      </c>
      <c r="AD29" s="39">
        <f t="shared" si="45"/>
        <v>45667</v>
      </c>
      <c r="AE29" s="43">
        <v>63.33</v>
      </c>
      <c r="AF29" s="43">
        <f t="shared" si="36"/>
        <v>63.33</v>
      </c>
      <c r="AG29" s="23">
        <f t="shared" si="46"/>
        <v>100</v>
      </c>
    </row>
    <row r="30">
      <c r="A30" s="58">
        <v>16.0</v>
      </c>
      <c r="B30" s="463" t="s">
        <v>603</v>
      </c>
      <c r="C30" s="466">
        <v>1.0</v>
      </c>
      <c r="D30" s="30">
        <f t="shared" si="14"/>
        <v>15.334</v>
      </c>
      <c r="E30" s="29">
        <f t="shared" si="15"/>
        <v>20</v>
      </c>
      <c r="F30" s="30">
        <f t="shared" si="16"/>
        <v>36</v>
      </c>
      <c r="G30" s="31">
        <f t="shared" si="28"/>
        <v>20</v>
      </c>
      <c r="H30" s="32">
        <f t="shared" si="18"/>
        <v>91.334</v>
      </c>
      <c r="I30" s="33"/>
      <c r="J30" s="33" t="s">
        <v>1222</v>
      </c>
      <c r="K30" s="33" t="s">
        <v>1205</v>
      </c>
      <c r="L30" s="33" t="s">
        <v>1206</v>
      </c>
      <c r="M30" s="33"/>
      <c r="N30" s="33" t="s">
        <v>1205</v>
      </c>
      <c r="O30" s="33"/>
      <c r="P30" s="33" t="s">
        <v>1205</v>
      </c>
      <c r="Q30" s="33" t="s">
        <v>1205</v>
      </c>
      <c r="R30" s="33"/>
      <c r="S30" s="34">
        <f t="shared" si="19"/>
        <v>483984</v>
      </c>
      <c r="T30" s="35">
        <v>1.0</v>
      </c>
      <c r="U30" s="36">
        <v>45559.0</v>
      </c>
      <c r="V30" s="21">
        <v>432421.0</v>
      </c>
      <c r="W30" s="35">
        <v>1.0</v>
      </c>
      <c r="X30" s="38">
        <v>45587.0</v>
      </c>
      <c r="Y30" s="21">
        <v>45434.0</v>
      </c>
      <c r="Z30" s="35">
        <v>0.9</v>
      </c>
      <c r="AA30" s="39">
        <v>45667.0</v>
      </c>
      <c r="AB30" s="40"/>
      <c r="AC30" s="35">
        <f t="shared" ref="AC30:AD30" si="47">Z30</f>
        <v>0.9</v>
      </c>
      <c r="AD30" s="39">
        <f t="shared" si="47"/>
        <v>45667</v>
      </c>
      <c r="AE30" s="43">
        <v>76.67</v>
      </c>
      <c r="AF30" s="43">
        <f t="shared" si="36"/>
        <v>76.67</v>
      </c>
      <c r="AG30" s="23">
        <f t="shared" si="46"/>
        <v>100</v>
      </c>
    </row>
    <row r="31">
      <c r="A31" s="58">
        <v>17.0</v>
      </c>
      <c r="B31" s="463" t="s">
        <v>623</v>
      </c>
      <c r="C31" s="467">
        <v>2.0</v>
      </c>
      <c r="D31" s="30">
        <f t="shared" si="14"/>
        <v>16</v>
      </c>
      <c r="E31" s="29">
        <f t="shared" si="15"/>
        <v>18</v>
      </c>
      <c r="F31" s="30">
        <f t="shared" si="16"/>
        <v>36</v>
      </c>
      <c r="G31" s="31">
        <f t="shared" si="28"/>
        <v>20</v>
      </c>
      <c r="H31" s="32">
        <f t="shared" si="18"/>
        <v>90</v>
      </c>
      <c r="I31" s="33"/>
      <c r="J31" s="33"/>
      <c r="K31" s="33"/>
      <c r="L31" s="33"/>
      <c r="M31" s="33"/>
      <c r="N31" s="33" t="s">
        <v>1169</v>
      </c>
      <c r="O31" s="33"/>
      <c r="P31" s="136" t="s">
        <v>1170</v>
      </c>
      <c r="Q31" s="468"/>
      <c r="R31" s="33"/>
      <c r="S31" s="34">
        <f t="shared" si="19"/>
        <v>483983</v>
      </c>
      <c r="T31" s="35">
        <v>0.9</v>
      </c>
      <c r="U31" s="36">
        <v>45574.0</v>
      </c>
      <c r="V31" s="21">
        <v>986.0</v>
      </c>
      <c r="W31" s="35">
        <v>0.9</v>
      </c>
      <c r="X31" s="38">
        <v>45629.0</v>
      </c>
      <c r="Y31" s="37">
        <v>112.0</v>
      </c>
      <c r="Z31" s="35">
        <v>0.9</v>
      </c>
      <c r="AA31" s="39">
        <v>45652.0</v>
      </c>
      <c r="AB31" s="40"/>
      <c r="AC31" s="35">
        <f t="shared" ref="AC31:AD31" si="48">Z31</f>
        <v>0.9</v>
      </c>
      <c r="AD31" s="39">
        <f t="shared" si="48"/>
        <v>45652</v>
      </c>
      <c r="AE31" s="43">
        <v>80.0</v>
      </c>
      <c r="AF31" s="43">
        <f t="shared" si="36"/>
        <v>80</v>
      </c>
      <c r="AG31" s="23">
        <f t="shared" si="46"/>
        <v>100</v>
      </c>
    </row>
    <row r="32">
      <c r="A32" s="58">
        <v>18.0</v>
      </c>
      <c r="B32" s="463" t="s">
        <v>627</v>
      </c>
      <c r="C32" s="467">
        <v>2.0</v>
      </c>
      <c r="D32" s="30">
        <f t="shared" si="14"/>
        <v>13.334</v>
      </c>
      <c r="E32" s="29">
        <f t="shared" si="15"/>
        <v>20</v>
      </c>
      <c r="F32" s="30">
        <f t="shared" si="16"/>
        <v>38</v>
      </c>
      <c r="G32" s="31">
        <f t="shared" si="28"/>
        <v>20</v>
      </c>
      <c r="H32" s="32">
        <f t="shared" si="18"/>
        <v>91.334</v>
      </c>
      <c r="I32" s="33"/>
      <c r="J32" s="33"/>
      <c r="K32" s="33"/>
      <c r="L32" s="33" t="s">
        <v>1169</v>
      </c>
      <c r="M32" s="33" t="s">
        <v>1169</v>
      </c>
      <c r="N32" s="33" t="s">
        <v>1233</v>
      </c>
      <c r="O32" s="33" t="s">
        <v>1170</v>
      </c>
      <c r="P32" s="136"/>
      <c r="Q32" s="468"/>
      <c r="R32" s="33"/>
      <c r="S32" s="34">
        <f t="shared" si="19"/>
        <v>483982</v>
      </c>
      <c r="T32" s="35">
        <v>1.0</v>
      </c>
      <c r="U32" s="36">
        <v>45559.0</v>
      </c>
      <c r="V32" s="21">
        <f>S32+2024</f>
        <v>486006</v>
      </c>
      <c r="W32" s="35">
        <v>1.0</v>
      </c>
      <c r="X32" s="38">
        <v>45587.0</v>
      </c>
      <c r="Y32" s="37">
        <v>972.0</v>
      </c>
      <c r="Z32" s="35">
        <v>0.95</v>
      </c>
      <c r="AA32" s="39">
        <v>45651.0</v>
      </c>
      <c r="AB32" s="40"/>
      <c r="AC32" s="35">
        <f t="shared" ref="AC32:AD32" si="49">Z32</f>
        <v>0.95</v>
      </c>
      <c r="AD32" s="39">
        <f t="shared" si="49"/>
        <v>45651</v>
      </c>
      <c r="AE32" s="43">
        <v>66.67</v>
      </c>
      <c r="AF32" s="43">
        <f t="shared" si="36"/>
        <v>66.67</v>
      </c>
      <c r="AG32" s="23">
        <f t="shared" si="46"/>
        <v>100</v>
      </c>
    </row>
    <row r="33">
      <c r="A33" s="58">
        <v>33.0</v>
      </c>
      <c r="B33" s="461" t="s">
        <v>1377</v>
      </c>
      <c r="C33" s="467">
        <v>2.0</v>
      </c>
      <c r="D33" s="30">
        <f t="shared" si="14"/>
        <v>13.334</v>
      </c>
      <c r="E33" s="29">
        <f t="shared" si="15"/>
        <v>18.5</v>
      </c>
      <c r="F33" s="30">
        <f t="shared" si="16"/>
        <v>28.8</v>
      </c>
      <c r="G33" s="31">
        <f t="shared" si="28"/>
        <v>20</v>
      </c>
      <c r="H33" s="32">
        <f t="shared" si="18"/>
        <v>80.634</v>
      </c>
      <c r="I33" s="33"/>
      <c r="J33" s="33"/>
      <c r="K33" s="33"/>
      <c r="L33" s="33" t="s">
        <v>1169</v>
      </c>
      <c r="M33" s="33" t="s">
        <v>1233</v>
      </c>
      <c r="N33" s="33" t="s">
        <v>1233</v>
      </c>
      <c r="O33" s="33"/>
      <c r="P33" s="136"/>
      <c r="Q33" s="468"/>
      <c r="R33" s="33"/>
      <c r="S33" s="34">
        <f t="shared" si="19"/>
        <v>483967</v>
      </c>
      <c r="T33" s="35">
        <v>0.95</v>
      </c>
      <c r="U33" s="38">
        <v>45601.0</v>
      </c>
      <c r="V33" s="21">
        <v>944.0</v>
      </c>
      <c r="W33" s="35">
        <v>0.9</v>
      </c>
      <c r="X33" s="38">
        <v>45615.0</v>
      </c>
      <c r="Y33" s="37">
        <v>906.0</v>
      </c>
      <c r="Z33" s="35">
        <v>0.72</v>
      </c>
      <c r="AA33" s="39">
        <v>45652.0</v>
      </c>
      <c r="AB33" s="40"/>
      <c r="AC33" s="35">
        <f t="shared" ref="AC33:AD33" si="50">Z33</f>
        <v>0.72</v>
      </c>
      <c r="AD33" s="39">
        <f t="shared" si="50"/>
        <v>45652</v>
      </c>
      <c r="AE33" s="43">
        <v>66.67</v>
      </c>
      <c r="AF33" s="43">
        <f t="shared" si="36"/>
        <v>66.67</v>
      </c>
      <c r="AG33" s="23">
        <f t="shared" si="46"/>
        <v>100</v>
      </c>
    </row>
  </sheetData>
  <mergeCells count="29">
    <mergeCell ref="V2:V3"/>
    <mergeCell ref="X2:X3"/>
    <mergeCell ref="Y2:Y3"/>
    <mergeCell ref="AA2:AA3"/>
    <mergeCell ref="AB2:AB3"/>
    <mergeCell ref="AD2:AD3"/>
    <mergeCell ref="AG2:AG3"/>
    <mergeCell ref="D1:G2"/>
    <mergeCell ref="H1:H3"/>
    <mergeCell ref="I1:R1"/>
    <mergeCell ref="S1:U1"/>
    <mergeCell ref="V1:X1"/>
    <mergeCell ref="Y1:AA1"/>
    <mergeCell ref="AB1:AD1"/>
    <mergeCell ref="C1:C3"/>
    <mergeCell ref="A2:A3"/>
    <mergeCell ref="B2:B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U2:U3"/>
  </mergeCells>
  <conditionalFormatting sqref="D4:G33">
    <cfRule type="cellIs" dxfId="0" priority="1" operator="greaterThanOrEqual">
      <formula>0.1</formula>
    </cfRule>
  </conditionalFormatting>
  <conditionalFormatting sqref="D4:G33">
    <cfRule type="cellIs" dxfId="1" priority="2" operator="lessThan">
      <formula>0.1</formula>
    </cfRule>
  </conditionalFormatting>
  <conditionalFormatting sqref="H1:H33">
    <cfRule type="cellIs" dxfId="2" priority="3" operator="between">
      <formula>60</formula>
      <formula>68</formula>
    </cfRule>
  </conditionalFormatting>
  <conditionalFormatting sqref="I1:R33">
    <cfRule type="containsText" dxfId="3" priority="4" operator="containsText" text="н">
      <formula>NOT(ISERROR(SEARCH(("н"),(I1))))</formula>
    </cfRule>
  </conditionalFormatting>
  <conditionalFormatting sqref="H1:H33">
    <cfRule type="cellIs" dxfId="4" priority="5" operator="between">
      <formula>68</formula>
      <formula>74</formula>
    </cfRule>
  </conditionalFormatting>
  <conditionalFormatting sqref="H1:H33">
    <cfRule type="cellIs" dxfId="5" priority="6" operator="between">
      <formula>74</formula>
      <formula>81</formula>
    </cfRule>
  </conditionalFormatting>
  <conditionalFormatting sqref="H1:H33">
    <cfRule type="cellIs" dxfId="6" priority="7" operator="between">
      <formula>81</formula>
      <formula>90</formula>
    </cfRule>
  </conditionalFormatting>
  <conditionalFormatting sqref="H1:H33">
    <cfRule type="cellIs" dxfId="7" priority="8" operator="greaterThan">
      <formula>90</formula>
    </cfRule>
  </conditionalFormatting>
  <conditionalFormatting sqref="AE4:AF33">
    <cfRule type="cellIs" dxfId="1" priority="9" operator="lessThan">
      <formula>60</formula>
    </cfRule>
  </conditionalFormatting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5.13" defaultRowHeight="15.75"/>
  <cols>
    <col customWidth="1" min="1" max="1" width="7.5"/>
    <col customWidth="1" min="2" max="2" width="21.63"/>
    <col customWidth="1" min="3" max="3" width="5.38"/>
    <col customWidth="1" min="4" max="8" width="4.38"/>
    <col customWidth="1" min="9" max="18" width="2.88"/>
    <col customWidth="1" min="19" max="19" width="9.0"/>
    <col customWidth="1" min="20" max="20" width="7.25"/>
    <col customWidth="1" min="21" max="21" width="6.5"/>
    <col customWidth="1" min="22" max="22" width="9.0"/>
    <col customWidth="1" min="23" max="23" width="7.75"/>
    <col customWidth="1" min="24" max="24" width="6.63"/>
    <col customWidth="1" min="25" max="25" width="10.0"/>
    <col customWidth="1" min="26" max="26" width="7.88"/>
    <col customWidth="1" min="27" max="27" width="6.63"/>
    <col customWidth="1" min="28" max="28" width="12.75"/>
    <col customWidth="1" min="29" max="29" width="9.5"/>
    <col customWidth="1" min="30" max="30" width="5.0"/>
    <col customWidth="1" min="31" max="32" width="6.25"/>
    <col customWidth="1" min="33" max="33" width="6.13"/>
  </cols>
  <sheetData>
    <row r="1">
      <c r="A1" s="5"/>
      <c r="B1" s="5" t="s">
        <v>1378</v>
      </c>
      <c r="C1" s="5" t="s">
        <v>3</v>
      </c>
      <c r="D1" s="6" t="s">
        <v>1151</v>
      </c>
      <c r="H1" s="7" t="s">
        <v>1152</v>
      </c>
      <c r="I1" s="8" t="s">
        <v>1175</v>
      </c>
      <c r="S1" s="9" t="s">
        <v>1153</v>
      </c>
      <c r="U1" s="10"/>
      <c r="V1" s="9" t="s">
        <v>1154</v>
      </c>
      <c r="X1" s="10"/>
      <c r="Y1" s="9" t="s">
        <v>1155</v>
      </c>
      <c r="AA1" s="10"/>
      <c r="AB1" s="8" t="s">
        <v>1156</v>
      </c>
      <c r="AD1" s="10"/>
      <c r="AE1" s="11" t="s">
        <v>1157</v>
      </c>
      <c r="AF1" s="12" t="s">
        <v>1158</v>
      </c>
      <c r="AG1" s="13" t="s">
        <v>1159</v>
      </c>
    </row>
    <row r="2">
      <c r="A2" s="5" t="s">
        <v>0</v>
      </c>
      <c r="B2" s="5" t="s">
        <v>1</v>
      </c>
      <c r="D2" s="14"/>
      <c r="H2" s="15"/>
      <c r="I2" s="16">
        <v>45541.0</v>
      </c>
      <c r="J2" s="16">
        <f t="shared" ref="J2:K2" si="1">I2+7</f>
        <v>45548</v>
      </c>
      <c r="K2" s="16">
        <f t="shared" si="1"/>
        <v>45555</v>
      </c>
      <c r="L2" s="16">
        <f t="shared" ref="L2:P2" si="2">K2+14</f>
        <v>45569</v>
      </c>
      <c r="M2" s="16">
        <f t="shared" si="2"/>
        <v>45583</v>
      </c>
      <c r="N2" s="16">
        <f t="shared" si="2"/>
        <v>45597</v>
      </c>
      <c r="O2" s="16">
        <f t="shared" si="2"/>
        <v>45611</v>
      </c>
      <c r="P2" s="131">
        <f t="shared" si="2"/>
        <v>45625</v>
      </c>
      <c r="Q2" s="132">
        <v>45289.0</v>
      </c>
      <c r="R2" s="132">
        <v>44935.0</v>
      </c>
      <c r="S2" s="18" t="s">
        <v>1160</v>
      </c>
      <c r="T2" s="19" t="s">
        <v>1161</v>
      </c>
      <c r="U2" s="20" t="s">
        <v>1162</v>
      </c>
      <c r="V2" s="18" t="s">
        <v>1160</v>
      </c>
      <c r="W2" s="19" t="s">
        <v>1161</v>
      </c>
      <c r="X2" s="20" t="s">
        <v>1162</v>
      </c>
      <c r="Y2" s="18" t="s">
        <v>1160</v>
      </c>
      <c r="Z2" s="19" t="s">
        <v>1161</v>
      </c>
      <c r="AA2" s="20" t="s">
        <v>1162</v>
      </c>
      <c r="AB2" s="21" t="s">
        <v>1160</v>
      </c>
      <c r="AC2" s="19" t="s">
        <v>1161</v>
      </c>
      <c r="AD2" s="20" t="s">
        <v>1162</v>
      </c>
      <c r="AE2" s="22" t="s">
        <v>1163</v>
      </c>
      <c r="AF2" s="22" t="s">
        <v>1163</v>
      </c>
      <c r="AG2" s="23" t="s">
        <v>1164</v>
      </c>
    </row>
    <row r="3" ht="18.0" customHeight="1">
      <c r="C3" s="62"/>
      <c r="D3" s="24" t="s">
        <v>1165</v>
      </c>
      <c r="E3" s="19" t="s">
        <v>1166</v>
      </c>
      <c r="F3" s="19" t="s">
        <v>1167</v>
      </c>
      <c r="G3" s="25" t="s">
        <v>1168</v>
      </c>
      <c r="H3" s="15"/>
      <c r="P3" s="10"/>
      <c r="S3" s="14"/>
      <c r="T3" s="19" t="s">
        <v>1164</v>
      </c>
      <c r="U3" s="10"/>
      <c r="V3" s="14"/>
      <c r="W3" s="19" t="s">
        <v>1164</v>
      </c>
      <c r="X3" s="10"/>
      <c r="Y3" s="14"/>
      <c r="Z3" s="19" t="s">
        <v>1164</v>
      </c>
      <c r="AA3" s="10"/>
      <c r="AB3" s="14"/>
      <c r="AC3" s="19" t="s">
        <v>1164</v>
      </c>
      <c r="AD3" s="10"/>
      <c r="AE3" s="26" t="s">
        <v>1164</v>
      </c>
      <c r="AF3" s="26" t="s">
        <v>1164</v>
      </c>
      <c r="AG3" s="15"/>
    </row>
    <row r="4">
      <c r="A4" s="58">
        <v>1.0</v>
      </c>
      <c r="B4" s="124" t="s">
        <v>1379</v>
      </c>
      <c r="C4" s="140" t="s">
        <v>197</v>
      </c>
      <c r="D4" s="29">
        <f t="shared" ref="D4:D28" si="4">AVERAGE(T4,W4)*20</f>
        <v>12</v>
      </c>
      <c r="E4" s="30">
        <f t="shared" ref="E4:E28" si="5">AVERAGE(Z4,AC4)*40</f>
        <v>24</v>
      </c>
      <c r="F4" s="30">
        <f t="shared" ref="F4:F28" si="6">AVERAGE(AE4,AF4)/100*20</f>
        <v>12</v>
      </c>
      <c r="G4" s="31">
        <f t="shared" ref="G4:G28" si="7">AG4/100*20</f>
        <v>0</v>
      </c>
      <c r="H4" s="32">
        <f t="shared" ref="H4:H28" si="8">SUM(D4:G4)</f>
        <v>48</v>
      </c>
      <c r="I4" s="33"/>
      <c r="J4" s="33"/>
      <c r="K4" s="33"/>
      <c r="L4" s="33"/>
      <c r="M4" s="33"/>
      <c r="N4" s="33"/>
      <c r="O4" s="33"/>
      <c r="P4" s="136"/>
      <c r="Q4" s="33"/>
      <c r="R4" s="33"/>
      <c r="S4" s="34">
        <f t="shared" ref="S4:S28" si="9">abs(A4-460000)+24000</f>
        <v>483999</v>
      </c>
      <c r="T4" s="35">
        <v>0.6</v>
      </c>
      <c r="U4" s="36"/>
      <c r="V4" s="37"/>
      <c r="W4" s="35">
        <v>0.6</v>
      </c>
      <c r="X4" s="38"/>
      <c r="Y4" s="37"/>
      <c r="Z4" s="35">
        <v>0.6</v>
      </c>
      <c r="AA4" s="39"/>
      <c r="AB4" s="40"/>
      <c r="AC4" s="35">
        <f t="shared" ref="AC4:AD4" si="3">Z4</f>
        <v>0.6</v>
      </c>
      <c r="AD4" s="39" t="str">
        <f t="shared" si="3"/>
        <v/>
      </c>
      <c r="AE4" s="37">
        <v>60.0</v>
      </c>
      <c r="AF4" s="37">
        <v>60.0</v>
      </c>
      <c r="AG4" s="23">
        <v>0.0</v>
      </c>
    </row>
    <row r="5">
      <c r="A5" s="58">
        <v>2.0</v>
      </c>
      <c r="B5" s="59"/>
      <c r="C5" s="140"/>
      <c r="D5" s="29">
        <f t="shared" si="4"/>
        <v>16</v>
      </c>
      <c r="E5" s="30">
        <f t="shared" si="5"/>
        <v>32</v>
      </c>
      <c r="F5" s="30">
        <f t="shared" si="6"/>
        <v>16</v>
      </c>
      <c r="G5" s="31">
        <f t="shared" si="7"/>
        <v>0</v>
      </c>
      <c r="H5" s="32">
        <f t="shared" si="8"/>
        <v>64</v>
      </c>
      <c r="I5" s="33"/>
      <c r="J5" s="33"/>
      <c r="K5" s="33"/>
      <c r="L5" s="33"/>
      <c r="M5" s="33"/>
      <c r="N5" s="33"/>
      <c r="O5" s="33"/>
      <c r="P5" s="145"/>
      <c r="Q5" s="145"/>
      <c r="R5" s="145"/>
      <c r="S5" s="34">
        <f t="shared" si="9"/>
        <v>483998</v>
      </c>
      <c r="T5" s="35">
        <v>0.8</v>
      </c>
      <c r="U5" s="64"/>
      <c r="V5" s="37"/>
      <c r="W5" s="35">
        <v>0.8</v>
      </c>
      <c r="X5" s="38"/>
      <c r="Y5" s="37"/>
      <c r="Z5" s="35">
        <v>0.8</v>
      </c>
      <c r="AA5" s="39"/>
      <c r="AB5" s="40"/>
      <c r="AC5" s="35">
        <f t="shared" ref="AC5:AD5" si="10">Z5</f>
        <v>0.8</v>
      </c>
      <c r="AD5" s="39" t="str">
        <f t="shared" si="10"/>
        <v/>
      </c>
      <c r="AE5" s="37">
        <v>80.0</v>
      </c>
      <c r="AF5" s="37">
        <v>80.0</v>
      </c>
      <c r="AG5" s="23">
        <v>0.0</v>
      </c>
    </row>
    <row r="6">
      <c r="A6" s="58">
        <v>3.0</v>
      </c>
      <c r="B6" s="59"/>
      <c r="C6" s="140"/>
      <c r="D6" s="29">
        <f t="shared" si="4"/>
        <v>20</v>
      </c>
      <c r="E6" s="30">
        <f t="shared" si="5"/>
        <v>40</v>
      </c>
      <c r="F6" s="30">
        <f t="shared" si="6"/>
        <v>20</v>
      </c>
      <c r="G6" s="31">
        <f t="shared" si="7"/>
        <v>0</v>
      </c>
      <c r="H6" s="32">
        <f t="shared" si="8"/>
        <v>80</v>
      </c>
      <c r="I6" s="33"/>
      <c r="J6" s="33"/>
      <c r="K6" s="33"/>
      <c r="L6" s="33"/>
      <c r="M6" s="33"/>
      <c r="N6" s="33"/>
      <c r="O6" s="33"/>
      <c r="P6" s="145"/>
      <c r="Q6" s="145"/>
      <c r="R6" s="145"/>
      <c r="S6" s="34">
        <f t="shared" si="9"/>
        <v>483997</v>
      </c>
      <c r="T6" s="35">
        <v>1.0</v>
      </c>
      <c r="U6" s="64"/>
      <c r="V6" s="37"/>
      <c r="W6" s="35">
        <v>1.0</v>
      </c>
      <c r="X6" s="38"/>
      <c r="Y6" s="37"/>
      <c r="Z6" s="35">
        <v>1.0</v>
      </c>
      <c r="AA6" s="39"/>
      <c r="AB6" s="40"/>
      <c r="AC6" s="35">
        <f t="shared" ref="AC6:AD6" si="11">Z6</f>
        <v>1</v>
      </c>
      <c r="AD6" s="39" t="str">
        <f t="shared" si="11"/>
        <v/>
      </c>
      <c r="AE6" s="37">
        <v>100.0</v>
      </c>
      <c r="AF6" s="37">
        <v>100.0</v>
      </c>
      <c r="AG6" s="23">
        <v>0.0</v>
      </c>
    </row>
    <row r="7">
      <c r="A7" s="58">
        <v>4.0</v>
      </c>
      <c r="B7" s="59"/>
      <c r="C7" s="140"/>
      <c r="D7" s="29">
        <f t="shared" si="4"/>
        <v>0</v>
      </c>
      <c r="E7" s="30">
        <f t="shared" si="5"/>
        <v>0</v>
      </c>
      <c r="F7" s="30">
        <f t="shared" si="6"/>
        <v>0</v>
      </c>
      <c r="G7" s="31">
        <f t="shared" si="7"/>
        <v>0</v>
      </c>
      <c r="H7" s="32">
        <f t="shared" si="8"/>
        <v>0</v>
      </c>
      <c r="I7" s="33"/>
      <c r="J7" s="33"/>
      <c r="K7" s="33"/>
      <c r="L7" s="33"/>
      <c r="M7" s="33"/>
      <c r="N7" s="33"/>
      <c r="O7" s="33"/>
      <c r="P7" s="136"/>
      <c r="Q7" s="33"/>
      <c r="R7" s="33"/>
      <c r="S7" s="34">
        <f t="shared" si="9"/>
        <v>483996</v>
      </c>
      <c r="T7" s="35">
        <v>0.0</v>
      </c>
      <c r="U7" s="36"/>
      <c r="V7" s="37"/>
      <c r="W7" s="35">
        <v>0.0</v>
      </c>
      <c r="X7" s="38"/>
      <c r="Y7" s="37"/>
      <c r="Z7" s="35">
        <v>0.0</v>
      </c>
      <c r="AA7" s="39"/>
      <c r="AB7" s="40"/>
      <c r="AC7" s="35">
        <f t="shared" ref="AC7:AD7" si="12">Z7</f>
        <v>0</v>
      </c>
      <c r="AD7" s="39" t="str">
        <f t="shared" si="12"/>
        <v/>
      </c>
      <c r="AE7" s="37">
        <v>0.0</v>
      </c>
      <c r="AF7" s="37">
        <v>0.0</v>
      </c>
      <c r="AG7" s="23">
        <v>0.0</v>
      </c>
    </row>
    <row r="8">
      <c r="A8" s="58">
        <v>5.0</v>
      </c>
      <c r="B8" s="59"/>
      <c r="C8" s="140"/>
      <c r="D8" s="29">
        <f t="shared" si="4"/>
        <v>0</v>
      </c>
      <c r="E8" s="30">
        <f t="shared" si="5"/>
        <v>0</v>
      </c>
      <c r="F8" s="30">
        <f t="shared" si="6"/>
        <v>0</v>
      </c>
      <c r="G8" s="31">
        <f t="shared" si="7"/>
        <v>0</v>
      </c>
      <c r="H8" s="32">
        <f t="shared" si="8"/>
        <v>0</v>
      </c>
      <c r="I8" s="33"/>
      <c r="J8" s="33"/>
      <c r="K8" s="33"/>
      <c r="L8" s="33"/>
      <c r="M8" s="33"/>
      <c r="N8" s="33"/>
      <c r="O8" s="33"/>
      <c r="P8" s="136"/>
      <c r="Q8" s="33"/>
      <c r="R8" s="33"/>
      <c r="S8" s="34">
        <f t="shared" si="9"/>
        <v>483995</v>
      </c>
      <c r="T8" s="35">
        <v>0.0</v>
      </c>
      <c r="U8" s="36"/>
      <c r="V8" s="37"/>
      <c r="W8" s="35">
        <v>0.0</v>
      </c>
      <c r="X8" s="38"/>
      <c r="Y8" s="37"/>
      <c r="Z8" s="35">
        <v>0.0</v>
      </c>
      <c r="AA8" s="39"/>
      <c r="AB8" s="40"/>
      <c r="AC8" s="35">
        <f t="shared" ref="AC8:AD8" si="13">Z8</f>
        <v>0</v>
      </c>
      <c r="AD8" s="39" t="str">
        <f t="shared" si="13"/>
        <v/>
      </c>
      <c r="AE8" s="37">
        <v>0.0</v>
      </c>
      <c r="AF8" s="37">
        <v>0.0</v>
      </c>
      <c r="AG8" s="23">
        <v>0.0</v>
      </c>
    </row>
    <row r="9">
      <c r="A9" s="58">
        <v>6.0</v>
      </c>
      <c r="B9" s="59"/>
      <c r="C9" s="140"/>
      <c r="D9" s="29">
        <f t="shared" si="4"/>
        <v>0</v>
      </c>
      <c r="E9" s="30">
        <f t="shared" si="5"/>
        <v>0</v>
      </c>
      <c r="F9" s="30">
        <f t="shared" si="6"/>
        <v>0</v>
      </c>
      <c r="G9" s="31">
        <f t="shared" si="7"/>
        <v>0</v>
      </c>
      <c r="H9" s="32">
        <f t="shared" si="8"/>
        <v>0</v>
      </c>
      <c r="I9" s="33"/>
      <c r="J9" s="33"/>
      <c r="K9" s="33"/>
      <c r="L9" s="33"/>
      <c r="M9" s="33"/>
      <c r="N9" s="33"/>
      <c r="O9" s="33"/>
      <c r="P9" s="136"/>
      <c r="Q9" s="33"/>
      <c r="R9" s="33"/>
      <c r="S9" s="34">
        <f t="shared" si="9"/>
        <v>483994</v>
      </c>
      <c r="T9" s="35">
        <v>0.0</v>
      </c>
      <c r="U9" s="36"/>
      <c r="V9" s="37"/>
      <c r="W9" s="35">
        <v>0.0</v>
      </c>
      <c r="X9" s="38"/>
      <c r="Y9" s="37"/>
      <c r="Z9" s="35">
        <v>0.0</v>
      </c>
      <c r="AA9" s="39"/>
      <c r="AB9" s="40"/>
      <c r="AC9" s="35">
        <f t="shared" ref="AC9:AD9" si="14">Z9</f>
        <v>0</v>
      </c>
      <c r="AD9" s="39" t="str">
        <f t="shared" si="14"/>
        <v/>
      </c>
      <c r="AE9" s="37">
        <v>0.0</v>
      </c>
      <c r="AF9" s="37">
        <v>0.0</v>
      </c>
      <c r="AG9" s="23">
        <v>0.0</v>
      </c>
    </row>
    <row r="10">
      <c r="A10" s="58">
        <v>7.0</v>
      </c>
      <c r="B10" s="59"/>
      <c r="C10" s="140"/>
      <c r="D10" s="29">
        <f t="shared" si="4"/>
        <v>0</v>
      </c>
      <c r="E10" s="30">
        <f t="shared" si="5"/>
        <v>0</v>
      </c>
      <c r="F10" s="30">
        <f t="shared" si="6"/>
        <v>0</v>
      </c>
      <c r="G10" s="31">
        <f t="shared" si="7"/>
        <v>0</v>
      </c>
      <c r="H10" s="32">
        <f t="shared" si="8"/>
        <v>0</v>
      </c>
      <c r="I10" s="33"/>
      <c r="J10" s="33"/>
      <c r="K10" s="33"/>
      <c r="L10" s="33"/>
      <c r="M10" s="33"/>
      <c r="N10" s="33"/>
      <c r="O10" s="33"/>
      <c r="P10" s="136"/>
      <c r="Q10" s="33"/>
      <c r="R10" s="33"/>
      <c r="S10" s="34">
        <f t="shared" si="9"/>
        <v>483993</v>
      </c>
      <c r="T10" s="35">
        <v>0.0</v>
      </c>
      <c r="U10" s="36"/>
      <c r="V10" s="21"/>
      <c r="W10" s="35">
        <v>0.0</v>
      </c>
      <c r="X10" s="38"/>
      <c r="Y10" s="37"/>
      <c r="Z10" s="35">
        <v>0.0</v>
      </c>
      <c r="AA10" s="39"/>
      <c r="AB10" s="40"/>
      <c r="AC10" s="35">
        <f t="shared" ref="AC10:AD10" si="15">Z10</f>
        <v>0</v>
      </c>
      <c r="AD10" s="39" t="str">
        <f t="shared" si="15"/>
        <v/>
      </c>
      <c r="AE10" s="37">
        <v>0.0</v>
      </c>
      <c r="AF10" s="37">
        <v>0.0</v>
      </c>
      <c r="AG10" s="23">
        <v>0.0</v>
      </c>
    </row>
    <row r="11">
      <c r="A11" s="58">
        <v>8.0</v>
      </c>
      <c r="B11" s="59"/>
      <c r="C11" s="140"/>
      <c r="D11" s="29">
        <f t="shared" si="4"/>
        <v>0</v>
      </c>
      <c r="E11" s="30">
        <f t="shared" si="5"/>
        <v>0</v>
      </c>
      <c r="F11" s="30">
        <f t="shared" si="6"/>
        <v>0</v>
      </c>
      <c r="G11" s="31">
        <f t="shared" si="7"/>
        <v>0</v>
      </c>
      <c r="H11" s="32">
        <f t="shared" si="8"/>
        <v>0</v>
      </c>
      <c r="I11" s="33"/>
      <c r="J11" s="33"/>
      <c r="K11" s="33"/>
      <c r="L11" s="33"/>
      <c r="M11" s="33"/>
      <c r="N11" s="33"/>
      <c r="O11" s="33"/>
      <c r="P11" s="136"/>
      <c r="Q11" s="33"/>
      <c r="R11" s="33"/>
      <c r="S11" s="34">
        <f t="shared" si="9"/>
        <v>483992</v>
      </c>
      <c r="T11" s="35">
        <v>0.0</v>
      </c>
      <c r="U11" s="36"/>
      <c r="V11" s="21"/>
      <c r="W11" s="35">
        <v>0.0</v>
      </c>
      <c r="X11" s="38"/>
      <c r="Y11" s="37"/>
      <c r="Z11" s="35">
        <v>0.0</v>
      </c>
      <c r="AA11" s="39"/>
      <c r="AB11" s="40"/>
      <c r="AC11" s="35">
        <f t="shared" ref="AC11:AD11" si="16">Z11</f>
        <v>0</v>
      </c>
      <c r="AD11" s="39" t="str">
        <f t="shared" si="16"/>
        <v/>
      </c>
      <c r="AE11" s="37">
        <v>0.0</v>
      </c>
      <c r="AF11" s="37">
        <v>0.0</v>
      </c>
      <c r="AG11" s="23">
        <v>0.0</v>
      </c>
    </row>
    <row r="12">
      <c r="A12" s="58">
        <v>9.0</v>
      </c>
      <c r="B12" s="59"/>
      <c r="C12" s="140"/>
      <c r="D12" s="29">
        <f t="shared" si="4"/>
        <v>0</v>
      </c>
      <c r="E12" s="30">
        <f t="shared" si="5"/>
        <v>0</v>
      </c>
      <c r="F12" s="30">
        <f t="shared" si="6"/>
        <v>0</v>
      </c>
      <c r="G12" s="31">
        <f t="shared" si="7"/>
        <v>0</v>
      </c>
      <c r="H12" s="32">
        <f t="shared" si="8"/>
        <v>0</v>
      </c>
      <c r="I12" s="33"/>
      <c r="J12" s="33"/>
      <c r="K12" s="33"/>
      <c r="L12" s="33"/>
      <c r="M12" s="33"/>
      <c r="N12" s="33"/>
      <c r="O12" s="33"/>
      <c r="P12" s="136"/>
      <c r="Q12" s="33"/>
      <c r="R12" s="33"/>
      <c r="S12" s="34">
        <f t="shared" si="9"/>
        <v>483991</v>
      </c>
      <c r="T12" s="35">
        <v>0.0</v>
      </c>
      <c r="U12" s="36"/>
      <c r="V12" s="21"/>
      <c r="W12" s="35">
        <v>0.0</v>
      </c>
      <c r="X12" s="38"/>
      <c r="Y12" s="37"/>
      <c r="Z12" s="35">
        <v>0.0</v>
      </c>
      <c r="AA12" s="39"/>
      <c r="AB12" s="40"/>
      <c r="AC12" s="35">
        <f t="shared" ref="AC12:AD12" si="17">Z12</f>
        <v>0</v>
      </c>
      <c r="AD12" s="39" t="str">
        <f t="shared" si="17"/>
        <v/>
      </c>
      <c r="AE12" s="37">
        <v>0.0</v>
      </c>
      <c r="AF12" s="37">
        <v>0.0</v>
      </c>
      <c r="AG12" s="23">
        <v>0.0</v>
      </c>
    </row>
    <row r="13">
      <c r="A13" s="58">
        <v>10.0</v>
      </c>
      <c r="B13" s="59"/>
      <c r="C13" s="140"/>
      <c r="D13" s="29">
        <f t="shared" si="4"/>
        <v>0</v>
      </c>
      <c r="E13" s="30">
        <f t="shared" si="5"/>
        <v>0</v>
      </c>
      <c r="F13" s="30">
        <f t="shared" si="6"/>
        <v>0</v>
      </c>
      <c r="G13" s="31">
        <f t="shared" si="7"/>
        <v>0</v>
      </c>
      <c r="H13" s="32">
        <f t="shared" si="8"/>
        <v>0</v>
      </c>
      <c r="I13" s="33"/>
      <c r="J13" s="33"/>
      <c r="K13" s="33"/>
      <c r="L13" s="33"/>
      <c r="M13" s="33"/>
      <c r="N13" s="33"/>
      <c r="O13" s="33"/>
      <c r="P13" s="136"/>
      <c r="Q13" s="33"/>
      <c r="R13" s="33"/>
      <c r="S13" s="34">
        <f t="shared" si="9"/>
        <v>483990</v>
      </c>
      <c r="T13" s="35">
        <v>0.0</v>
      </c>
      <c r="U13" s="36"/>
      <c r="V13" s="37"/>
      <c r="W13" s="35">
        <v>0.0</v>
      </c>
      <c r="X13" s="38"/>
      <c r="Y13" s="37"/>
      <c r="Z13" s="35">
        <v>0.0</v>
      </c>
      <c r="AA13" s="39"/>
      <c r="AB13" s="40"/>
      <c r="AC13" s="35">
        <f t="shared" ref="AC13:AD13" si="18">Z13</f>
        <v>0</v>
      </c>
      <c r="AD13" s="39" t="str">
        <f t="shared" si="18"/>
        <v/>
      </c>
      <c r="AE13" s="37">
        <v>0.0</v>
      </c>
      <c r="AF13" s="37">
        <v>0.0</v>
      </c>
      <c r="AG13" s="23">
        <v>0.0</v>
      </c>
    </row>
    <row r="14">
      <c r="A14" s="58">
        <v>11.0</v>
      </c>
      <c r="B14" s="59"/>
      <c r="C14" s="140"/>
      <c r="D14" s="29">
        <f t="shared" si="4"/>
        <v>0</v>
      </c>
      <c r="E14" s="30">
        <f t="shared" si="5"/>
        <v>0</v>
      </c>
      <c r="F14" s="30">
        <f t="shared" si="6"/>
        <v>0</v>
      </c>
      <c r="G14" s="31">
        <f t="shared" si="7"/>
        <v>0</v>
      </c>
      <c r="H14" s="32">
        <f t="shared" si="8"/>
        <v>0</v>
      </c>
      <c r="I14" s="33"/>
      <c r="J14" s="33"/>
      <c r="K14" s="33"/>
      <c r="L14" s="33"/>
      <c r="M14" s="33"/>
      <c r="N14" s="33"/>
      <c r="O14" s="33"/>
      <c r="P14" s="136"/>
      <c r="Q14" s="33"/>
      <c r="R14" s="33"/>
      <c r="S14" s="34">
        <f t="shared" si="9"/>
        <v>483989</v>
      </c>
      <c r="T14" s="35">
        <v>0.0</v>
      </c>
      <c r="U14" s="36"/>
      <c r="V14" s="37"/>
      <c r="W14" s="35">
        <v>0.0</v>
      </c>
      <c r="X14" s="38"/>
      <c r="Y14" s="37"/>
      <c r="Z14" s="35">
        <v>0.0</v>
      </c>
      <c r="AA14" s="39"/>
      <c r="AB14" s="40"/>
      <c r="AC14" s="35">
        <f t="shared" ref="AC14:AD14" si="19">Z14</f>
        <v>0</v>
      </c>
      <c r="AD14" s="39" t="str">
        <f t="shared" si="19"/>
        <v/>
      </c>
      <c r="AE14" s="37">
        <v>0.0</v>
      </c>
      <c r="AF14" s="37">
        <v>0.0</v>
      </c>
      <c r="AG14" s="23">
        <v>0.0</v>
      </c>
    </row>
    <row r="15">
      <c r="A15" s="58">
        <v>12.0</v>
      </c>
      <c r="B15" s="59"/>
      <c r="C15" s="140"/>
      <c r="D15" s="29">
        <f t="shared" si="4"/>
        <v>0</v>
      </c>
      <c r="E15" s="30">
        <f t="shared" si="5"/>
        <v>0</v>
      </c>
      <c r="F15" s="30">
        <f t="shared" si="6"/>
        <v>0</v>
      </c>
      <c r="G15" s="31">
        <f t="shared" si="7"/>
        <v>0</v>
      </c>
      <c r="H15" s="32">
        <f t="shared" si="8"/>
        <v>0</v>
      </c>
      <c r="I15" s="33"/>
      <c r="J15" s="33"/>
      <c r="K15" s="33"/>
      <c r="L15" s="33"/>
      <c r="M15" s="33"/>
      <c r="N15" s="33"/>
      <c r="O15" s="33"/>
      <c r="P15" s="136"/>
      <c r="Q15" s="33"/>
      <c r="R15" s="33"/>
      <c r="S15" s="34">
        <f t="shared" si="9"/>
        <v>483988</v>
      </c>
      <c r="T15" s="35">
        <v>0.0</v>
      </c>
      <c r="U15" s="36"/>
      <c r="V15" s="21"/>
      <c r="W15" s="35">
        <v>0.0</v>
      </c>
      <c r="X15" s="38"/>
      <c r="Y15" s="37"/>
      <c r="Z15" s="35">
        <v>0.0</v>
      </c>
      <c r="AA15" s="39"/>
      <c r="AB15" s="40"/>
      <c r="AC15" s="35">
        <f t="shared" ref="AC15:AD15" si="20">Z15</f>
        <v>0</v>
      </c>
      <c r="AD15" s="39" t="str">
        <f t="shared" si="20"/>
        <v/>
      </c>
      <c r="AE15" s="37">
        <v>0.0</v>
      </c>
      <c r="AF15" s="37">
        <v>0.0</v>
      </c>
      <c r="AG15" s="23">
        <v>0.0</v>
      </c>
    </row>
    <row r="16">
      <c r="A16" s="58">
        <v>13.0</v>
      </c>
      <c r="B16" s="59"/>
      <c r="C16" s="140"/>
      <c r="D16" s="29">
        <f t="shared" si="4"/>
        <v>0</v>
      </c>
      <c r="E16" s="30">
        <f t="shared" si="5"/>
        <v>0</v>
      </c>
      <c r="F16" s="30">
        <f t="shared" si="6"/>
        <v>0</v>
      </c>
      <c r="G16" s="31">
        <f t="shared" si="7"/>
        <v>0</v>
      </c>
      <c r="H16" s="32">
        <f t="shared" si="8"/>
        <v>0</v>
      </c>
      <c r="I16" s="33"/>
      <c r="J16" s="33"/>
      <c r="K16" s="33"/>
      <c r="L16" s="33"/>
      <c r="M16" s="33"/>
      <c r="N16" s="33"/>
      <c r="O16" s="33"/>
      <c r="P16" s="136"/>
      <c r="Q16" s="33"/>
      <c r="R16" s="33"/>
      <c r="S16" s="34">
        <f t="shared" si="9"/>
        <v>483987</v>
      </c>
      <c r="T16" s="35">
        <v>0.0</v>
      </c>
      <c r="U16" s="36"/>
      <c r="V16" s="34"/>
      <c r="W16" s="35">
        <v>0.0</v>
      </c>
      <c r="X16" s="38"/>
      <c r="Y16" s="37"/>
      <c r="Z16" s="35">
        <v>0.0</v>
      </c>
      <c r="AA16" s="39"/>
      <c r="AB16" s="40"/>
      <c r="AC16" s="35">
        <f t="shared" ref="AC16:AD16" si="21">Z16</f>
        <v>0</v>
      </c>
      <c r="AD16" s="39" t="str">
        <f t="shared" si="21"/>
        <v/>
      </c>
      <c r="AE16" s="37">
        <v>0.0</v>
      </c>
      <c r="AF16" s="37">
        <v>0.0</v>
      </c>
      <c r="AG16" s="23">
        <v>0.0</v>
      </c>
    </row>
    <row r="17" ht="16.5" customHeight="1">
      <c r="A17" s="58">
        <v>14.0</v>
      </c>
      <c r="B17" s="59"/>
      <c r="C17" s="140"/>
      <c r="D17" s="29">
        <f t="shared" si="4"/>
        <v>0</v>
      </c>
      <c r="E17" s="30">
        <f t="shared" si="5"/>
        <v>0</v>
      </c>
      <c r="F17" s="30">
        <f t="shared" si="6"/>
        <v>0</v>
      </c>
      <c r="G17" s="31">
        <f t="shared" si="7"/>
        <v>0</v>
      </c>
      <c r="H17" s="32">
        <f t="shared" si="8"/>
        <v>0</v>
      </c>
      <c r="I17" s="33"/>
      <c r="J17" s="33"/>
      <c r="K17" s="33"/>
      <c r="L17" s="33"/>
      <c r="M17" s="33"/>
      <c r="N17" s="33"/>
      <c r="O17" s="33"/>
      <c r="P17" s="136"/>
      <c r="Q17" s="33"/>
      <c r="R17" s="33"/>
      <c r="S17" s="34">
        <f t="shared" si="9"/>
        <v>483986</v>
      </c>
      <c r="T17" s="35">
        <v>0.0</v>
      </c>
      <c r="U17" s="36"/>
      <c r="V17" s="21"/>
      <c r="W17" s="35">
        <v>0.0</v>
      </c>
      <c r="X17" s="38"/>
      <c r="Y17" s="37"/>
      <c r="Z17" s="35">
        <v>0.0</v>
      </c>
      <c r="AA17" s="39"/>
      <c r="AB17" s="40"/>
      <c r="AC17" s="35">
        <f t="shared" ref="AC17:AD17" si="22">Z17</f>
        <v>0</v>
      </c>
      <c r="AD17" s="39" t="str">
        <f t="shared" si="22"/>
        <v/>
      </c>
      <c r="AE17" s="37">
        <v>0.0</v>
      </c>
      <c r="AF17" s="37">
        <v>0.0</v>
      </c>
      <c r="AG17" s="23">
        <v>0.0</v>
      </c>
    </row>
    <row r="18">
      <c r="A18" s="58">
        <v>15.0</v>
      </c>
      <c r="B18" s="59"/>
      <c r="C18" s="140"/>
      <c r="D18" s="29">
        <f t="shared" si="4"/>
        <v>0</v>
      </c>
      <c r="E18" s="30">
        <f t="shared" si="5"/>
        <v>0</v>
      </c>
      <c r="F18" s="30">
        <f t="shared" si="6"/>
        <v>0</v>
      </c>
      <c r="G18" s="31">
        <f t="shared" si="7"/>
        <v>0</v>
      </c>
      <c r="H18" s="32">
        <f t="shared" si="8"/>
        <v>0</v>
      </c>
      <c r="I18" s="33"/>
      <c r="J18" s="33"/>
      <c r="K18" s="33"/>
      <c r="L18" s="33"/>
      <c r="M18" s="33"/>
      <c r="N18" s="33"/>
      <c r="O18" s="33"/>
      <c r="P18" s="136"/>
      <c r="Q18" s="33"/>
      <c r="R18" s="33"/>
      <c r="S18" s="34">
        <f t="shared" si="9"/>
        <v>483985</v>
      </c>
      <c r="T18" s="35">
        <v>0.0</v>
      </c>
      <c r="U18" s="36"/>
      <c r="V18" s="21"/>
      <c r="W18" s="35">
        <v>0.0</v>
      </c>
      <c r="X18" s="38"/>
      <c r="Y18" s="37"/>
      <c r="Z18" s="35">
        <v>0.0</v>
      </c>
      <c r="AA18" s="39"/>
      <c r="AB18" s="40"/>
      <c r="AC18" s="35">
        <f t="shared" ref="AC18:AD18" si="23">Z18</f>
        <v>0</v>
      </c>
      <c r="AD18" s="39" t="str">
        <f t="shared" si="23"/>
        <v/>
      </c>
      <c r="AE18" s="37">
        <v>0.0</v>
      </c>
      <c r="AF18" s="37">
        <v>0.0</v>
      </c>
      <c r="AG18" s="23">
        <v>0.0</v>
      </c>
    </row>
    <row r="19">
      <c r="A19" s="58">
        <v>16.0</v>
      </c>
      <c r="B19" s="59"/>
      <c r="C19" s="140"/>
      <c r="D19" s="29">
        <f t="shared" si="4"/>
        <v>0</v>
      </c>
      <c r="E19" s="30">
        <f t="shared" si="5"/>
        <v>0</v>
      </c>
      <c r="F19" s="30">
        <f t="shared" si="6"/>
        <v>0</v>
      </c>
      <c r="G19" s="31">
        <f t="shared" si="7"/>
        <v>0</v>
      </c>
      <c r="H19" s="32">
        <f t="shared" si="8"/>
        <v>0</v>
      </c>
      <c r="I19" s="33"/>
      <c r="J19" s="33"/>
      <c r="K19" s="33"/>
      <c r="L19" s="33"/>
      <c r="M19" s="33"/>
      <c r="N19" s="33"/>
      <c r="O19" s="33"/>
      <c r="P19" s="136"/>
      <c r="Q19" s="33"/>
      <c r="R19" s="33"/>
      <c r="S19" s="34">
        <f t="shared" si="9"/>
        <v>483984</v>
      </c>
      <c r="T19" s="35">
        <v>0.0</v>
      </c>
      <c r="U19" s="36"/>
      <c r="V19" s="21"/>
      <c r="W19" s="35">
        <v>0.0</v>
      </c>
      <c r="X19" s="38"/>
      <c r="Y19" s="37"/>
      <c r="Z19" s="35">
        <v>0.0</v>
      </c>
      <c r="AA19" s="39"/>
      <c r="AB19" s="40"/>
      <c r="AC19" s="35">
        <f t="shared" ref="AC19:AD19" si="24">Z19</f>
        <v>0</v>
      </c>
      <c r="AD19" s="39" t="str">
        <f t="shared" si="24"/>
        <v/>
      </c>
      <c r="AE19" s="37">
        <v>0.0</v>
      </c>
      <c r="AF19" s="37">
        <v>0.0</v>
      </c>
      <c r="AG19" s="23">
        <v>0.0</v>
      </c>
    </row>
    <row r="20">
      <c r="A20" s="58">
        <v>17.0</v>
      </c>
      <c r="B20" s="59"/>
      <c r="C20" s="140"/>
      <c r="D20" s="29">
        <f t="shared" si="4"/>
        <v>0</v>
      </c>
      <c r="E20" s="30">
        <f t="shared" si="5"/>
        <v>0</v>
      </c>
      <c r="F20" s="30">
        <f t="shared" si="6"/>
        <v>0</v>
      </c>
      <c r="G20" s="31">
        <f t="shared" si="7"/>
        <v>0</v>
      </c>
      <c r="H20" s="32">
        <f t="shared" si="8"/>
        <v>0</v>
      </c>
      <c r="I20" s="33"/>
      <c r="J20" s="33"/>
      <c r="K20" s="33"/>
      <c r="L20" s="33"/>
      <c r="M20" s="33"/>
      <c r="N20" s="33"/>
      <c r="O20" s="33"/>
      <c r="P20" s="136"/>
      <c r="Q20" s="33"/>
      <c r="R20" s="33"/>
      <c r="S20" s="34">
        <f t="shared" si="9"/>
        <v>483983</v>
      </c>
      <c r="T20" s="35">
        <v>0.0</v>
      </c>
      <c r="U20" s="36"/>
      <c r="V20" s="21"/>
      <c r="W20" s="35">
        <v>0.0</v>
      </c>
      <c r="X20" s="38"/>
      <c r="Y20" s="37"/>
      <c r="Z20" s="35">
        <v>0.0</v>
      </c>
      <c r="AA20" s="39"/>
      <c r="AB20" s="40"/>
      <c r="AC20" s="35">
        <f t="shared" ref="AC20:AD20" si="25">Z20</f>
        <v>0</v>
      </c>
      <c r="AD20" s="39" t="str">
        <f t="shared" si="25"/>
        <v/>
      </c>
      <c r="AE20" s="37">
        <v>0.0</v>
      </c>
      <c r="AF20" s="37">
        <v>0.0</v>
      </c>
      <c r="AG20" s="23">
        <v>0.0</v>
      </c>
    </row>
    <row r="21">
      <c r="A21" s="58">
        <v>18.0</v>
      </c>
      <c r="B21" s="59"/>
      <c r="C21" s="140"/>
      <c r="D21" s="29">
        <f t="shared" si="4"/>
        <v>0</v>
      </c>
      <c r="E21" s="30">
        <f t="shared" si="5"/>
        <v>0</v>
      </c>
      <c r="F21" s="30">
        <f t="shared" si="6"/>
        <v>0</v>
      </c>
      <c r="G21" s="31">
        <f t="shared" si="7"/>
        <v>0</v>
      </c>
      <c r="H21" s="32">
        <f t="shared" si="8"/>
        <v>0</v>
      </c>
      <c r="I21" s="33"/>
      <c r="J21" s="33"/>
      <c r="K21" s="33"/>
      <c r="L21" s="33"/>
      <c r="M21" s="33"/>
      <c r="N21" s="33"/>
      <c r="O21" s="33"/>
      <c r="P21" s="136"/>
      <c r="Q21" s="33"/>
      <c r="R21" s="33"/>
      <c r="S21" s="34">
        <f t="shared" si="9"/>
        <v>483982</v>
      </c>
      <c r="T21" s="35">
        <v>0.0</v>
      </c>
      <c r="U21" s="36"/>
      <c r="V21" s="21"/>
      <c r="W21" s="35">
        <v>0.0</v>
      </c>
      <c r="X21" s="38"/>
      <c r="Y21" s="37"/>
      <c r="Z21" s="35">
        <v>0.0</v>
      </c>
      <c r="AA21" s="39"/>
      <c r="AB21" s="40"/>
      <c r="AC21" s="35">
        <f t="shared" ref="AC21:AD21" si="26">Z21</f>
        <v>0</v>
      </c>
      <c r="AD21" s="39" t="str">
        <f t="shared" si="26"/>
        <v/>
      </c>
      <c r="AE21" s="37">
        <v>0.0</v>
      </c>
      <c r="AF21" s="37">
        <v>0.0</v>
      </c>
      <c r="AG21" s="23">
        <v>0.0</v>
      </c>
    </row>
    <row r="22">
      <c r="A22" s="58">
        <v>19.0</v>
      </c>
      <c r="B22" s="59"/>
      <c r="C22" s="140"/>
      <c r="D22" s="29">
        <f t="shared" si="4"/>
        <v>0</v>
      </c>
      <c r="E22" s="30">
        <f t="shared" si="5"/>
        <v>0</v>
      </c>
      <c r="F22" s="30">
        <f t="shared" si="6"/>
        <v>0</v>
      </c>
      <c r="G22" s="31">
        <f t="shared" si="7"/>
        <v>0</v>
      </c>
      <c r="H22" s="32">
        <f t="shared" si="8"/>
        <v>0</v>
      </c>
      <c r="I22" s="33"/>
      <c r="J22" s="33"/>
      <c r="K22" s="33"/>
      <c r="L22" s="33"/>
      <c r="M22" s="33"/>
      <c r="N22" s="33"/>
      <c r="O22" s="33"/>
      <c r="P22" s="136"/>
      <c r="Q22" s="33"/>
      <c r="R22" s="33"/>
      <c r="S22" s="34">
        <f t="shared" si="9"/>
        <v>483981</v>
      </c>
      <c r="T22" s="35">
        <v>0.0</v>
      </c>
      <c r="U22" s="36"/>
      <c r="V22" s="21"/>
      <c r="W22" s="35">
        <v>0.0</v>
      </c>
      <c r="X22" s="38"/>
      <c r="Y22" s="37"/>
      <c r="Z22" s="35">
        <v>0.0</v>
      </c>
      <c r="AA22" s="39"/>
      <c r="AB22" s="40"/>
      <c r="AC22" s="35">
        <f t="shared" ref="AC22:AD22" si="27">Z22</f>
        <v>0</v>
      </c>
      <c r="AD22" s="39" t="str">
        <f t="shared" si="27"/>
        <v/>
      </c>
      <c r="AE22" s="37">
        <v>0.0</v>
      </c>
      <c r="AF22" s="37">
        <v>0.0</v>
      </c>
      <c r="AG22" s="23">
        <v>0.0</v>
      </c>
    </row>
    <row r="23">
      <c r="A23" s="58">
        <v>20.0</v>
      </c>
      <c r="B23" s="59"/>
      <c r="C23" s="140"/>
      <c r="D23" s="29">
        <f t="shared" si="4"/>
        <v>0</v>
      </c>
      <c r="E23" s="30">
        <f t="shared" si="5"/>
        <v>0</v>
      </c>
      <c r="F23" s="30">
        <f t="shared" si="6"/>
        <v>0</v>
      </c>
      <c r="G23" s="31">
        <f t="shared" si="7"/>
        <v>0</v>
      </c>
      <c r="H23" s="32">
        <f t="shared" si="8"/>
        <v>0</v>
      </c>
      <c r="I23" s="33"/>
      <c r="J23" s="33"/>
      <c r="K23" s="33"/>
      <c r="L23" s="33"/>
      <c r="M23" s="33"/>
      <c r="N23" s="33"/>
      <c r="O23" s="33"/>
      <c r="P23" s="136"/>
      <c r="Q23" s="33"/>
      <c r="R23" s="33"/>
      <c r="S23" s="34">
        <f t="shared" si="9"/>
        <v>483980</v>
      </c>
      <c r="T23" s="35">
        <v>0.0</v>
      </c>
      <c r="U23" s="36"/>
      <c r="V23" s="21"/>
      <c r="W23" s="35">
        <v>0.0</v>
      </c>
      <c r="X23" s="38"/>
      <c r="Y23" s="37"/>
      <c r="Z23" s="35">
        <v>0.0</v>
      </c>
      <c r="AA23" s="39"/>
      <c r="AB23" s="40"/>
      <c r="AC23" s="35">
        <f t="shared" ref="AC23:AD23" si="28">Z23</f>
        <v>0</v>
      </c>
      <c r="AD23" s="39" t="str">
        <f t="shared" si="28"/>
        <v/>
      </c>
      <c r="AE23" s="37">
        <v>0.0</v>
      </c>
      <c r="AF23" s="37">
        <v>0.0</v>
      </c>
      <c r="AG23" s="23">
        <v>0.0</v>
      </c>
    </row>
    <row r="24">
      <c r="A24" s="58">
        <v>21.0</v>
      </c>
      <c r="B24" s="59"/>
      <c r="C24" s="140"/>
      <c r="D24" s="29">
        <f t="shared" si="4"/>
        <v>0</v>
      </c>
      <c r="E24" s="30">
        <f t="shared" si="5"/>
        <v>0</v>
      </c>
      <c r="F24" s="30">
        <f t="shared" si="6"/>
        <v>0</v>
      </c>
      <c r="G24" s="31">
        <f t="shared" si="7"/>
        <v>0</v>
      </c>
      <c r="H24" s="32">
        <f t="shared" si="8"/>
        <v>0</v>
      </c>
      <c r="I24" s="33"/>
      <c r="J24" s="33"/>
      <c r="K24" s="33"/>
      <c r="L24" s="33"/>
      <c r="M24" s="33"/>
      <c r="N24" s="33"/>
      <c r="O24" s="33"/>
      <c r="P24" s="136"/>
      <c r="Q24" s="33"/>
      <c r="R24" s="33"/>
      <c r="S24" s="34">
        <f t="shared" si="9"/>
        <v>483979</v>
      </c>
      <c r="T24" s="35">
        <v>0.0</v>
      </c>
      <c r="U24" s="36"/>
      <c r="V24" s="21"/>
      <c r="W24" s="35">
        <v>0.0</v>
      </c>
      <c r="X24" s="38"/>
      <c r="Y24" s="37"/>
      <c r="Z24" s="35">
        <v>0.0</v>
      </c>
      <c r="AA24" s="39"/>
      <c r="AB24" s="40"/>
      <c r="AC24" s="35">
        <f t="shared" ref="AC24:AD24" si="29">Z24</f>
        <v>0</v>
      </c>
      <c r="AD24" s="39" t="str">
        <f t="shared" si="29"/>
        <v/>
      </c>
      <c r="AE24" s="37">
        <v>0.0</v>
      </c>
      <c r="AF24" s="37">
        <v>0.0</v>
      </c>
      <c r="AG24" s="23">
        <v>0.0</v>
      </c>
    </row>
    <row r="25">
      <c r="A25" s="58">
        <v>22.0</v>
      </c>
      <c r="B25" s="59"/>
      <c r="C25" s="140"/>
      <c r="D25" s="29">
        <f t="shared" si="4"/>
        <v>0</v>
      </c>
      <c r="E25" s="30">
        <f t="shared" si="5"/>
        <v>0</v>
      </c>
      <c r="F25" s="30">
        <f t="shared" si="6"/>
        <v>0</v>
      </c>
      <c r="G25" s="31">
        <f t="shared" si="7"/>
        <v>0</v>
      </c>
      <c r="H25" s="32">
        <f t="shared" si="8"/>
        <v>0</v>
      </c>
      <c r="I25" s="33"/>
      <c r="J25" s="33"/>
      <c r="K25" s="33"/>
      <c r="L25" s="33"/>
      <c r="M25" s="33"/>
      <c r="N25" s="33"/>
      <c r="O25" s="33"/>
      <c r="P25" s="136"/>
      <c r="Q25" s="33"/>
      <c r="R25" s="33"/>
      <c r="S25" s="34">
        <f t="shared" si="9"/>
        <v>483978</v>
      </c>
      <c r="T25" s="35">
        <v>0.0</v>
      </c>
      <c r="U25" s="36"/>
      <c r="V25" s="21"/>
      <c r="W25" s="35">
        <v>0.0</v>
      </c>
      <c r="X25" s="38"/>
      <c r="Y25" s="37"/>
      <c r="Z25" s="35">
        <v>0.0</v>
      </c>
      <c r="AA25" s="39"/>
      <c r="AB25" s="40"/>
      <c r="AC25" s="35">
        <f t="shared" ref="AC25:AD25" si="30">Z25</f>
        <v>0</v>
      </c>
      <c r="AD25" s="39" t="str">
        <f t="shared" si="30"/>
        <v/>
      </c>
      <c r="AE25" s="37">
        <v>0.0</v>
      </c>
      <c r="AF25" s="37">
        <v>0.0</v>
      </c>
      <c r="AG25" s="23">
        <v>0.0</v>
      </c>
    </row>
    <row r="26">
      <c r="A26" s="58">
        <v>23.0</v>
      </c>
      <c r="B26" s="59"/>
      <c r="C26" s="140"/>
      <c r="D26" s="29">
        <f t="shared" si="4"/>
        <v>0</v>
      </c>
      <c r="E26" s="30">
        <f t="shared" si="5"/>
        <v>0</v>
      </c>
      <c r="F26" s="30">
        <f t="shared" si="6"/>
        <v>0</v>
      </c>
      <c r="G26" s="31">
        <f t="shared" si="7"/>
        <v>0</v>
      </c>
      <c r="H26" s="32">
        <f t="shared" si="8"/>
        <v>0</v>
      </c>
      <c r="I26" s="33"/>
      <c r="J26" s="33"/>
      <c r="K26" s="33"/>
      <c r="L26" s="33"/>
      <c r="M26" s="33"/>
      <c r="N26" s="33"/>
      <c r="O26" s="33"/>
      <c r="P26" s="136"/>
      <c r="Q26" s="33"/>
      <c r="R26" s="33"/>
      <c r="S26" s="34">
        <f t="shared" si="9"/>
        <v>483977</v>
      </c>
      <c r="T26" s="35">
        <v>0.0</v>
      </c>
      <c r="U26" s="36"/>
      <c r="V26" s="21"/>
      <c r="W26" s="35">
        <v>0.0</v>
      </c>
      <c r="X26" s="38"/>
      <c r="Y26" s="37"/>
      <c r="Z26" s="35">
        <v>0.0</v>
      </c>
      <c r="AA26" s="39"/>
      <c r="AB26" s="40"/>
      <c r="AC26" s="35">
        <f t="shared" ref="AC26:AD26" si="31">Z26</f>
        <v>0</v>
      </c>
      <c r="AD26" s="39" t="str">
        <f t="shared" si="31"/>
        <v/>
      </c>
      <c r="AE26" s="37">
        <v>0.0</v>
      </c>
      <c r="AF26" s="37">
        <v>0.0</v>
      </c>
      <c r="AG26" s="23">
        <v>0.0</v>
      </c>
    </row>
    <row r="27">
      <c r="A27" s="58">
        <v>24.0</v>
      </c>
      <c r="B27" s="59"/>
      <c r="C27" s="140"/>
      <c r="D27" s="29">
        <f t="shared" si="4"/>
        <v>0</v>
      </c>
      <c r="E27" s="30">
        <f t="shared" si="5"/>
        <v>0</v>
      </c>
      <c r="F27" s="30">
        <f t="shared" si="6"/>
        <v>0</v>
      </c>
      <c r="G27" s="31">
        <f t="shared" si="7"/>
        <v>0</v>
      </c>
      <c r="H27" s="32">
        <f t="shared" si="8"/>
        <v>0</v>
      </c>
      <c r="I27" s="33"/>
      <c r="J27" s="33"/>
      <c r="K27" s="33"/>
      <c r="L27" s="33"/>
      <c r="M27" s="33"/>
      <c r="N27" s="33"/>
      <c r="O27" s="33"/>
      <c r="P27" s="136"/>
      <c r="Q27" s="33"/>
      <c r="R27" s="33"/>
      <c r="S27" s="34">
        <f t="shared" si="9"/>
        <v>483976</v>
      </c>
      <c r="T27" s="35">
        <v>0.0</v>
      </c>
      <c r="U27" s="36"/>
      <c r="V27" s="21"/>
      <c r="W27" s="35">
        <v>0.0</v>
      </c>
      <c r="X27" s="38"/>
      <c r="Y27" s="37"/>
      <c r="Z27" s="35">
        <v>0.0</v>
      </c>
      <c r="AA27" s="39"/>
      <c r="AB27" s="40"/>
      <c r="AC27" s="35">
        <f t="shared" ref="AC27:AD27" si="32">Z27</f>
        <v>0</v>
      </c>
      <c r="AD27" s="39" t="str">
        <f t="shared" si="32"/>
        <v/>
      </c>
      <c r="AE27" s="37">
        <v>0.0</v>
      </c>
      <c r="AF27" s="37">
        <v>0.0</v>
      </c>
      <c r="AG27" s="23">
        <v>0.0</v>
      </c>
    </row>
    <row r="28">
      <c r="A28" s="58">
        <v>25.0</v>
      </c>
      <c r="B28" s="59"/>
      <c r="C28" s="140"/>
      <c r="D28" s="29">
        <f t="shared" si="4"/>
        <v>0</v>
      </c>
      <c r="E28" s="30">
        <f t="shared" si="5"/>
        <v>0</v>
      </c>
      <c r="F28" s="30">
        <f t="shared" si="6"/>
        <v>0</v>
      </c>
      <c r="G28" s="31">
        <f t="shared" si="7"/>
        <v>0</v>
      </c>
      <c r="H28" s="32">
        <f t="shared" si="8"/>
        <v>0</v>
      </c>
      <c r="I28" s="33"/>
      <c r="J28" s="33"/>
      <c r="K28" s="33"/>
      <c r="L28" s="33"/>
      <c r="M28" s="33"/>
      <c r="N28" s="33"/>
      <c r="O28" s="33"/>
      <c r="P28" s="136"/>
      <c r="Q28" s="33"/>
      <c r="R28" s="33"/>
      <c r="S28" s="34">
        <f t="shared" si="9"/>
        <v>483975</v>
      </c>
      <c r="T28" s="35">
        <v>0.0</v>
      </c>
      <c r="U28" s="36"/>
      <c r="V28" s="21"/>
      <c r="W28" s="35">
        <v>0.0</v>
      </c>
      <c r="X28" s="38"/>
      <c r="Y28" s="37"/>
      <c r="Z28" s="35">
        <v>0.0</v>
      </c>
      <c r="AA28" s="39"/>
      <c r="AB28" s="40"/>
      <c r="AC28" s="35">
        <f t="shared" ref="AC28:AD28" si="33">Z28</f>
        <v>0</v>
      </c>
      <c r="AD28" s="39" t="str">
        <f t="shared" si="33"/>
        <v/>
      </c>
      <c r="AE28" s="37">
        <v>0.0</v>
      </c>
      <c r="AF28" s="37">
        <v>0.0</v>
      </c>
      <c r="AG28" s="23">
        <v>0.0</v>
      </c>
    </row>
    <row r="29">
      <c r="A29" s="58">
        <v>26.0</v>
      </c>
      <c r="B29" s="59"/>
      <c r="C29" s="143"/>
      <c r="D29" s="30"/>
      <c r="E29" s="30"/>
      <c r="F29" s="30"/>
      <c r="G29" s="30"/>
      <c r="H29" s="61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62"/>
      <c r="T29" s="35"/>
      <c r="U29" s="63"/>
      <c r="V29" s="37"/>
      <c r="W29" s="35"/>
      <c r="X29" s="64"/>
      <c r="Y29" s="37"/>
      <c r="Z29" s="35"/>
      <c r="AA29" s="65"/>
      <c r="AB29" s="40"/>
      <c r="AC29" s="37"/>
      <c r="AD29" s="65"/>
      <c r="AE29" s="37"/>
      <c r="AF29" s="37"/>
      <c r="AG29" s="37"/>
    </row>
    <row r="30">
      <c r="A30" s="58"/>
      <c r="B30" s="59"/>
      <c r="C30" s="143"/>
      <c r="D30" s="30"/>
      <c r="E30" s="30"/>
      <c r="F30" s="30"/>
      <c r="G30" s="30"/>
      <c r="H30" s="61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62"/>
      <c r="T30" s="35"/>
      <c r="U30" s="63"/>
      <c r="V30" s="37"/>
      <c r="W30" s="35"/>
      <c r="X30" s="64"/>
      <c r="Y30" s="37"/>
      <c r="Z30" s="35"/>
      <c r="AA30" s="65"/>
      <c r="AB30" s="40"/>
      <c r="AC30" s="37"/>
      <c r="AD30" s="65"/>
      <c r="AE30" s="37"/>
      <c r="AF30" s="37"/>
      <c r="AG30" s="37"/>
    </row>
    <row r="31">
      <c r="A31" s="58"/>
      <c r="B31" s="59"/>
      <c r="C31" s="143"/>
      <c r="D31" s="30"/>
      <c r="E31" s="30"/>
      <c r="F31" s="30"/>
      <c r="G31" s="30"/>
      <c r="H31" s="61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62"/>
      <c r="T31" s="35"/>
      <c r="U31" s="63"/>
      <c r="V31" s="37"/>
      <c r="W31" s="35"/>
      <c r="X31" s="64"/>
      <c r="Y31" s="37"/>
      <c r="Z31" s="35"/>
      <c r="AA31" s="65"/>
      <c r="AB31" s="40"/>
      <c r="AC31" s="37"/>
      <c r="AD31" s="65"/>
      <c r="AE31" s="37"/>
      <c r="AF31" s="37"/>
      <c r="AG31" s="37"/>
    </row>
  </sheetData>
  <mergeCells count="29">
    <mergeCell ref="V2:V3"/>
    <mergeCell ref="X2:X3"/>
    <mergeCell ref="Y2:Y3"/>
    <mergeCell ref="AA2:AA3"/>
    <mergeCell ref="AB2:AB3"/>
    <mergeCell ref="AD2:AD3"/>
    <mergeCell ref="AG2:AG3"/>
    <mergeCell ref="D1:G2"/>
    <mergeCell ref="H1:H3"/>
    <mergeCell ref="I1:R1"/>
    <mergeCell ref="S1:U1"/>
    <mergeCell ref="V1:X1"/>
    <mergeCell ref="Y1:AA1"/>
    <mergeCell ref="AB1:AD1"/>
    <mergeCell ref="C1:C2"/>
    <mergeCell ref="A2:A3"/>
    <mergeCell ref="B2:B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U2:U3"/>
  </mergeCells>
  <conditionalFormatting sqref="D4:G31">
    <cfRule type="cellIs" dxfId="0" priority="1" operator="greaterThanOrEqual">
      <formula>0.1</formula>
    </cfRule>
  </conditionalFormatting>
  <conditionalFormatting sqref="D4:G31">
    <cfRule type="cellIs" dxfId="1" priority="2" operator="lessThan">
      <formula>0.1</formula>
    </cfRule>
  </conditionalFormatting>
  <conditionalFormatting sqref="H1:H31">
    <cfRule type="cellIs" dxfId="2" priority="3" operator="between">
      <formula>60</formula>
      <formula>68</formula>
    </cfRule>
  </conditionalFormatting>
  <conditionalFormatting sqref="I1:R31">
    <cfRule type="containsText" dxfId="3" priority="4" operator="containsText" text="N">
      <formula>NOT(ISERROR(SEARCH(("N"),(I1))))</formula>
    </cfRule>
  </conditionalFormatting>
  <conditionalFormatting sqref="H1:H31">
    <cfRule type="cellIs" dxfId="4" priority="5" operator="between">
      <formula>68</formula>
      <formula>74</formula>
    </cfRule>
  </conditionalFormatting>
  <conditionalFormatting sqref="H1:H31">
    <cfRule type="cellIs" dxfId="5" priority="6" operator="between">
      <formula>74</formula>
      <formula>81</formula>
    </cfRule>
  </conditionalFormatting>
  <conditionalFormatting sqref="H1:H31">
    <cfRule type="cellIs" dxfId="6" priority="7" operator="between">
      <formula>81</formula>
      <formula>90</formula>
    </cfRule>
  </conditionalFormatting>
  <conditionalFormatting sqref="H1:H31">
    <cfRule type="cellIs" dxfId="7" priority="8" operator="greaterThan">
      <formula>90</formula>
    </cfRule>
  </conditionalFormatting>
  <conditionalFormatting sqref="AE4:AF31">
    <cfRule type="cellIs" dxfId="1" priority="9" operator="lessThan">
      <formula>60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5.13" defaultRowHeight="15.75"/>
  <cols>
    <col customWidth="1" min="1" max="1" width="7.5"/>
    <col customWidth="1" min="2" max="2" width="36.0"/>
    <col customWidth="1" min="3" max="7" width="4.38"/>
    <col customWidth="1" min="8" max="19" width="2.88"/>
    <col customWidth="1" min="20" max="20" width="9.0"/>
    <col customWidth="1" min="21" max="21" width="7.25"/>
    <col customWidth="1" min="22" max="22" width="8.75"/>
    <col customWidth="1" min="23" max="23" width="9.0"/>
    <col customWidth="1" min="24" max="24" width="7.75"/>
    <col customWidth="1" min="25" max="25" width="9.5"/>
    <col customWidth="1" hidden="1" min="26" max="26" width="10.0"/>
    <col customWidth="1" min="27" max="27" width="7.88"/>
    <col customWidth="1" min="28" max="28" width="6.63"/>
    <col customWidth="1" min="29" max="29" width="12.75"/>
    <col customWidth="1" min="30" max="30" width="9.5"/>
    <col customWidth="1" min="31" max="31" width="5.0"/>
    <col customWidth="1" min="32" max="33" width="6.25"/>
    <col customWidth="1" min="34" max="34" width="6.13"/>
  </cols>
  <sheetData>
    <row r="1">
      <c r="A1" s="5" t="s">
        <v>1200</v>
      </c>
      <c r="B1" s="5" t="s">
        <v>1150</v>
      </c>
      <c r="C1" s="6" t="s">
        <v>1151</v>
      </c>
      <c r="G1" s="7" t="s">
        <v>1152</v>
      </c>
      <c r="H1" s="8" t="s">
        <v>1175</v>
      </c>
      <c r="P1" s="8"/>
      <c r="Q1" s="8"/>
      <c r="R1" s="8"/>
      <c r="S1" s="8"/>
      <c r="T1" s="9" t="s">
        <v>1153</v>
      </c>
      <c r="V1" s="10"/>
      <c r="W1" s="9" t="s">
        <v>1154</v>
      </c>
      <c r="Y1" s="10"/>
      <c r="Z1" s="9" t="s">
        <v>1155</v>
      </c>
      <c r="AB1" s="10"/>
      <c r="AC1" s="8" t="s">
        <v>1156</v>
      </c>
      <c r="AE1" s="10"/>
      <c r="AF1" s="11" t="s">
        <v>1157</v>
      </c>
      <c r="AG1" s="12" t="s">
        <v>1158</v>
      </c>
      <c r="AH1" s="13" t="s">
        <v>1159</v>
      </c>
    </row>
    <row r="2">
      <c r="A2" s="5" t="s">
        <v>0</v>
      </c>
      <c r="B2" s="5" t="s">
        <v>1</v>
      </c>
      <c r="C2" s="14"/>
      <c r="G2" s="15"/>
      <c r="H2" s="16">
        <v>45570.0</v>
      </c>
      <c r="I2" s="16">
        <v>45584.0</v>
      </c>
      <c r="J2" s="16">
        <v>45598.0</v>
      </c>
      <c r="K2" s="16">
        <v>45612.0</v>
      </c>
      <c r="L2" s="16">
        <v>45640.0</v>
      </c>
      <c r="M2" s="16">
        <v>45647.0</v>
      </c>
      <c r="N2" s="16">
        <v>45651.0</v>
      </c>
      <c r="O2" s="129">
        <v>45672.0</v>
      </c>
      <c r="P2" s="129">
        <v>45688.0</v>
      </c>
      <c r="Q2" s="129">
        <v>45704.0</v>
      </c>
      <c r="R2" s="129">
        <v>45709.0</v>
      </c>
      <c r="S2" s="129"/>
      <c r="T2" s="18" t="s">
        <v>1160</v>
      </c>
      <c r="U2" s="19" t="s">
        <v>1161</v>
      </c>
      <c r="V2" s="20" t="s">
        <v>1162</v>
      </c>
      <c r="W2" s="18" t="s">
        <v>1160</v>
      </c>
      <c r="X2" s="19" t="s">
        <v>1161</v>
      </c>
      <c r="Y2" s="20" t="s">
        <v>1162</v>
      </c>
      <c r="Z2" s="18" t="s">
        <v>1160</v>
      </c>
      <c r="AA2" s="19" t="s">
        <v>1161</v>
      </c>
      <c r="AB2" s="20" t="s">
        <v>1162</v>
      </c>
      <c r="AC2" s="21" t="s">
        <v>1160</v>
      </c>
      <c r="AD2" s="19" t="s">
        <v>1161</v>
      </c>
      <c r="AE2" s="20" t="s">
        <v>1162</v>
      </c>
      <c r="AF2" s="22" t="s">
        <v>1163</v>
      </c>
      <c r="AG2" s="22" t="s">
        <v>1163</v>
      </c>
      <c r="AH2" s="23" t="s">
        <v>1164</v>
      </c>
    </row>
    <row r="3" ht="18.0" customHeight="1">
      <c r="C3" s="24" t="s">
        <v>1165</v>
      </c>
      <c r="D3" s="19" t="s">
        <v>1166</v>
      </c>
      <c r="E3" s="19" t="s">
        <v>1167</v>
      </c>
      <c r="F3" s="25" t="s">
        <v>1168</v>
      </c>
      <c r="G3" s="15"/>
      <c r="S3" s="129"/>
      <c r="T3" s="14"/>
      <c r="U3" s="19" t="s">
        <v>1164</v>
      </c>
      <c r="V3" s="10"/>
      <c r="W3" s="14"/>
      <c r="X3" s="19" t="s">
        <v>1164</v>
      </c>
      <c r="Y3" s="10"/>
      <c r="Z3" s="14"/>
      <c r="AA3" s="19" t="s">
        <v>1164</v>
      </c>
      <c r="AB3" s="10"/>
      <c r="AC3" s="14"/>
      <c r="AD3" s="19" t="s">
        <v>1164</v>
      </c>
      <c r="AE3" s="10"/>
      <c r="AF3" s="26" t="s">
        <v>1164</v>
      </c>
      <c r="AG3" s="26" t="s">
        <v>1164</v>
      </c>
      <c r="AH3" s="15"/>
    </row>
    <row r="4">
      <c r="A4" s="66">
        <v>464929.0</v>
      </c>
      <c r="B4" s="67" t="s">
        <v>38</v>
      </c>
      <c r="C4" s="29">
        <f t="shared" ref="C4:C8" si="2">AVERAGE(U4,X4)*20</f>
        <v>12</v>
      </c>
      <c r="D4" s="30">
        <f t="shared" ref="D4:D9" si="3">AVERAGE(AA4,AD4)*40</f>
        <v>0</v>
      </c>
      <c r="E4" s="30">
        <f t="shared" ref="E4:E9" si="4">AVERAGE(AF4,AG4)/100*20</f>
        <v>14.666</v>
      </c>
      <c r="F4" s="31">
        <f t="shared" ref="F4:F9" si="5">AH4/100*20</f>
        <v>0</v>
      </c>
      <c r="G4" s="32">
        <f t="shared" ref="G4:G9" si="6">SUM(C4:F4)</f>
        <v>26.666</v>
      </c>
      <c r="H4" s="33" t="s">
        <v>1169</v>
      </c>
      <c r="I4" s="33">
        <v>1.0</v>
      </c>
      <c r="J4" s="33">
        <v>1.0</v>
      </c>
      <c r="K4" s="33">
        <v>1.0</v>
      </c>
      <c r="L4" s="33" t="s">
        <v>1177</v>
      </c>
      <c r="M4" s="33" t="s">
        <v>1201</v>
      </c>
      <c r="N4" s="33" t="s">
        <v>1170</v>
      </c>
      <c r="O4" s="33">
        <v>1.0</v>
      </c>
      <c r="P4" s="33"/>
      <c r="Q4" s="33">
        <v>1.0</v>
      </c>
      <c r="R4" s="33">
        <v>1.0</v>
      </c>
      <c r="S4" s="33"/>
      <c r="T4" s="34">
        <v>5315554.0</v>
      </c>
      <c r="U4" s="35">
        <v>0.6</v>
      </c>
      <c r="V4" s="36">
        <v>45612.0</v>
      </c>
      <c r="W4" s="21">
        <v>9999215.0</v>
      </c>
      <c r="X4" s="35">
        <v>0.6</v>
      </c>
      <c r="Y4" s="38">
        <v>45704.0</v>
      </c>
      <c r="Z4" s="37"/>
      <c r="AA4" s="35">
        <v>0.0</v>
      </c>
      <c r="AB4" s="39"/>
      <c r="AC4" s="40"/>
      <c r="AD4" s="35">
        <f t="shared" ref="AD4:AE4" si="1">AA4</f>
        <v>0</v>
      </c>
      <c r="AE4" s="39" t="str">
        <f t="shared" si="1"/>
        <v/>
      </c>
      <c r="AF4" s="43">
        <v>73.33</v>
      </c>
      <c r="AG4" s="41">
        <f t="shared" ref="AG4:AG9" si="8">IF(AF4&gt;=60,AF4,0)</f>
        <v>73.33</v>
      </c>
      <c r="AH4" s="42">
        <f t="shared" ref="AH4:AH9" si="9">IF(G4&gt;=60,100,0)</f>
        <v>0</v>
      </c>
    </row>
    <row r="5">
      <c r="A5" s="27">
        <v>465285.0</v>
      </c>
      <c r="B5" s="28" t="s">
        <v>131</v>
      </c>
      <c r="C5" s="29">
        <f t="shared" si="2"/>
        <v>0</v>
      </c>
      <c r="D5" s="30">
        <f t="shared" si="3"/>
        <v>0</v>
      </c>
      <c r="E5" s="30">
        <f t="shared" si="4"/>
        <v>0</v>
      </c>
      <c r="F5" s="31">
        <f t="shared" si="5"/>
        <v>0</v>
      </c>
      <c r="G5" s="32">
        <f t="shared" si="6"/>
        <v>0</v>
      </c>
      <c r="H5" s="33" t="s">
        <v>1169</v>
      </c>
      <c r="I5" s="33">
        <v>1.0</v>
      </c>
      <c r="J5" s="33" t="s">
        <v>1201</v>
      </c>
      <c r="K5" s="33" t="s">
        <v>1170</v>
      </c>
      <c r="L5" s="33" t="s">
        <v>1170</v>
      </c>
      <c r="M5" s="33" t="s">
        <v>1201</v>
      </c>
      <c r="N5" s="33" t="s">
        <v>1170</v>
      </c>
      <c r="O5" s="33" t="s">
        <v>1170</v>
      </c>
      <c r="P5" s="33"/>
      <c r="Q5" s="33"/>
      <c r="R5" s="33"/>
      <c r="S5" s="33"/>
      <c r="T5" s="34">
        <v>5315555.0</v>
      </c>
      <c r="U5" s="35">
        <v>0.0</v>
      </c>
      <c r="V5" s="36"/>
      <c r="W5" s="37"/>
      <c r="X5" s="35">
        <v>0.0</v>
      </c>
      <c r="Y5" s="38"/>
      <c r="Z5" s="37"/>
      <c r="AA5" s="35">
        <v>0.0</v>
      </c>
      <c r="AB5" s="39"/>
      <c r="AC5" s="40"/>
      <c r="AD5" s="35">
        <f t="shared" ref="AD5:AE5" si="7">AA5</f>
        <v>0</v>
      </c>
      <c r="AE5" s="39" t="str">
        <f t="shared" si="7"/>
        <v/>
      </c>
      <c r="AF5" s="37">
        <v>0.0</v>
      </c>
      <c r="AG5" s="41">
        <f t="shared" si="8"/>
        <v>0</v>
      </c>
      <c r="AH5" s="42">
        <f t="shared" si="9"/>
        <v>0</v>
      </c>
    </row>
    <row r="6">
      <c r="A6" s="27">
        <v>465751.0</v>
      </c>
      <c r="B6" s="28" t="s">
        <v>256</v>
      </c>
      <c r="C6" s="29">
        <f t="shared" si="2"/>
        <v>13.5</v>
      </c>
      <c r="D6" s="30">
        <f t="shared" si="3"/>
        <v>0</v>
      </c>
      <c r="E6" s="30">
        <f t="shared" si="4"/>
        <v>14.666</v>
      </c>
      <c r="F6" s="31">
        <f t="shared" si="5"/>
        <v>0</v>
      </c>
      <c r="G6" s="32">
        <f t="shared" si="6"/>
        <v>28.166</v>
      </c>
      <c r="H6" s="33" t="s">
        <v>1169</v>
      </c>
      <c r="I6" s="33">
        <v>1.0</v>
      </c>
      <c r="J6" s="33">
        <v>1.0</v>
      </c>
      <c r="K6" s="33" t="s">
        <v>1169</v>
      </c>
      <c r="L6" s="33" t="s">
        <v>1177</v>
      </c>
      <c r="M6" s="33" t="s">
        <v>1201</v>
      </c>
      <c r="N6" s="33">
        <v>1.0</v>
      </c>
      <c r="O6" s="33">
        <v>1.0</v>
      </c>
      <c r="P6" s="33"/>
      <c r="Q6" s="33">
        <v>1.0</v>
      </c>
      <c r="R6" s="33">
        <v>1.0</v>
      </c>
      <c r="S6" s="33"/>
      <c r="T6" s="34">
        <v>5315557.0</v>
      </c>
      <c r="U6" s="35">
        <v>0.75</v>
      </c>
      <c r="V6" s="36">
        <v>45598.0</v>
      </c>
      <c r="W6" s="21">
        <v>66631.0</v>
      </c>
      <c r="X6" s="35">
        <v>0.6</v>
      </c>
      <c r="Y6" s="38">
        <v>45704.0</v>
      </c>
      <c r="Z6" s="37"/>
      <c r="AA6" s="35">
        <v>0.0</v>
      </c>
      <c r="AB6" s="39"/>
      <c r="AC6" s="40"/>
      <c r="AD6" s="35">
        <f t="shared" ref="AD6:AE6" si="10">AA6</f>
        <v>0</v>
      </c>
      <c r="AE6" s="39" t="str">
        <f t="shared" si="10"/>
        <v/>
      </c>
      <c r="AF6" s="43">
        <v>73.33</v>
      </c>
      <c r="AG6" s="41">
        <f t="shared" si="8"/>
        <v>73.33</v>
      </c>
      <c r="AH6" s="42">
        <f t="shared" si="9"/>
        <v>0</v>
      </c>
    </row>
    <row r="7">
      <c r="A7" s="27">
        <v>466241.0</v>
      </c>
      <c r="B7" s="28" t="s">
        <v>441</v>
      </c>
      <c r="C7" s="29">
        <f t="shared" si="2"/>
        <v>6</v>
      </c>
      <c r="D7" s="30">
        <f t="shared" si="3"/>
        <v>0</v>
      </c>
      <c r="E7" s="30">
        <f t="shared" si="4"/>
        <v>16</v>
      </c>
      <c r="F7" s="31">
        <f t="shared" si="5"/>
        <v>0</v>
      </c>
      <c r="G7" s="32">
        <f t="shared" si="6"/>
        <v>22</v>
      </c>
      <c r="H7" s="33" t="s">
        <v>1169</v>
      </c>
      <c r="I7" s="33">
        <v>1.0</v>
      </c>
      <c r="J7" s="33">
        <v>1.0</v>
      </c>
      <c r="K7" s="33">
        <v>1.0</v>
      </c>
      <c r="L7" s="33">
        <v>1.0</v>
      </c>
      <c r="M7" s="33" t="s">
        <v>1177</v>
      </c>
      <c r="N7" s="33" t="s">
        <v>1170</v>
      </c>
      <c r="O7" s="33" t="s">
        <v>1170</v>
      </c>
      <c r="P7" s="33" t="s">
        <v>1170</v>
      </c>
      <c r="Q7" s="33" t="s">
        <v>1170</v>
      </c>
      <c r="R7" s="33" t="s">
        <v>1170</v>
      </c>
      <c r="S7" s="33"/>
      <c r="T7" s="34">
        <v>5315560.0</v>
      </c>
      <c r="U7" s="35">
        <v>0.6</v>
      </c>
      <c r="V7" s="38">
        <v>45640.0</v>
      </c>
      <c r="W7" s="37">
        <v>8000569.0</v>
      </c>
      <c r="X7" s="35">
        <v>0.0</v>
      </c>
      <c r="Y7" s="38"/>
      <c r="Z7" s="37"/>
      <c r="AA7" s="35">
        <v>0.0</v>
      </c>
      <c r="AB7" s="39"/>
      <c r="AC7" s="40"/>
      <c r="AD7" s="35">
        <f t="shared" ref="AD7:AE7" si="11">AA7</f>
        <v>0</v>
      </c>
      <c r="AE7" s="39" t="str">
        <f t="shared" si="11"/>
        <v/>
      </c>
      <c r="AF7" s="43">
        <v>80.0</v>
      </c>
      <c r="AG7" s="41">
        <f t="shared" si="8"/>
        <v>80</v>
      </c>
      <c r="AH7" s="42">
        <f t="shared" si="9"/>
        <v>0</v>
      </c>
    </row>
    <row r="8">
      <c r="A8" s="27">
        <v>466252.0</v>
      </c>
      <c r="B8" s="28" t="s">
        <v>443</v>
      </c>
      <c r="C8" s="29">
        <f t="shared" si="2"/>
        <v>12</v>
      </c>
      <c r="D8" s="30">
        <f t="shared" si="3"/>
        <v>0</v>
      </c>
      <c r="E8" s="30">
        <f t="shared" si="4"/>
        <v>14.4</v>
      </c>
      <c r="F8" s="31">
        <f t="shared" si="5"/>
        <v>0</v>
      </c>
      <c r="G8" s="32">
        <f t="shared" si="6"/>
        <v>26.4</v>
      </c>
      <c r="H8" s="33" t="s">
        <v>1169</v>
      </c>
      <c r="I8" s="33">
        <v>1.0</v>
      </c>
      <c r="J8" s="33" t="s">
        <v>1169</v>
      </c>
      <c r="K8" s="33">
        <v>1.0</v>
      </c>
      <c r="L8" s="33" t="s">
        <v>1177</v>
      </c>
      <c r="M8" s="33" t="s">
        <v>1177</v>
      </c>
      <c r="N8" s="33" t="s">
        <v>1170</v>
      </c>
      <c r="O8" s="33">
        <v>1.0</v>
      </c>
      <c r="P8" s="33"/>
      <c r="Q8" s="33">
        <v>1.0</v>
      </c>
      <c r="R8" s="33" t="s">
        <v>1170</v>
      </c>
      <c r="S8" s="33"/>
      <c r="T8" s="34">
        <v>5315561.0</v>
      </c>
      <c r="U8" s="35">
        <v>0.6</v>
      </c>
      <c r="V8" s="36">
        <v>45612.0</v>
      </c>
      <c r="W8" s="37">
        <v>636889.0</v>
      </c>
      <c r="X8" s="35">
        <v>0.6</v>
      </c>
      <c r="Y8" s="38">
        <v>45704.0</v>
      </c>
      <c r="Z8" s="37"/>
      <c r="AA8" s="35">
        <v>0.0</v>
      </c>
      <c r="AB8" s="39"/>
      <c r="AC8" s="40"/>
      <c r="AD8" s="35">
        <f t="shared" ref="AD8:AE8" si="12">AA8</f>
        <v>0</v>
      </c>
      <c r="AE8" s="39" t="str">
        <f t="shared" si="12"/>
        <v/>
      </c>
      <c r="AF8" s="37">
        <v>72.0</v>
      </c>
      <c r="AG8" s="41">
        <f t="shared" si="8"/>
        <v>72</v>
      </c>
      <c r="AH8" s="42">
        <f t="shared" si="9"/>
        <v>0</v>
      </c>
    </row>
    <row r="9">
      <c r="A9" s="27">
        <v>468010.0</v>
      </c>
      <c r="B9" s="28" t="s">
        <v>1077</v>
      </c>
      <c r="C9" s="29">
        <f>AVERAGE(U21,X9)*20</f>
        <v>7</v>
      </c>
      <c r="D9" s="30">
        <f t="shared" si="3"/>
        <v>0</v>
      </c>
      <c r="E9" s="30">
        <f t="shared" si="4"/>
        <v>14</v>
      </c>
      <c r="F9" s="31">
        <f t="shared" si="5"/>
        <v>0</v>
      </c>
      <c r="G9" s="32">
        <f t="shared" si="6"/>
        <v>21</v>
      </c>
      <c r="H9" s="33" t="s">
        <v>1170</v>
      </c>
      <c r="I9" s="33" t="s">
        <v>1170</v>
      </c>
      <c r="J9" s="33" t="s">
        <v>1169</v>
      </c>
      <c r="K9" s="33" t="s">
        <v>1170</v>
      </c>
      <c r="L9" s="33">
        <v>1.0</v>
      </c>
      <c r="M9" s="33">
        <v>2.0</v>
      </c>
      <c r="N9" s="33">
        <v>1.0</v>
      </c>
      <c r="O9" s="33">
        <v>1.0</v>
      </c>
      <c r="P9" s="33" t="s">
        <v>1170</v>
      </c>
      <c r="Q9" s="33" t="s">
        <v>1170</v>
      </c>
      <c r="R9" s="33" t="s">
        <v>1170</v>
      </c>
      <c r="S9" s="33"/>
      <c r="T9" s="34">
        <v>5315571.0</v>
      </c>
      <c r="U9" s="35">
        <v>0.6</v>
      </c>
      <c r="V9" s="38">
        <v>45651.0</v>
      </c>
      <c r="W9" s="21">
        <v>5215216.0</v>
      </c>
      <c r="X9" s="35">
        <v>0.0</v>
      </c>
      <c r="Y9" s="38"/>
      <c r="Z9" s="37"/>
      <c r="AA9" s="35">
        <v>0.0</v>
      </c>
      <c r="AB9" s="39"/>
      <c r="AC9" s="40"/>
      <c r="AD9" s="35">
        <f>AA9</f>
        <v>0</v>
      </c>
      <c r="AE9" s="39"/>
      <c r="AF9" s="43">
        <v>70.0</v>
      </c>
      <c r="AG9" s="41">
        <f t="shared" si="8"/>
        <v>70</v>
      </c>
      <c r="AH9" s="42">
        <f t="shared" si="9"/>
        <v>0</v>
      </c>
    </row>
    <row r="11">
      <c r="A11" s="27"/>
      <c r="B11" s="74"/>
      <c r="C11" s="29"/>
      <c r="D11" s="30"/>
      <c r="E11" s="30"/>
      <c r="F11" s="31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4"/>
      <c r="U11" s="35"/>
      <c r="V11" s="36"/>
      <c r="W11" s="21"/>
      <c r="X11" s="35"/>
      <c r="Y11" s="38"/>
      <c r="Z11" s="37"/>
      <c r="AA11" s="35"/>
      <c r="AB11" s="39"/>
      <c r="AC11" s="40"/>
      <c r="AD11" s="37"/>
      <c r="AE11" s="39"/>
      <c r="AF11" s="43"/>
      <c r="AG11" s="41"/>
      <c r="AH11" s="42"/>
    </row>
    <row r="12">
      <c r="A12" s="27"/>
      <c r="B12" s="74"/>
      <c r="C12" s="29"/>
      <c r="D12" s="30"/>
      <c r="E12" s="30"/>
      <c r="F12" s="31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4"/>
      <c r="U12" s="35"/>
      <c r="V12" s="36"/>
      <c r="W12" s="21"/>
      <c r="X12" s="35"/>
      <c r="Y12" s="38"/>
      <c r="Z12" s="37"/>
      <c r="AA12" s="35"/>
      <c r="AB12" s="39"/>
      <c r="AC12" s="40"/>
      <c r="AD12" s="37"/>
      <c r="AE12" s="39"/>
      <c r="AF12" s="43"/>
      <c r="AG12" s="41"/>
      <c r="AH12" s="42"/>
    </row>
    <row r="13">
      <c r="A13" s="27">
        <v>468084.0</v>
      </c>
      <c r="B13" s="28" t="s">
        <v>1109</v>
      </c>
      <c r="C13" s="29">
        <f t="shared" ref="C13:C26" si="13">AVERAGE(U13,X13)*20</f>
        <v>14</v>
      </c>
      <c r="D13" s="30">
        <f t="shared" ref="D13:D26" si="14">AVERAGE(AA13,AD13)*40</f>
        <v>24</v>
      </c>
      <c r="E13" s="30">
        <f t="shared" ref="E13:E26" si="15">AVERAGE(AF13,AG13)/100*20</f>
        <v>14.666</v>
      </c>
      <c r="F13" s="31">
        <f t="shared" ref="F13:F26" si="16">AH13/100*20</f>
        <v>12</v>
      </c>
      <c r="G13" s="32">
        <f t="shared" ref="G13:G26" si="17">SUM(C13:F13)</f>
        <v>64.666</v>
      </c>
      <c r="H13" s="33">
        <v>1.0</v>
      </c>
      <c r="I13" s="33" t="s">
        <v>1170</v>
      </c>
      <c r="J13" s="33" t="s">
        <v>1169</v>
      </c>
      <c r="K13" s="33" t="s">
        <v>1170</v>
      </c>
      <c r="L13" s="33" t="s">
        <v>1177</v>
      </c>
      <c r="M13" s="33" t="s">
        <v>1177</v>
      </c>
      <c r="N13" s="33">
        <v>1.0</v>
      </c>
      <c r="O13" s="33">
        <v>1.0</v>
      </c>
      <c r="P13" s="33"/>
      <c r="Q13" s="33">
        <v>1.0</v>
      </c>
      <c r="R13" s="33">
        <v>1.0</v>
      </c>
      <c r="S13" s="33"/>
      <c r="T13" s="34">
        <v>5315572.0</v>
      </c>
      <c r="U13" s="35">
        <v>0.8</v>
      </c>
      <c r="V13" s="36">
        <v>45570.0</v>
      </c>
      <c r="W13" s="21">
        <v>8883.0</v>
      </c>
      <c r="X13" s="35">
        <v>0.6</v>
      </c>
      <c r="Y13" s="38">
        <v>45704.0</v>
      </c>
      <c r="Z13" s="37"/>
      <c r="AA13" s="35">
        <v>0.6</v>
      </c>
      <c r="AB13" s="39"/>
      <c r="AC13" s="40"/>
      <c r="AD13" s="35">
        <v>0.6</v>
      </c>
      <c r="AE13" s="39"/>
      <c r="AF13" s="43">
        <v>73.33</v>
      </c>
      <c r="AG13" s="41">
        <f t="shared" ref="AG13:AG26" si="19">IF(AF13&gt;=60,AF13,0)</f>
        <v>73.33</v>
      </c>
      <c r="AH13" s="68">
        <v>60.0</v>
      </c>
    </row>
    <row r="14">
      <c r="A14" s="27">
        <v>467759.0</v>
      </c>
      <c r="B14" s="28" t="s">
        <v>995</v>
      </c>
      <c r="C14" s="29">
        <f t="shared" si="13"/>
        <v>13</v>
      </c>
      <c r="D14" s="30">
        <f t="shared" si="14"/>
        <v>24</v>
      </c>
      <c r="E14" s="30">
        <f t="shared" si="15"/>
        <v>14</v>
      </c>
      <c r="F14" s="31">
        <f t="shared" si="16"/>
        <v>15</v>
      </c>
      <c r="G14" s="32">
        <f t="shared" si="17"/>
        <v>66</v>
      </c>
      <c r="H14" s="33">
        <v>2.0</v>
      </c>
      <c r="I14" s="33" t="s">
        <v>1170</v>
      </c>
      <c r="J14" s="33" t="s">
        <v>1169</v>
      </c>
      <c r="K14" s="33" t="s">
        <v>1169</v>
      </c>
      <c r="L14" s="33">
        <v>1.0</v>
      </c>
      <c r="M14" s="33" t="s">
        <v>1201</v>
      </c>
      <c r="N14" s="33">
        <v>1.0</v>
      </c>
      <c r="O14" s="33">
        <v>1.0</v>
      </c>
      <c r="P14" s="33">
        <v>1.0</v>
      </c>
      <c r="Q14" s="33"/>
      <c r="R14" s="33">
        <v>1.0</v>
      </c>
      <c r="S14" s="33"/>
      <c r="T14" s="34">
        <v>5315567.0</v>
      </c>
      <c r="U14" s="35">
        <v>0.6</v>
      </c>
      <c r="V14" s="36">
        <v>45570.0</v>
      </c>
      <c r="W14" s="21">
        <v>552.0</v>
      </c>
      <c r="X14" s="35">
        <v>0.7</v>
      </c>
      <c r="Y14" s="38">
        <v>45651.0</v>
      </c>
      <c r="Z14" s="37"/>
      <c r="AA14" s="35">
        <v>0.6</v>
      </c>
      <c r="AB14" s="39"/>
      <c r="AC14" s="40"/>
      <c r="AD14" s="35">
        <f t="shared" ref="AD14:AE14" si="18">AA14</f>
        <v>0.6</v>
      </c>
      <c r="AE14" s="39" t="str">
        <f t="shared" si="18"/>
        <v/>
      </c>
      <c r="AF14" s="43">
        <v>70.0</v>
      </c>
      <c r="AG14" s="41">
        <f t="shared" si="19"/>
        <v>70</v>
      </c>
      <c r="AH14" s="68">
        <v>75.0</v>
      </c>
    </row>
    <row r="15">
      <c r="A15" s="27">
        <v>467839.0</v>
      </c>
      <c r="B15" s="72" t="s">
        <v>1015</v>
      </c>
      <c r="C15" s="29">
        <f t="shared" si="13"/>
        <v>15</v>
      </c>
      <c r="D15" s="30">
        <f t="shared" si="14"/>
        <v>34</v>
      </c>
      <c r="E15" s="30">
        <f t="shared" si="15"/>
        <v>15.334</v>
      </c>
      <c r="F15" s="31">
        <f t="shared" si="16"/>
        <v>20</v>
      </c>
      <c r="G15" s="32">
        <f t="shared" si="17"/>
        <v>84.334</v>
      </c>
      <c r="H15" s="33" t="s">
        <v>1170</v>
      </c>
      <c r="I15" s="33">
        <v>1.0</v>
      </c>
      <c r="J15" s="33">
        <v>1.0</v>
      </c>
      <c r="K15" s="33" t="s">
        <v>1169</v>
      </c>
      <c r="L15" s="33">
        <v>1.0</v>
      </c>
      <c r="M15" s="33" t="s">
        <v>1177</v>
      </c>
      <c r="N15" s="33">
        <v>1.0</v>
      </c>
      <c r="O15" s="33">
        <v>1.0</v>
      </c>
      <c r="P15" s="33">
        <v>1.0</v>
      </c>
      <c r="Q15" s="33">
        <v>1.0</v>
      </c>
      <c r="R15" s="33"/>
      <c r="S15" s="33"/>
      <c r="T15" s="34">
        <v>5315569.0</v>
      </c>
      <c r="U15" s="35">
        <v>0.7</v>
      </c>
      <c r="V15" s="36">
        <v>45598.0</v>
      </c>
      <c r="W15" s="21">
        <v>111.0</v>
      </c>
      <c r="X15" s="35">
        <v>0.8</v>
      </c>
      <c r="Y15" s="38">
        <v>45640.0</v>
      </c>
      <c r="Z15" s="37"/>
      <c r="AA15" s="35">
        <v>0.7</v>
      </c>
      <c r="AB15" s="39"/>
      <c r="AC15" s="40"/>
      <c r="AD15" s="130">
        <v>1.0</v>
      </c>
      <c r="AE15" s="39" t="str">
        <f t="shared" ref="AE15:AE16" si="20">AB15</f>
        <v/>
      </c>
      <c r="AF15" s="43">
        <v>76.67</v>
      </c>
      <c r="AG15" s="41">
        <f t="shared" si="19"/>
        <v>76.67</v>
      </c>
      <c r="AH15" s="42">
        <f t="shared" ref="AH15:AH21" si="21">IF(G15&gt;=60,100,0)</f>
        <v>100</v>
      </c>
    </row>
    <row r="16">
      <c r="A16" s="27">
        <v>467897.0</v>
      </c>
      <c r="B16" s="28" t="s">
        <v>1035</v>
      </c>
      <c r="C16" s="29">
        <f t="shared" si="13"/>
        <v>13</v>
      </c>
      <c r="D16" s="30">
        <f t="shared" si="14"/>
        <v>36</v>
      </c>
      <c r="E16" s="30">
        <f t="shared" si="15"/>
        <v>14</v>
      </c>
      <c r="F16" s="31">
        <f t="shared" si="16"/>
        <v>20</v>
      </c>
      <c r="G16" s="32">
        <f t="shared" si="17"/>
        <v>83</v>
      </c>
      <c r="H16" s="33">
        <v>1.0</v>
      </c>
      <c r="I16" s="33">
        <v>1.0</v>
      </c>
      <c r="J16" s="33" t="s">
        <v>1169</v>
      </c>
      <c r="K16" s="33" t="s">
        <v>1169</v>
      </c>
      <c r="L16" s="33">
        <v>1.0</v>
      </c>
      <c r="M16" s="33">
        <v>3.0</v>
      </c>
      <c r="N16" s="33">
        <v>1.0</v>
      </c>
      <c r="O16" s="33">
        <v>1.0</v>
      </c>
      <c r="P16" s="33">
        <v>1.0</v>
      </c>
      <c r="Q16" s="33">
        <v>1.0</v>
      </c>
      <c r="R16" s="33"/>
      <c r="S16" s="33"/>
      <c r="T16" s="34">
        <v>5315570.0</v>
      </c>
      <c r="U16" s="35">
        <v>0.7</v>
      </c>
      <c r="V16" s="36">
        <v>45584.0</v>
      </c>
      <c r="W16" s="21">
        <v>4421.0</v>
      </c>
      <c r="X16" s="35">
        <v>0.6</v>
      </c>
      <c r="Y16" s="38">
        <v>45672.0</v>
      </c>
      <c r="Z16" s="37"/>
      <c r="AA16" s="35">
        <v>0.8</v>
      </c>
      <c r="AB16" s="39">
        <v>45704.0</v>
      </c>
      <c r="AC16" s="40"/>
      <c r="AD16" s="130">
        <v>1.0</v>
      </c>
      <c r="AE16" s="39">
        <f t="shared" si="20"/>
        <v>45704</v>
      </c>
      <c r="AF16" s="43">
        <v>70.0</v>
      </c>
      <c r="AG16" s="41">
        <f t="shared" si="19"/>
        <v>70</v>
      </c>
      <c r="AH16" s="42">
        <f t="shared" si="21"/>
        <v>100</v>
      </c>
    </row>
    <row r="17">
      <c r="A17" s="27">
        <v>468180.0</v>
      </c>
      <c r="B17" s="74" t="s">
        <v>1137</v>
      </c>
      <c r="C17" s="29">
        <f t="shared" si="13"/>
        <v>17</v>
      </c>
      <c r="D17" s="30">
        <f t="shared" si="14"/>
        <v>40</v>
      </c>
      <c r="E17" s="30">
        <f t="shared" si="15"/>
        <v>14.666</v>
      </c>
      <c r="F17" s="31">
        <f t="shared" si="16"/>
        <v>20</v>
      </c>
      <c r="G17" s="32">
        <f t="shared" si="17"/>
        <v>91.666</v>
      </c>
      <c r="H17" s="33">
        <v>1.0</v>
      </c>
      <c r="I17" s="33">
        <v>1.0</v>
      </c>
      <c r="J17" s="33">
        <v>1.0</v>
      </c>
      <c r="K17" s="33" t="s">
        <v>1169</v>
      </c>
      <c r="L17" s="33">
        <v>1.0</v>
      </c>
      <c r="M17" s="33" t="s">
        <v>1169</v>
      </c>
      <c r="N17" s="33" t="s">
        <v>1170</v>
      </c>
      <c r="O17" s="33">
        <v>1.0</v>
      </c>
      <c r="P17" s="33">
        <v>1.0</v>
      </c>
      <c r="Q17" s="33"/>
      <c r="R17" s="33"/>
      <c r="S17" s="33"/>
      <c r="T17" s="34">
        <v>5315573.0</v>
      </c>
      <c r="U17" s="35">
        <v>0.9</v>
      </c>
      <c r="V17" s="36">
        <v>45570.0</v>
      </c>
      <c r="W17" s="21">
        <v>66542.0</v>
      </c>
      <c r="X17" s="35">
        <v>0.8</v>
      </c>
      <c r="Y17" s="38">
        <v>45598.0</v>
      </c>
      <c r="Z17" s="37">
        <v>66632.0</v>
      </c>
      <c r="AA17" s="35">
        <v>1.0</v>
      </c>
      <c r="AB17" s="39">
        <v>45688.0</v>
      </c>
      <c r="AC17" s="40"/>
      <c r="AD17" s="35">
        <f t="shared" ref="AD17:AD18" si="22">AA17</f>
        <v>1</v>
      </c>
      <c r="AE17" s="39">
        <v>45688.0</v>
      </c>
      <c r="AF17" s="43">
        <v>73.33</v>
      </c>
      <c r="AG17" s="41">
        <f t="shared" si="19"/>
        <v>73.33</v>
      </c>
      <c r="AH17" s="42">
        <f t="shared" si="21"/>
        <v>100</v>
      </c>
    </row>
    <row r="18">
      <c r="A18" s="27">
        <v>466238.0</v>
      </c>
      <c r="B18" s="28" t="s">
        <v>439</v>
      </c>
      <c r="C18" s="29">
        <f t="shared" si="13"/>
        <v>15.5</v>
      </c>
      <c r="D18" s="30">
        <f t="shared" si="14"/>
        <v>40</v>
      </c>
      <c r="E18" s="30">
        <f t="shared" si="15"/>
        <v>15.334</v>
      </c>
      <c r="F18" s="31">
        <f t="shared" si="16"/>
        <v>20</v>
      </c>
      <c r="G18" s="32">
        <f t="shared" si="17"/>
        <v>90.834</v>
      </c>
      <c r="H18" s="33" t="s">
        <v>1170</v>
      </c>
      <c r="I18" s="33">
        <v>1.0</v>
      </c>
      <c r="J18" s="33" t="s">
        <v>1169</v>
      </c>
      <c r="K18" s="33">
        <v>1.0</v>
      </c>
      <c r="L18" s="33">
        <v>1.0</v>
      </c>
      <c r="M18" s="33" t="s">
        <v>1170</v>
      </c>
      <c r="N18" s="33" t="s">
        <v>1170</v>
      </c>
      <c r="O18" s="33">
        <v>1.0</v>
      </c>
      <c r="P18" s="33">
        <v>1.0</v>
      </c>
      <c r="Q18" s="33"/>
      <c r="R18" s="33"/>
      <c r="S18" s="33"/>
      <c r="T18" s="34">
        <v>5315559.0</v>
      </c>
      <c r="U18" s="35">
        <v>0.85</v>
      </c>
      <c r="V18" s="36">
        <v>45568.0</v>
      </c>
      <c r="W18" s="21">
        <v>99331.0</v>
      </c>
      <c r="X18" s="35">
        <v>0.7</v>
      </c>
      <c r="Y18" s="38">
        <v>45612.0</v>
      </c>
      <c r="Z18" s="37"/>
      <c r="AA18" s="35">
        <v>1.0</v>
      </c>
      <c r="AB18" s="39">
        <v>45688.0</v>
      </c>
      <c r="AC18" s="40"/>
      <c r="AD18" s="35">
        <f t="shared" si="22"/>
        <v>1</v>
      </c>
      <c r="AE18" s="39">
        <f t="shared" ref="AE18:AE19" si="23">AB18</f>
        <v>45688</v>
      </c>
      <c r="AF18" s="43">
        <v>76.67</v>
      </c>
      <c r="AG18" s="41">
        <f t="shared" si="19"/>
        <v>76.67</v>
      </c>
      <c r="AH18" s="42">
        <f t="shared" si="21"/>
        <v>100</v>
      </c>
    </row>
    <row r="19">
      <c r="A19" s="27">
        <v>406435.0</v>
      </c>
      <c r="B19" s="28" t="s">
        <v>687</v>
      </c>
      <c r="C19" s="29">
        <f t="shared" si="13"/>
        <v>19.5</v>
      </c>
      <c r="D19" s="30">
        <f t="shared" si="14"/>
        <v>40</v>
      </c>
      <c r="E19" s="30">
        <f t="shared" si="15"/>
        <v>14</v>
      </c>
      <c r="F19" s="31">
        <f t="shared" si="16"/>
        <v>20</v>
      </c>
      <c r="G19" s="32">
        <f t="shared" si="17"/>
        <v>93.5</v>
      </c>
      <c r="H19" s="33">
        <v>1.0</v>
      </c>
      <c r="I19" s="33">
        <v>1.0</v>
      </c>
      <c r="J19" s="33">
        <v>1.0</v>
      </c>
      <c r="K19" s="33" t="s">
        <v>1169</v>
      </c>
      <c r="L19" s="33" t="s">
        <v>1177</v>
      </c>
      <c r="M19" s="33">
        <v>2.0</v>
      </c>
      <c r="N19" s="33">
        <v>1.0</v>
      </c>
      <c r="O19" s="33">
        <v>1.0</v>
      </c>
      <c r="P19" s="33"/>
      <c r="Q19" s="33"/>
      <c r="R19" s="33"/>
      <c r="S19" s="33"/>
      <c r="T19" s="34">
        <v>5315563.0</v>
      </c>
      <c r="U19" s="35">
        <v>1.0</v>
      </c>
      <c r="V19" s="36">
        <v>45570.0</v>
      </c>
      <c r="W19" s="34">
        <v>33345.0</v>
      </c>
      <c r="X19" s="35">
        <v>0.95</v>
      </c>
      <c r="Y19" s="38">
        <v>45598.0</v>
      </c>
      <c r="Z19" s="37">
        <v>661147.0</v>
      </c>
      <c r="AA19" s="35">
        <v>1.0</v>
      </c>
      <c r="AB19" s="39"/>
      <c r="AC19" s="40"/>
      <c r="AD19" s="130">
        <v>1.0</v>
      </c>
      <c r="AE19" s="39" t="str">
        <f t="shared" si="23"/>
        <v/>
      </c>
      <c r="AF19" s="43">
        <v>70.0</v>
      </c>
      <c r="AG19" s="41">
        <f t="shared" si="19"/>
        <v>70</v>
      </c>
      <c r="AH19" s="42">
        <f t="shared" si="21"/>
        <v>100</v>
      </c>
    </row>
    <row r="20">
      <c r="A20" s="27">
        <v>467481.0</v>
      </c>
      <c r="B20" s="28" t="s">
        <v>883</v>
      </c>
      <c r="C20" s="29">
        <f t="shared" si="13"/>
        <v>13</v>
      </c>
      <c r="D20" s="30">
        <f t="shared" si="14"/>
        <v>40</v>
      </c>
      <c r="E20" s="30">
        <f t="shared" si="15"/>
        <v>16</v>
      </c>
      <c r="F20" s="31">
        <f t="shared" si="16"/>
        <v>20</v>
      </c>
      <c r="G20" s="32">
        <f t="shared" si="17"/>
        <v>89</v>
      </c>
      <c r="H20" s="33">
        <v>1.0</v>
      </c>
      <c r="I20" s="33">
        <v>1.0</v>
      </c>
      <c r="J20" s="33">
        <v>2.0</v>
      </c>
      <c r="K20" s="33" t="s">
        <v>1169</v>
      </c>
      <c r="L20" s="33">
        <v>1.0</v>
      </c>
      <c r="M20" s="33">
        <v>2.0</v>
      </c>
      <c r="N20" s="33">
        <v>1.0</v>
      </c>
      <c r="O20" s="33">
        <v>1.0</v>
      </c>
      <c r="P20" s="33">
        <v>1.0</v>
      </c>
      <c r="Q20" s="33"/>
      <c r="R20" s="33"/>
      <c r="S20" s="33"/>
      <c r="T20" s="34">
        <v>5315565.0</v>
      </c>
      <c r="U20" s="35">
        <v>0.6</v>
      </c>
      <c r="V20" s="36">
        <v>45598.0</v>
      </c>
      <c r="W20" s="21">
        <v>7777773.0</v>
      </c>
      <c r="X20" s="35">
        <v>0.7</v>
      </c>
      <c r="Y20" s="38">
        <v>45651.0</v>
      </c>
      <c r="Z20" s="37"/>
      <c r="AA20" s="35">
        <v>1.0</v>
      </c>
      <c r="AB20" s="39">
        <v>45688.0</v>
      </c>
      <c r="AC20" s="40"/>
      <c r="AD20" s="35">
        <f t="shared" ref="AD20:AE20" si="24">AA20</f>
        <v>1</v>
      </c>
      <c r="AE20" s="39">
        <f t="shared" si="24"/>
        <v>45688</v>
      </c>
      <c r="AF20" s="43">
        <v>80.0</v>
      </c>
      <c r="AG20" s="41">
        <f t="shared" si="19"/>
        <v>80</v>
      </c>
      <c r="AH20" s="42">
        <f t="shared" si="21"/>
        <v>100</v>
      </c>
    </row>
    <row r="21">
      <c r="A21" s="27">
        <v>467581.0</v>
      </c>
      <c r="B21" s="28" t="s">
        <v>1202</v>
      </c>
      <c r="C21" s="29">
        <f t="shared" si="13"/>
        <v>15</v>
      </c>
      <c r="D21" s="30">
        <f t="shared" si="14"/>
        <v>40</v>
      </c>
      <c r="E21" s="30">
        <f t="shared" si="15"/>
        <v>13.334</v>
      </c>
      <c r="F21" s="31">
        <f t="shared" si="16"/>
        <v>20</v>
      </c>
      <c r="G21" s="32">
        <f t="shared" si="17"/>
        <v>88.334</v>
      </c>
      <c r="H21" s="33">
        <v>1.0</v>
      </c>
      <c r="I21" s="33">
        <v>1.0</v>
      </c>
      <c r="J21" s="33">
        <v>1.0</v>
      </c>
      <c r="K21" s="33" t="s">
        <v>1169</v>
      </c>
      <c r="L21" s="33">
        <v>1.0</v>
      </c>
      <c r="M21" s="33" t="s">
        <v>1177</v>
      </c>
      <c r="N21" s="33">
        <v>1.0</v>
      </c>
      <c r="O21" s="33">
        <v>1.0</v>
      </c>
      <c r="P21" s="33">
        <v>1.0</v>
      </c>
      <c r="Q21" s="33"/>
      <c r="R21" s="33"/>
      <c r="S21" s="33"/>
      <c r="T21" s="34">
        <v>5315566.0</v>
      </c>
      <c r="U21" s="35">
        <v>0.7</v>
      </c>
      <c r="V21" s="36">
        <v>45598.0</v>
      </c>
      <c r="W21" s="21">
        <v>66225.0</v>
      </c>
      <c r="X21" s="35">
        <v>0.8</v>
      </c>
      <c r="Y21" s="38">
        <v>45640.0</v>
      </c>
      <c r="Z21" s="37"/>
      <c r="AA21" s="35">
        <v>1.0</v>
      </c>
      <c r="AB21" s="39">
        <v>45688.0</v>
      </c>
      <c r="AC21" s="40"/>
      <c r="AD21" s="35">
        <f t="shared" ref="AD21:AE21" si="25">AA21</f>
        <v>1</v>
      </c>
      <c r="AE21" s="39">
        <f t="shared" si="25"/>
        <v>45688</v>
      </c>
      <c r="AF21" s="43">
        <v>66.67</v>
      </c>
      <c r="AG21" s="41">
        <f t="shared" si="19"/>
        <v>66.67</v>
      </c>
      <c r="AH21" s="42">
        <f t="shared" si="21"/>
        <v>100</v>
      </c>
    </row>
    <row r="22">
      <c r="A22" s="27">
        <v>405993.0</v>
      </c>
      <c r="B22" s="28" t="s">
        <v>513</v>
      </c>
      <c r="C22" s="29">
        <f t="shared" si="13"/>
        <v>16.5</v>
      </c>
      <c r="D22" s="30">
        <f t="shared" si="14"/>
        <v>24.8</v>
      </c>
      <c r="E22" s="30">
        <f t="shared" si="15"/>
        <v>14</v>
      </c>
      <c r="F22" s="31">
        <f t="shared" si="16"/>
        <v>12</v>
      </c>
      <c r="G22" s="32">
        <f t="shared" si="17"/>
        <v>67.3</v>
      </c>
      <c r="H22" s="33">
        <v>1.0</v>
      </c>
      <c r="I22" s="33">
        <v>1.0</v>
      </c>
      <c r="J22" s="33" t="s">
        <v>1169</v>
      </c>
      <c r="K22" s="33" t="s">
        <v>1169</v>
      </c>
      <c r="L22" s="33">
        <v>1.0</v>
      </c>
      <c r="M22" s="33">
        <v>2.0</v>
      </c>
      <c r="N22" s="33">
        <v>1.0</v>
      </c>
      <c r="O22" s="33">
        <v>1.0</v>
      </c>
      <c r="P22" s="33"/>
      <c r="Q22" s="33">
        <v>1.0</v>
      </c>
      <c r="R22" s="33">
        <v>1.0</v>
      </c>
      <c r="S22" s="33"/>
      <c r="T22" s="34">
        <v>5315562.0</v>
      </c>
      <c r="U22" s="35">
        <v>0.95</v>
      </c>
      <c r="V22" s="36">
        <v>45570.0</v>
      </c>
      <c r="W22" s="21">
        <v>56613.0</v>
      </c>
      <c r="X22" s="35">
        <v>0.7</v>
      </c>
      <c r="Y22" s="38">
        <v>45651.0</v>
      </c>
      <c r="Z22" s="37"/>
      <c r="AA22" s="35">
        <v>0.62</v>
      </c>
      <c r="AB22" s="39">
        <v>45709.0</v>
      </c>
      <c r="AC22" s="40"/>
      <c r="AD22" s="35">
        <f t="shared" ref="AD22:AE22" si="26">AA22</f>
        <v>0.62</v>
      </c>
      <c r="AE22" s="39">
        <f t="shared" si="26"/>
        <v>45709</v>
      </c>
      <c r="AF22" s="43">
        <v>70.0</v>
      </c>
      <c r="AG22" s="41">
        <f t="shared" si="19"/>
        <v>70</v>
      </c>
      <c r="AH22" s="68">
        <v>60.0</v>
      </c>
    </row>
    <row r="23">
      <c r="A23" s="27">
        <v>467807.0</v>
      </c>
      <c r="B23" s="28" t="s">
        <v>1009</v>
      </c>
      <c r="C23" s="29">
        <f t="shared" si="13"/>
        <v>12</v>
      </c>
      <c r="D23" s="30">
        <f t="shared" si="14"/>
        <v>24</v>
      </c>
      <c r="E23" s="30">
        <f t="shared" si="15"/>
        <v>14</v>
      </c>
      <c r="F23" s="31">
        <f t="shared" si="16"/>
        <v>12.4</v>
      </c>
      <c r="G23" s="32">
        <f t="shared" si="17"/>
        <v>62.4</v>
      </c>
      <c r="H23" s="33">
        <v>1.0</v>
      </c>
      <c r="I23" s="33">
        <v>1.0</v>
      </c>
      <c r="J23" s="33">
        <v>1.0</v>
      </c>
      <c r="K23" s="33">
        <v>1.0</v>
      </c>
      <c r="L23" s="33">
        <v>1.0</v>
      </c>
      <c r="M23" s="33">
        <v>2.0</v>
      </c>
      <c r="N23" s="33">
        <v>1.0</v>
      </c>
      <c r="O23" s="33">
        <v>1.0</v>
      </c>
      <c r="P23" s="33">
        <v>1.0</v>
      </c>
      <c r="Q23" s="33">
        <v>1.0</v>
      </c>
      <c r="R23" s="33">
        <v>1.0</v>
      </c>
      <c r="S23" s="33"/>
      <c r="T23" s="34">
        <v>5315568.0</v>
      </c>
      <c r="U23" s="35">
        <v>0.6</v>
      </c>
      <c r="V23" s="36">
        <v>45598.0</v>
      </c>
      <c r="W23" s="21">
        <v>9990.0</v>
      </c>
      <c r="X23" s="35">
        <v>0.6</v>
      </c>
      <c r="Y23" s="38">
        <v>45672.0</v>
      </c>
      <c r="Z23" s="37"/>
      <c r="AA23" s="35">
        <v>0.6</v>
      </c>
      <c r="AB23" s="39">
        <v>45709.0</v>
      </c>
      <c r="AC23" s="40"/>
      <c r="AD23" s="35">
        <f t="shared" ref="AD23:AE23" si="27">AA23</f>
        <v>0.6</v>
      </c>
      <c r="AE23" s="39">
        <f t="shared" si="27"/>
        <v>45709</v>
      </c>
      <c r="AF23" s="37">
        <v>70.0</v>
      </c>
      <c r="AG23" s="41">
        <f t="shared" si="19"/>
        <v>70</v>
      </c>
      <c r="AH23" s="68">
        <v>62.0</v>
      </c>
    </row>
    <row r="24">
      <c r="A24" s="27">
        <v>465750.0</v>
      </c>
      <c r="B24" s="28" t="s">
        <v>1203</v>
      </c>
      <c r="C24" s="29">
        <f t="shared" si="13"/>
        <v>17.5</v>
      </c>
      <c r="D24" s="30">
        <f t="shared" si="14"/>
        <v>24</v>
      </c>
      <c r="E24" s="30">
        <f t="shared" si="15"/>
        <v>14</v>
      </c>
      <c r="F24" s="31">
        <f t="shared" si="16"/>
        <v>12</v>
      </c>
      <c r="G24" s="32">
        <f t="shared" si="17"/>
        <v>67.5</v>
      </c>
      <c r="H24" s="33">
        <v>1.0</v>
      </c>
      <c r="I24" s="33">
        <v>1.0</v>
      </c>
      <c r="J24" s="33">
        <v>3.0</v>
      </c>
      <c r="K24" s="33">
        <v>1.0</v>
      </c>
      <c r="L24" s="33">
        <v>3.0</v>
      </c>
      <c r="M24" s="33">
        <v>2.0</v>
      </c>
      <c r="N24" s="33">
        <v>1.0</v>
      </c>
      <c r="O24" s="33">
        <v>1.0</v>
      </c>
      <c r="P24" s="33">
        <v>1.0</v>
      </c>
      <c r="Q24" s="33"/>
      <c r="R24" s="33">
        <v>1.0</v>
      </c>
      <c r="S24" s="33"/>
      <c r="T24" s="34">
        <v>5315556.0</v>
      </c>
      <c r="U24" s="35">
        <v>0.95</v>
      </c>
      <c r="V24" s="36">
        <v>45570.0</v>
      </c>
      <c r="W24" s="37">
        <v>520.0</v>
      </c>
      <c r="X24" s="35">
        <v>0.8</v>
      </c>
      <c r="Y24" s="38">
        <v>45640.0</v>
      </c>
      <c r="Z24" s="37"/>
      <c r="AA24" s="35">
        <v>0.6</v>
      </c>
      <c r="AB24" s="39">
        <v>45709.0</v>
      </c>
      <c r="AC24" s="40"/>
      <c r="AD24" s="35">
        <f t="shared" ref="AD24:AE24" si="28">AA24</f>
        <v>0.6</v>
      </c>
      <c r="AE24" s="39">
        <f t="shared" si="28"/>
        <v>45709</v>
      </c>
      <c r="AF24" s="43">
        <v>70.0</v>
      </c>
      <c r="AG24" s="41">
        <f t="shared" si="19"/>
        <v>70</v>
      </c>
      <c r="AH24" s="68">
        <v>60.0</v>
      </c>
    </row>
    <row r="25">
      <c r="A25" s="27">
        <v>465780.0</v>
      </c>
      <c r="B25" s="28" t="s">
        <v>281</v>
      </c>
      <c r="C25" s="29">
        <f t="shared" si="13"/>
        <v>16</v>
      </c>
      <c r="D25" s="30">
        <f t="shared" si="14"/>
        <v>40</v>
      </c>
      <c r="E25" s="30">
        <f t="shared" si="15"/>
        <v>12</v>
      </c>
      <c r="F25" s="31">
        <f t="shared" si="16"/>
        <v>20</v>
      </c>
      <c r="G25" s="32">
        <f t="shared" si="17"/>
        <v>88</v>
      </c>
      <c r="H25" s="33">
        <v>1.0</v>
      </c>
      <c r="I25" s="33">
        <v>1.0</v>
      </c>
      <c r="J25" s="33" t="s">
        <v>1169</v>
      </c>
      <c r="K25" s="33">
        <v>2.0</v>
      </c>
      <c r="L25" s="33">
        <v>1.0</v>
      </c>
      <c r="M25" s="33">
        <v>1.0</v>
      </c>
      <c r="N25" s="33" t="s">
        <v>1169</v>
      </c>
      <c r="O25" s="33" t="s">
        <v>1170</v>
      </c>
      <c r="P25" s="33">
        <v>1.0</v>
      </c>
      <c r="Q25" s="33">
        <v>1.0</v>
      </c>
      <c r="R25" s="33"/>
      <c r="S25" s="33"/>
      <c r="T25" s="34">
        <v>5315558.0</v>
      </c>
      <c r="U25" s="35">
        <v>0.8</v>
      </c>
      <c r="V25" s="36">
        <v>45584.0</v>
      </c>
      <c r="W25" s="21">
        <v>52188.0</v>
      </c>
      <c r="X25" s="35">
        <v>0.8</v>
      </c>
      <c r="Y25" s="38">
        <v>45640.0</v>
      </c>
      <c r="Z25" s="37"/>
      <c r="AA25" s="35">
        <v>1.0</v>
      </c>
      <c r="AB25" s="39">
        <v>45704.0</v>
      </c>
      <c r="AC25" s="40"/>
      <c r="AD25" s="35">
        <f t="shared" ref="AD25:AE25" si="29">AA25</f>
        <v>1</v>
      </c>
      <c r="AE25" s="39">
        <f t="shared" si="29"/>
        <v>45704</v>
      </c>
      <c r="AF25" s="43">
        <v>60.0</v>
      </c>
      <c r="AG25" s="41">
        <f t="shared" si="19"/>
        <v>60</v>
      </c>
      <c r="AH25" s="42">
        <f t="shared" ref="AH25:AH26" si="30">IF(G25&gt;=60,100,0)</f>
        <v>100</v>
      </c>
    </row>
    <row r="26" ht="16.5" customHeight="1">
      <c r="A26" s="27">
        <v>467311.0</v>
      </c>
      <c r="B26" s="28" t="s">
        <v>829</v>
      </c>
      <c r="C26" s="29">
        <f t="shared" si="13"/>
        <v>16</v>
      </c>
      <c r="D26" s="30">
        <f t="shared" si="14"/>
        <v>32</v>
      </c>
      <c r="E26" s="30">
        <f t="shared" si="15"/>
        <v>14</v>
      </c>
      <c r="F26" s="31">
        <f t="shared" si="16"/>
        <v>20</v>
      </c>
      <c r="G26" s="32">
        <f t="shared" si="17"/>
        <v>82</v>
      </c>
      <c r="H26" s="33" t="s">
        <v>1169</v>
      </c>
      <c r="I26" s="33">
        <v>1.0</v>
      </c>
      <c r="J26" s="33" t="s">
        <v>1169</v>
      </c>
      <c r="K26" s="33" t="s">
        <v>1170</v>
      </c>
      <c r="L26" s="33">
        <v>1.0</v>
      </c>
      <c r="M26" s="33" t="s">
        <v>1201</v>
      </c>
      <c r="N26" s="33" t="s">
        <v>1170</v>
      </c>
      <c r="O26" s="33">
        <v>1.0</v>
      </c>
      <c r="P26" s="33">
        <v>1.0</v>
      </c>
      <c r="Q26" s="33">
        <v>1.0</v>
      </c>
      <c r="R26" s="33"/>
      <c r="S26" s="33"/>
      <c r="T26" s="34">
        <v>5315564.0</v>
      </c>
      <c r="U26" s="35">
        <v>0.7</v>
      </c>
      <c r="V26" s="36">
        <v>45584.0</v>
      </c>
      <c r="W26" s="21">
        <v>44421.0</v>
      </c>
      <c r="X26" s="35">
        <v>0.9</v>
      </c>
      <c r="Y26" s="38">
        <v>45640.0</v>
      </c>
      <c r="Z26" s="37"/>
      <c r="AA26" s="35">
        <v>0.6</v>
      </c>
      <c r="AB26" s="39"/>
      <c r="AC26" s="40"/>
      <c r="AD26" s="130">
        <v>1.0</v>
      </c>
      <c r="AE26" s="39" t="str">
        <f>AB26</f>
        <v/>
      </c>
      <c r="AF26" s="43">
        <v>70.0</v>
      </c>
      <c r="AG26" s="41">
        <f t="shared" si="19"/>
        <v>70</v>
      </c>
      <c r="AH26" s="42">
        <f t="shared" si="30"/>
        <v>100</v>
      </c>
    </row>
  </sheetData>
  <mergeCells count="29">
    <mergeCell ref="R2:R3"/>
    <mergeCell ref="T2:T3"/>
    <mergeCell ref="Y2:Y3"/>
    <mergeCell ref="Z2:Z3"/>
    <mergeCell ref="AB2:AB3"/>
    <mergeCell ref="AC2:AC3"/>
    <mergeCell ref="AE2:AE3"/>
    <mergeCell ref="AH2:AH3"/>
    <mergeCell ref="C1:F2"/>
    <mergeCell ref="G1:G3"/>
    <mergeCell ref="H1:O1"/>
    <mergeCell ref="T1:V1"/>
    <mergeCell ref="W1:Y1"/>
    <mergeCell ref="Z1:AB1"/>
    <mergeCell ref="AC1:AE1"/>
    <mergeCell ref="A2:A3"/>
    <mergeCell ref="B2:B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V2:V3"/>
    <mergeCell ref="W2:W3"/>
  </mergeCells>
  <conditionalFormatting sqref="C4:F26">
    <cfRule type="cellIs" dxfId="0" priority="1" operator="greaterThanOrEqual">
      <formula>0.1</formula>
    </cfRule>
  </conditionalFormatting>
  <conditionalFormatting sqref="C4:F26">
    <cfRule type="cellIs" dxfId="1" priority="2" operator="lessThan">
      <formula>0.1</formula>
    </cfRule>
  </conditionalFormatting>
  <conditionalFormatting sqref="G1:G26">
    <cfRule type="cellIs" dxfId="2" priority="3" operator="between">
      <formula>60</formula>
      <formula>68</formula>
    </cfRule>
  </conditionalFormatting>
  <conditionalFormatting sqref="H1:S26">
    <cfRule type="containsText" dxfId="3" priority="4" operator="containsText" text="N">
      <formula>NOT(ISERROR(SEARCH(("N"),(H1))))</formula>
    </cfRule>
  </conditionalFormatting>
  <conditionalFormatting sqref="G1:G26">
    <cfRule type="cellIs" dxfId="4" priority="5" operator="between">
      <formula>68</formula>
      <formula>74</formula>
    </cfRule>
  </conditionalFormatting>
  <conditionalFormatting sqref="G1:G26">
    <cfRule type="cellIs" dxfId="5" priority="6" operator="between">
      <formula>74</formula>
      <formula>81</formula>
    </cfRule>
  </conditionalFormatting>
  <conditionalFormatting sqref="G1:G26">
    <cfRule type="cellIs" dxfId="6" priority="7" operator="between">
      <formula>81</formula>
      <formula>90</formula>
    </cfRule>
  </conditionalFormatting>
  <conditionalFormatting sqref="G1:G26">
    <cfRule type="cellIs" dxfId="7" priority="8" operator="greaterThan">
      <formula>90</formula>
    </cfRule>
  </conditionalFormatting>
  <conditionalFormatting sqref="AF4:AG26">
    <cfRule type="cellIs" dxfId="1" priority="9" operator="lessThan">
      <formula>60</formula>
    </cfRule>
  </conditionalFormatting>
  <conditionalFormatting sqref="H4:S26">
    <cfRule type="containsText" dxfId="8" priority="10" operator="containsText" text="н">
      <formula>NOT(ISERROR(SEARCH(("н"),(H4))))</formula>
    </cfRule>
  </conditionalFormatting>
  <conditionalFormatting sqref="H4:S26">
    <cfRule type="containsText" dxfId="8" priority="11" operator="containsText" text="n">
      <formula>NOT(ISERROR(SEARCH(("n"),(H4))))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5.13" defaultRowHeight="15.75"/>
  <cols>
    <col customWidth="1" min="1" max="1" width="7.5"/>
    <col customWidth="1" min="2" max="2" width="36.0"/>
    <col customWidth="1" min="3" max="3" width="7.38"/>
    <col customWidth="1" min="4" max="7" width="4.38"/>
    <col customWidth="1" min="8" max="8" width="4.25"/>
    <col customWidth="1" min="9" max="21" width="2.88"/>
    <col customWidth="1" min="22" max="22" width="9.0"/>
    <col customWidth="1" min="23" max="23" width="7.25"/>
    <col customWidth="1" min="24" max="24" width="9.38"/>
    <col customWidth="1" min="25" max="25" width="9.0"/>
    <col customWidth="1" min="26" max="26" width="7.75"/>
    <col customWidth="1" min="27" max="27" width="9.38"/>
    <col customWidth="1" min="28" max="28" width="10.0"/>
    <col customWidth="1" min="29" max="29" width="7.88"/>
    <col customWidth="1" min="30" max="30" width="9.38"/>
    <col customWidth="1" min="31" max="31" width="12.75"/>
    <col customWidth="1" min="32" max="32" width="9.5"/>
    <col customWidth="1" min="33" max="33" width="5.0"/>
    <col customWidth="1" min="34" max="35" width="6.25"/>
    <col customWidth="1" min="36" max="36" width="6.13"/>
  </cols>
  <sheetData>
    <row r="1">
      <c r="A1" s="5"/>
      <c r="B1" s="5" t="s">
        <v>1204</v>
      </c>
      <c r="C1" s="5" t="s">
        <v>3</v>
      </c>
      <c r="D1" s="6" t="s">
        <v>1151</v>
      </c>
      <c r="H1" s="7" t="s">
        <v>1152</v>
      </c>
      <c r="I1" s="8" t="s">
        <v>1175</v>
      </c>
      <c r="S1" s="8"/>
      <c r="T1" s="8"/>
      <c r="U1" s="8"/>
      <c r="V1" s="9" t="s">
        <v>1153</v>
      </c>
      <c r="X1" s="10"/>
      <c r="Y1" s="9" t="s">
        <v>1154</v>
      </c>
      <c r="AA1" s="10"/>
      <c r="AB1" s="9" t="s">
        <v>1155</v>
      </c>
      <c r="AD1" s="10"/>
      <c r="AE1" s="8" t="s">
        <v>1156</v>
      </c>
      <c r="AG1" s="10"/>
      <c r="AH1" s="11" t="s">
        <v>1157</v>
      </c>
      <c r="AI1" s="12" t="s">
        <v>1158</v>
      </c>
      <c r="AJ1" s="13" t="s">
        <v>1159</v>
      </c>
    </row>
    <row r="2">
      <c r="A2" s="5" t="s">
        <v>0</v>
      </c>
      <c r="B2" s="5" t="s">
        <v>1</v>
      </c>
      <c r="D2" s="14"/>
      <c r="H2" s="15"/>
      <c r="I2" s="16">
        <v>45549.0</v>
      </c>
      <c r="J2" s="16">
        <f t="shared" ref="J2:K2" si="1">I2+14</f>
        <v>45563</v>
      </c>
      <c r="K2" s="16">
        <f t="shared" si="1"/>
        <v>45577</v>
      </c>
      <c r="L2" s="16">
        <f t="shared" ref="L2:P2" si="2">K2+14</f>
        <v>45591</v>
      </c>
      <c r="M2" s="16">
        <f t="shared" si="2"/>
        <v>45605</v>
      </c>
      <c r="N2" s="16">
        <f t="shared" si="2"/>
        <v>45619</v>
      </c>
      <c r="O2" s="16">
        <f t="shared" si="2"/>
        <v>45633</v>
      </c>
      <c r="P2" s="131">
        <f t="shared" si="2"/>
        <v>45647</v>
      </c>
      <c r="Q2" s="132">
        <v>45672.0</v>
      </c>
      <c r="R2" s="132">
        <v>45681.0</v>
      </c>
      <c r="S2" s="132">
        <v>45685.0</v>
      </c>
      <c r="T2" s="132">
        <v>45709.0</v>
      </c>
      <c r="U2" s="132">
        <v>45716.0</v>
      </c>
      <c r="V2" s="18" t="s">
        <v>1160</v>
      </c>
      <c r="W2" s="19" t="s">
        <v>1161</v>
      </c>
      <c r="X2" s="20" t="s">
        <v>1162</v>
      </c>
      <c r="Y2" s="18" t="s">
        <v>1160</v>
      </c>
      <c r="Z2" s="19" t="s">
        <v>1161</v>
      </c>
      <c r="AA2" s="20" t="s">
        <v>1162</v>
      </c>
      <c r="AB2" s="18" t="s">
        <v>1160</v>
      </c>
      <c r="AC2" s="19" t="s">
        <v>1161</v>
      </c>
      <c r="AD2" s="20" t="s">
        <v>1162</v>
      </c>
      <c r="AE2" s="21" t="s">
        <v>1160</v>
      </c>
      <c r="AF2" s="19" t="s">
        <v>1161</v>
      </c>
      <c r="AG2" s="20" t="s">
        <v>1162</v>
      </c>
      <c r="AH2" s="22" t="s">
        <v>1163</v>
      </c>
      <c r="AI2" s="22" t="s">
        <v>1163</v>
      </c>
      <c r="AJ2" s="23" t="s">
        <v>1164</v>
      </c>
    </row>
    <row r="3" ht="18.0" customHeight="1">
      <c r="C3" s="62"/>
      <c r="D3" s="24" t="s">
        <v>1165</v>
      </c>
      <c r="E3" s="19" t="s">
        <v>1166</v>
      </c>
      <c r="F3" s="19" t="s">
        <v>1167</v>
      </c>
      <c r="G3" s="25" t="s">
        <v>1168</v>
      </c>
      <c r="H3" s="15"/>
      <c r="P3" s="10"/>
      <c r="V3" s="14"/>
      <c r="W3" s="19" t="s">
        <v>1164</v>
      </c>
      <c r="X3" s="10"/>
      <c r="Y3" s="14"/>
      <c r="Z3" s="19" t="s">
        <v>1164</v>
      </c>
      <c r="AA3" s="10"/>
      <c r="AB3" s="14"/>
      <c r="AC3" s="19" t="s">
        <v>1164</v>
      </c>
      <c r="AD3" s="10"/>
      <c r="AE3" s="14"/>
      <c r="AF3" s="19" t="s">
        <v>1164</v>
      </c>
      <c r="AG3" s="10"/>
      <c r="AH3" s="26" t="s">
        <v>1164</v>
      </c>
      <c r="AI3" s="26" t="s">
        <v>1164</v>
      </c>
      <c r="AJ3" s="15"/>
    </row>
    <row r="4">
      <c r="A4" s="58">
        <v>408213.0</v>
      </c>
      <c r="B4" s="59" t="s">
        <v>81</v>
      </c>
      <c r="C4" s="133" t="s">
        <v>33</v>
      </c>
      <c r="D4" s="29">
        <f t="shared" ref="D4:D5" si="4">AVERAGE(W4,Z4)*20</f>
        <v>17</v>
      </c>
      <c r="E4" s="30">
        <f t="shared" ref="E4:E5" si="5">AVERAGE(AC4,AF4)*40</f>
        <v>0</v>
      </c>
      <c r="F4" s="30">
        <f t="shared" ref="F4:F5" si="6">AVERAGE(AH4,AI4)/100*20</f>
        <v>14</v>
      </c>
      <c r="G4" s="31">
        <f t="shared" ref="G4:G5" si="7">AJ4/100*20</f>
        <v>0</v>
      </c>
      <c r="H4" s="32">
        <f t="shared" ref="H4:H5" si="8">SUM(D4:G4)</f>
        <v>31</v>
      </c>
      <c r="I4" s="33"/>
      <c r="J4" s="33"/>
      <c r="K4" s="33" t="s">
        <v>1205</v>
      </c>
      <c r="L4" s="33"/>
      <c r="M4" s="33" t="s">
        <v>1206</v>
      </c>
      <c r="N4" s="33" t="s">
        <v>1170</v>
      </c>
      <c r="O4" s="33" t="s">
        <v>1170</v>
      </c>
      <c r="P4" s="33" t="s">
        <v>1205</v>
      </c>
      <c r="Q4" s="134" t="s">
        <v>1170</v>
      </c>
      <c r="R4" s="33" t="s">
        <v>1170</v>
      </c>
      <c r="S4" s="33" t="s">
        <v>1170</v>
      </c>
      <c r="T4" s="33" t="s">
        <v>1170</v>
      </c>
      <c r="U4" s="33" t="s">
        <v>1170</v>
      </c>
      <c r="V4" s="34">
        <f t="shared" ref="V4:V5" si="9">abs(A4-460000)+24000</f>
        <v>75787</v>
      </c>
      <c r="W4" s="135">
        <v>0.9</v>
      </c>
      <c r="X4" s="36">
        <v>45577.0</v>
      </c>
      <c r="Y4" s="21">
        <v>5421.0</v>
      </c>
      <c r="Z4" s="135">
        <v>0.8</v>
      </c>
      <c r="AA4" s="36">
        <v>45591.0</v>
      </c>
      <c r="AB4" s="37">
        <v>7642.0</v>
      </c>
      <c r="AC4" s="35">
        <v>0.0</v>
      </c>
      <c r="AD4" s="39"/>
      <c r="AE4" s="40">
        <f t="shared" ref="AE4:AG4" si="3">AB4</f>
        <v>7642</v>
      </c>
      <c r="AF4" s="35">
        <f t="shared" si="3"/>
        <v>0</v>
      </c>
      <c r="AG4" s="39" t="str">
        <f t="shared" si="3"/>
        <v/>
      </c>
      <c r="AH4" s="37">
        <v>70.0</v>
      </c>
      <c r="AI4" s="41">
        <f t="shared" ref="AI4:AI5" si="11">IF(AH4&gt;=60,AH4,0)</f>
        <v>70</v>
      </c>
      <c r="AJ4" s="42">
        <f t="shared" ref="AJ4:AJ5" si="12">IF(H4&gt;=60,100,0)</f>
        <v>0</v>
      </c>
    </row>
    <row r="5">
      <c r="A5" s="58">
        <v>368211.0</v>
      </c>
      <c r="B5" s="59" t="s">
        <v>351</v>
      </c>
      <c r="C5" s="133" t="s">
        <v>33</v>
      </c>
      <c r="D5" s="29">
        <f t="shared" si="4"/>
        <v>7.5</v>
      </c>
      <c r="E5" s="30">
        <f t="shared" si="5"/>
        <v>0</v>
      </c>
      <c r="F5" s="30">
        <f t="shared" si="6"/>
        <v>12</v>
      </c>
      <c r="G5" s="31">
        <f t="shared" si="7"/>
        <v>0</v>
      </c>
      <c r="H5" s="32">
        <f t="shared" si="8"/>
        <v>19.5</v>
      </c>
      <c r="I5" s="33" t="s">
        <v>1170</v>
      </c>
      <c r="J5" s="33" t="s">
        <v>1170</v>
      </c>
      <c r="K5" s="33" t="s">
        <v>1170</v>
      </c>
      <c r="L5" s="33" t="s">
        <v>1170</v>
      </c>
      <c r="M5" s="33" t="s">
        <v>1205</v>
      </c>
      <c r="N5" s="33" t="s">
        <v>1170</v>
      </c>
      <c r="O5" s="33" t="s">
        <v>1170</v>
      </c>
      <c r="P5" s="136" t="s">
        <v>1170</v>
      </c>
      <c r="Q5" s="134" t="s">
        <v>1170</v>
      </c>
      <c r="R5" s="33" t="s">
        <v>1170</v>
      </c>
      <c r="S5" s="33" t="s">
        <v>1170</v>
      </c>
      <c r="T5" s="33" t="s">
        <v>1170</v>
      </c>
      <c r="U5" s="33" t="s">
        <v>1170</v>
      </c>
      <c r="V5" s="34">
        <f t="shared" si="9"/>
        <v>115789</v>
      </c>
      <c r="W5" s="135">
        <v>0.75</v>
      </c>
      <c r="X5" s="36">
        <v>45618.0</v>
      </c>
      <c r="Y5" s="21">
        <v>5521.0</v>
      </c>
      <c r="Z5" s="35">
        <v>0.0</v>
      </c>
      <c r="AA5" s="38"/>
      <c r="AB5" s="37"/>
      <c r="AC5" s="35">
        <v>0.0</v>
      </c>
      <c r="AD5" s="39"/>
      <c r="AE5" s="40" t="str">
        <f t="shared" ref="AE5:AG5" si="10">AB5</f>
        <v/>
      </c>
      <c r="AF5" s="35">
        <f t="shared" si="10"/>
        <v>0</v>
      </c>
      <c r="AG5" s="39" t="str">
        <f t="shared" si="10"/>
        <v/>
      </c>
      <c r="AH5" s="43">
        <v>60.0</v>
      </c>
      <c r="AI5" s="41">
        <f t="shared" si="11"/>
        <v>60</v>
      </c>
      <c r="AJ5" s="42">
        <f t="shared" si="12"/>
        <v>0</v>
      </c>
    </row>
    <row r="7">
      <c r="A7" s="58"/>
      <c r="B7" s="59"/>
      <c r="C7" s="133"/>
      <c r="D7" s="29"/>
      <c r="E7" s="30"/>
      <c r="F7" s="30"/>
      <c r="G7" s="31"/>
      <c r="H7" s="32"/>
      <c r="I7" s="33"/>
      <c r="J7" s="33"/>
      <c r="K7" s="33"/>
      <c r="L7" s="33"/>
      <c r="M7" s="33"/>
      <c r="N7" s="33"/>
      <c r="O7" s="33"/>
      <c r="P7" s="136"/>
      <c r="Q7" s="134"/>
      <c r="R7" s="33"/>
      <c r="S7" s="33"/>
      <c r="T7" s="33"/>
      <c r="U7" s="33"/>
      <c r="V7" s="34"/>
      <c r="W7" s="135"/>
      <c r="X7" s="36"/>
      <c r="Y7" s="21"/>
      <c r="Z7" s="135"/>
      <c r="AA7" s="38"/>
      <c r="AB7" s="37"/>
      <c r="AC7" s="35"/>
      <c r="AD7" s="39"/>
      <c r="AE7" s="40"/>
      <c r="AF7" s="37"/>
      <c r="AG7" s="39"/>
      <c r="AH7" s="37"/>
      <c r="AI7" s="41"/>
      <c r="AJ7" s="42"/>
    </row>
    <row r="8">
      <c r="A8" s="58"/>
      <c r="B8" s="59"/>
      <c r="C8" s="133"/>
      <c r="D8" s="29"/>
      <c r="E8" s="30"/>
      <c r="F8" s="30"/>
      <c r="G8" s="31"/>
      <c r="H8" s="32"/>
      <c r="I8" s="33"/>
      <c r="J8" s="33"/>
      <c r="K8" s="33"/>
      <c r="L8" s="33"/>
      <c r="M8" s="33"/>
      <c r="N8" s="33"/>
      <c r="O8" s="33"/>
      <c r="P8" s="136"/>
      <c r="Q8" s="134"/>
      <c r="R8" s="33"/>
      <c r="S8" s="33"/>
      <c r="T8" s="33"/>
      <c r="U8" s="33"/>
      <c r="V8" s="34"/>
      <c r="W8" s="135"/>
      <c r="X8" s="36"/>
      <c r="Y8" s="21"/>
      <c r="Z8" s="135"/>
      <c r="AA8" s="38"/>
      <c r="AB8" s="37"/>
      <c r="AC8" s="35"/>
      <c r="AD8" s="39"/>
      <c r="AE8" s="40"/>
      <c r="AF8" s="37"/>
      <c r="AG8" s="39"/>
      <c r="AH8" s="37"/>
      <c r="AI8" s="41"/>
      <c r="AJ8" s="42"/>
    </row>
    <row r="9">
      <c r="A9" s="58">
        <v>467195.0</v>
      </c>
      <c r="B9" s="59" t="s">
        <v>773</v>
      </c>
      <c r="C9" s="133" t="s">
        <v>33</v>
      </c>
      <c r="D9" s="29">
        <f>AVERAGE(W9,Z9)*20</f>
        <v>0.1</v>
      </c>
      <c r="E9" s="30">
        <f>AVERAGE(AC9,AF9)*40</f>
        <v>0</v>
      </c>
      <c r="F9" s="30">
        <f>AVERAGE(AH9,AI9)/100*20</f>
        <v>14</v>
      </c>
      <c r="G9" s="31">
        <f>AJ9/100*20</f>
        <v>0</v>
      </c>
      <c r="H9" s="32">
        <f>SUM(D9:G9)</f>
        <v>14.1</v>
      </c>
      <c r="I9" s="33"/>
      <c r="J9" s="33" t="s">
        <v>1170</v>
      </c>
      <c r="K9" s="33" t="s">
        <v>1170</v>
      </c>
      <c r="L9" s="33"/>
      <c r="M9" s="33" t="s">
        <v>1170</v>
      </c>
      <c r="N9" s="33" t="s">
        <v>1170</v>
      </c>
      <c r="O9" s="33" t="s">
        <v>1170</v>
      </c>
      <c r="P9" s="136" t="s">
        <v>1170</v>
      </c>
      <c r="Q9" s="134" t="s">
        <v>1206</v>
      </c>
      <c r="R9" s="33" t="s">
        <v>1170</v>
      </c>
      <c r="S9" s="33" t="s">
        <v>1170</v>
      </c>
      <c r="T9" s="33" t="s">
        <v>1170</v>
      </c>
      <c r="U9" s="33" t="s">
        <v>1170</v>
      </c>
      <c r="V9" s="34">
        <f>abs(A9-460000)+24000</f>
        <v>31195</v>
      </c>
      <c r="W9" s="35">
        <v>0.01</v>
      </c>
      <c r="X9" s="36">
        <v>45672.0</v>
      </c>
      <c r="Y9" s="21"/>
      <c r="Z9" s="35">
        <v>0.0</v>
      </c>
      <c r="AA9" s="38"/>
      <c r="AB9" s="37"/>
      <c r="AC9" s="35">
        <v>0.0</v>
      </c>
      <c r="AD9" s="39"/>
      <c r="AE9" s="40" t="str">
        <f t="shared" ref="AE9:AG9" si="13">AB9</f>
        <v/>
      </c>
      <c r="AF9" s="35">
        <f t="shared" si="13"/>
        <v>0</v>
      </c>
      <c r="AG9" s="39" t="str">
        <f t="shared" si="13"/>
        <v/>
      </c>
      <c r="AH9" s="37">
        <v>70.0</v>
      </c>
      <c r="AI9" s="41">
        <f>IF(AH9&gt;=60,AH9,0)</f>
        <v>70</v>
      </c>
      <c r="AJ9" s="42">
        <f>IF(H9&gt;=60,100,0)</f>
        <v>0</v>
      </c>
    </row>
    <row r="10">
      <c r="A10" s="58"/>
      <c r="B10" s="59"/>
      <c r="C10" s="133"/>
      <c r="D10" s="29"/>
      <c r="E10" s="30"/>
      <c r="F10" s="30"/>
      <c r="G10" s="31"/>
      <c r="H10" s="32"/>
      <c r="I10" s="33"/>
      <c r="J10" s="33"/>
      <c r="K10" s="33"/>
      <c r="L10" s="33"/>
      <c r="M10" s="33"/>
      <c r="N10" s="33"/>
      <c r="O10" s="33"/>
      <c r="P10" s="136"/>
      <c r="Q10" s="134"/>
      <c r="R10" s="33"/>
      <c r="S10" s="33"/>
      <c r="T10" s="33"/>
      <c r="U10" s="33"/>
      <c r="V10" s="34"/>
      <c r="W10" s="135"/>
      <c r="X10" s="36"/>
      <c r="Y10" s="21"/>
      <c r="Z10" s="135"/>
      <c r="AA10" s="38"/>
      <c r="AB10" s="37"/>
      <c r="AC10" s="35"/>
      <c r="AD10" s="39"/>
      <c r="AE10" s="40"/>
      <c r="AF10" s="37"/>
      <c r="AG10" s="39"/>
      <c r="AH10" s="37"/>
      <c r="AI10" s="41"/>
      <c r="AJ10" s="42"/>
    </row>
    <row r="11">
      <c r="A11" s="58">
        <v>409989.0</v>
      </c>
      <c r="B11" s="59" t="s">
        <v>1055</v>
      </c>
      <c r="C11" s="133" t="s">
        <v>39</v>
      </c>
      <c r="D11" s="29">
        <f t="shared" ref="D11:D27" si="15">AVERAGE(W11,Z11)*20</f>
        <v>17.5</v>
      </c>
      <c r="E11" s="30">
        <f t="shared" ref="E11:E27" si="16">AVERAGE(AC11,AF11)*40</f>
        <v>30</v>
      </c>
      <c r="F11" s="30">
        <f t="shared" ref="F11:F27" si="17">AVERAGE(AH11,AI11)/100*20</f>
        <v>14</v>
      </c>
      <c r="G11" s="31">
        <f t="shared" ref="G11:G27" si="18">AJ11/100*20</f>
        <v>20</v>
      </c>
      <c r="H11" s="32">
        <f t="shared" ref="H11:H27" si="19">SUM(D11:G11)</f>
        <v>81.5</v>
      </c>
      <c r="I11" s="33"/>
      <c r="J11" s="33" t="s">
        <v>1205</v>
      </c>
      <c r="K11" s="33" t="s">
        <v>1205</v>
      </c>
      <c r="L11" s="33"/>
      <c r="M11" s="33" t="s">
        <v>1205</v>
      </c>
      <c r="N11" s="33" t="s">
        <v>1205</v>
      </c>
      <c r="O11" s="33" t="s">
        <v>1205</v>
      </c>
      <c r="P11" s="136" t="s">
        <v>1170</v>
      </c>
      <c r="Q11" s="134" t="s">
        <v>1170</v>
      </c>
      <c r="R11" s="33" t="s">
        <v>1170</v>
      </c>
      <c r="S11" s="33" t="s">
        <v>1170</v>
      </c>
      <c r="T11" s="33" t="s">
        <v>1205</v>
      </c>
      <c r="U11" s="33" t="s">
        <v>1205</v>
      </c>
      <c r="V11" s="34">
        <f t="shared" ref="V11:V27" si="20">abs(A11-460000)+24000</f>
        <v>74011</v>
      </c>
      <c r="W11" s="135">
        <v>0.9</v>
      </c>
      <c r="X11" s="36">
        <v>45577.0</v>
      </c>
      <c r="Y11" s="21">
        <v>7231.0</v>
      </c>
      <c r="Z11" s="135">
        <v>0.85</v>
      </c>
      <c r="AA11" s="38">
        <v>45605.0</v>
      </c>
      <c r="AB11" s="37">
        <v>7742.0</v>
      </c>
      <c r="AC11" s="35">
        <v>0.75</v>
      </c>
      <c r="AD11" s="39">
        <v>45723.0</v>
      </c>
      <c r="AE11" s="40">
        <f t="shared" ref="AE11:AG11" si="14">AB11</f>
        <v>7742</v>
      </c>
      <c r="AF11" s="35">
        <f t="shared" si="14"/>
        <v>0.75</v>
      </c>
      <c r="AG11" s="39">
        <f t="shared" si="14"/>
        <v>45723</v>
      </c>
      <c r="AH11" s="37">
        <v>70.0</v>
      </c>
      <c r="AI11" s="41">
        <f t="shared" ref="AI11:AI27" si="22">IF(AH11&gt;=60,AH11,0)</f>
        <v>70</v>
      </c>
      <c r="AJ11" s="42">
        <f t="shared" ref="AJ11:AJ27" si="23">IF(H11&gt;=60,100,0)</f>
        <v>100</v>
      </c>
    </row>
    <row r="12">
      <c r="A12" s="58">
        <v>465521.0</v>
      </c>
      <c r="B12" s="59" t="s">
        <v>194</v>
      </c>
      <c r="C12" s="133" t="s">
        <v>33</v>
      </c>
      <c r="D12" s="29">
        <f t="shared" si="15"/>
        <v>15.4</v>
      </c>
      <c r="E12" s="30">
        <f t="shared" si="16"/>
        <v>30</v>
      </c>
      <c r="F12" s="30">
        <f t="shared" si="17"/>
        <v>14.666</v>
      </c>
      <c r="G12" s="31">
        <f t="shared" si="18"/>
        <v>20</v>
      </c>
      <c r="H12" s="32">
        <f t="shared" si="19"/>
        <v>80.066</v>
      </c>
      <c r="I12" s="33"/>
      <c r="J12" s="33"/>
      <c r="K12" s="33" t="s">
        <v>1170</v>
      </c>
      <c r="L12" s="33" t="s">
        <v>1206</v>
      </c>
      <c r="M12" s="33" t="s">
        <v>1170</v>
      </c>
      <c r="N12" s="33"/>
      <c r="O12" s="33" t="s">
        <v>1206</v>
      </c>
      <c r="P12" s="136" t="s">
        <v>1205</v>
      </c>
      <c r="Q12" s="134" t="s">
        <v>1170</v>
      </c>
      <c r="R12" s="33" t="s">
        <v>1170</v>
      </c>
      <c r="S12" s="33" t="s">
        <v>1170</v>
      </c>
      <c r="T12" s="33" t="s">
        <v>1170</v>
      </c>
      <c r="U12" s="33" t="s">
        <v>1170</v>
      </c>
      <c r="V12" s="34">
        <f t="shared" si="20"/>
        <v>29521</v>
      </c>
      <c r="W12" s="135">
        <v>0.89</v>
      </c>
      <c r="X12" s="36">
        <v>45591.0</v>
      </c>
      <c r="Y12" s="21">
        <v>1230.0</v>
      </c>
      <c r="Z12" s="135">
        <v>0.65</v>
      </c>
      <c r="AA12" s="38">
        <v>45633.0</v>
      </c>
      <c r="AB12" s="37">
        <v>6691.0</v>
      </c>
      <c r="AC12" s="35">
        <v>0.75</v>
      </c>
      <c r="AD12" s="39">
        <v>45709.0</v>
      </c>
      <c r="AE12" s="40">
        <f t="shared" ref="AE12:AG12" si="21">AB12</f>
        <v>6691</v>
      </c>
      <c r="AF12" s="35">
        <f t="shared" si="21"/>
        <v>0.75</v>
      </c>
      <c r="AG12" s="39">
        <f t="shared" si="21"/>
        <v>45709</v>
      </c>
      <c r="AH12" s="43">
        <v>73.33</v>
      </c>
      <c r="AI12" s="41">
        <f t="shared" si="22"/>
        <v>73.33</v>
      </c>
      <c r="AJ12" s="42">
        <f t="shared" si="23"/>
        <v>100</v>
      </c>
    </row>
    <row r="13">
      <c r="A13" s="58">
        <v>475154.0</v>
      </c>
      <c r="B13" s="59" t="s">
        <v>575</v>
      </c>
      <c r="C13" s="133" t="s">
        <v>33</v>
      </c>
      <c r="D13" s="29">
        <f t="shared" si="15"/>
        <v>17</v>
      </c>
      <c r="E13" s="30">
        <f t="shared" si="16"/>
        <v>30.4</v>
      </c>
      <c r="F13" s="30">
        <f t="shared" si="17"/>
        <v>14.666</v>
      </c>
      <c r="G13" s="31">
        <f t="shared" si="18"/>
        <v>20</v>
      </c>
      <c r="H13" s="32">
        <f t="shared" si="19"/>
        <v>82.066</v>
      </c>
      <c r="I13" s="33"/>
      <c r="J13" s="33" t="s">
        <v>1170</v>
      </c>
      <c r="K13" s="33" t="s">
        <v>1205</v>
      </c>
      <c r="L13" s="33" t="s">
        <v>1206</v>
      </c>
      <c r="M13" s="33" t="s">
        <v>1170</v>
      </c>
      <c r="N13" s="33" t="s">
        <v>1170</v>
      </c>
      <c r="O13" s="33" t="s">
        <v>1206</v>
      </c>
      <c r="P13" s="136" t="s">
        <v>1205</v>
      </c>
      <c r="Q13" s="134" t="s">
        <v>1170</v>
      </c>
      <c r="R13" s="33" t="s">
        <v>1170</v>
      </c>
      <c r="S13" s="33" t="s">
        <v>1170</v>
      </c>
      <c r="T13" s="33"/>
      <c r="U13" s="33" t="s">
        <v>1205</v>
      </c>
      <c r="V13" s="34">
        <f t="shared" si="20"/>
        <v>39154</v>
      </c>
      <c r="W13" s="135">
        <v>0.9</v>
      </c>
      <c r="X13" s="36">
        <v>45591.0</v>
      </c>
      <c r="Y13" s="34">
        <v>7911.0</v>
      </c>
      <c r="Z13" s="35">
        <v>0.8</v>
      </c>
      <c r="AA13" s="38">
        <v>45633.0</v>
      </c>
      <c r="AB13" s="37">
        <v>3698.0</v>
      </c>
      <c r="AC13" s="35">
        <v>0.76</v>
      </c>
      <c r="AD13" s="39">
        <v>45709.0</v>
      </c>
      <c r="AE13" s="40">
        <f t="shared" ref="AE13:AG13" si="24">AB13</f>
        <v>3698</v>
      </c>
      <c r="AF13" s="35">
        <f t="shared" si="24"/>
        <v>0.76</v>
      </c>
      <c r="AG13" s="39">
        <f t="shared" si="24"/>
        <v>45709</v>
      </c>
      <c r="AH13" s="43">
        <v>73.33</v>
      </c>
      <c r="AI13" s="41">
        <f t="shared" si="22"/>
        <v>73.33</v>
      </c>
      <c r="AJ13" s="42">
        <f t="shared" si="23"/>
        <v>100</v>
      </c>
    </row>
    <row r="14">
      <c r="A14" s="58">
        <v>474340.0</v>
      </c>
      <c r="B14" s="59" t="s">
        <v>683</v>
      </c>
      <c r="C14" s="133" t="s">
        <v>39</v>
      </c>
      <c r="D14" s="29">
        <f t="shared" si="15"/>
        <v>17.5</v>
      </c>
      <c r="E14" s="30">
        <f t="shared" si="16"/>
        <v>30</v>
      </c>
      <c r="F14" s="30">
        <f t="shared" si="17"/>
        <v>12.666</v>
      </c>
      <c r="G14" s="31">
        <f t="shared" si="18"/>
        <v>20</v>
      </c>
      <c r="H14" s="32">
        <f t="shared" si="19"/>
        <v>80.166</v>
      </c>
      <c r="I14" s="33"/>
      <c r="J14" s="33"/>
      <c r="K14" s="33" t="s">
        <v>1170</v>
      </c>
      <c r="L14" s="33" t="s">
        <v>1206</v>
      </c>
      <c r="M14" s="33" t="s">
        <v>1170</v>
      </c>
      <c r="N14" s="33" t="s">
        <v>1170</v>
      </c>
      <c r="O14" s="33" t="s">
        <v>1170</v>
      </c>
      <c r="P14" s="136" t="s">
        <v>1170</v>
      </c>
      <c r="Q14" s="134" t="s">
        <v>1170</v>
      </c>
      <c r="R14" s="33" t="s">
        <v>1170</v>
      </c>
      <c r="S14" s="33" t="s">
        <v>1205</v>
      </c>
      <c r="T14" s="33" t="s">
        <v>1170</v>
      </c>
      <c r="U14" s="33" t="s">
        <v>1170</v>
      </c>
      <c r="V14" s="34">
        <f t="shared" si="20"/>
        <v>38340</v>
      </c>
      <c r="W14" s="135">
        <v>0.9</v>
      </c>
      <c r="X14" s="36">
        <v>45591.0</v>
      </c>
      <c r="Y14" s="21">
        <v>9981.0</v>
      </c>
      <c r="Z14" s="35">
        <v>0.85</v>
      </c>
      <c r="AA14" s="38">
        <v>45685.0</v>
      </c>
      <c r="AB14" s="37">
        <v>8958.0</v>
      </c>
      <c r="AC14" s="35">
        <v>0.75</v>
      </c>
      <c r="AD14" s="39">
        <v>45709.0</v>
      </c>
      <c r="AE14" s="40">
        <f t="shared" ref="AE14:AG14" si="25">AB14</f>
        <v>8958</v>
      </c>
      <c r="AF14" s="35">
        <f t="shared" si="25"/>
        <v>0.75</v>
      </c>
      <c r="AG14" s="39">
        <f t="shared" si="25"/>
        <v>45709</v>
      </c>
      <c r="AH14" s="43">
        <v>63.33</v>
      </c>
      <c r="AI14" s="41">
        <f t="shared" si="22"/>
        <v>63.33</v>
      </c>
      <c r="AJ14" s="42">
        <f t="shared" si="23"/>
        <v>100</v>
      </c>
    </row>
    <row r="15" ht="16.5" customHeight="1">
      <c r="A15" s="58">
        <v>472217.0</v>
      </c>
      <c r="B15" s="59" t="s">
        <v>601</v>
      </c>
      <c r="C15" s="133" t="s">
        <v>33</v>
      </c>
      <c r="D15" s="29">
        <f t="shared" si="15"/>
        <v>17.5</v>
      </c>
      <c r="E15" s="30">
        <f t="shared" si="16"/>
        <v>29.2</v>
      </c>
      <c r="F15" s="30">
        <f t="shared" si="17"/>
        <v>14</v>
      </c>
      <c r="G15" s="31">
        <f t="shared" si="18"/>
        <v>20</v>
      </c>
      <c r="H15" s="32">
        <f t="shared" si="19"/>
        <v>80.7</v>
      </c>
      <c r="I15" s="33"/>
      <c r="J15" s="33" t="s">
        <v>1206</v>
      </c>
      <c r="K15" s="33" t="s">
        <v>1205</v>
      </c>
      <c r="L15" s="33" t="s">
        <v>1205</v>
      </c>
      <c r="M15" s="33" t="s">
        <v>1205</v>
      </c>
      <c r="N15" s="33" t="s">
        <v>1205</v>
      </c>
      <c r="O15" s="33" t="s">
        <v>1205</v>
      </c>
      <c r="P15" s="136" t="s">
        <v>1205</v>
      </c>
      <c r="Q15" s="134" t="s">
        <v>1170</v>
      </c>
      <c r="R15" s="33" t="s">
        <v>1170</v>
      </c>
      <c r="S15" s="33" t="s">
        <v>1170</v>
      </c>
      <c r="T15" s="33"/>
      <c r="U15" s="33"/>
      <c r="V15" s="34">
        <f t="shared" si="20"/>
        <v>36217</v>
      </c>
      <c r="W15" s="135">
        <v>0.9</v>
      </c>
      <c r="X15" s="36">
        <v>45577.0</v>
      </c>
      <c r="Y15" s="21">
        <v>5641.0</v>
      </c>
      <c r="Z15" s="135">
        <v>0.85</v>
      </c>
      <c r="AA15" s="36">
        <v>45591.0</v>
      </c>
      <c r="AB15" s="37">
        <v>6712.0</v>
      </c>
      <c r="AC15" s="35">
        <v>0.73</v>
      </c>
      <c r="AD15" s="39">
        <v>45647.0</v>
      </c>
      <c r="AE15" s="40">
        <f t="shared" ref="AE15:AG15" si="26">AB15</f>
        <v>6712</v>
      </c>
      <c r="AF15" s="35">
        <f t="shared" si="26"/>
        <v>0.73</v>
      </c>
      <c r="AG15" s="39">
        <f t="shared" si="26"/>
        <v>45647</v>
      </c>
      <c r="AH15" s="43">
        <v>70.0</v>
      </c>
      <c r="AI15" s="41">
        <f t="shared" si="22"/>
        <v>70</v>
      </c>
      <c r="AJ15" s="42">
        <f t="shared" si="23"/>
        <v>100</v>
      </c>
    </row>
    <row r="16">
      <c r="A16" s="58">
        <v>467655.0</v>
      </c>
      <c r="B16" s="59" t="s">
        <v>961</v>
      </c>
      <c r="C16" s="133" t="s">
        <v>39</v>
      </c>
      <c r="D16" s="29">
        <f t="shared" si="15"/>
        <v>16</v>
      </c>
      <c r="E16" s="30">
        <f t="shared" si="16"/>
        <v>28</v>
      </c>
      <c r="F16" s="30">
        <f t="shared" si="17"/>
        <v>16</v>
      </c>
      <c r="G16" s="31">
        <f t="shared" si="18"/>
        <v>20</v>
      </c>
      <c r="H16" s="32">
        <f t="shared" si="19"/>
        <v>80</v>
      </c>
      <c r="I16" s="33"/>
      <c r="J16" s="33"/>
      <c r="K16" s="33" t="s">
        <v>1205</v>
      </c>
      <c r="L16" s="33" t="s">
        <v>1206</v>
      </c>
      <c r="M16" s="33"/>
      <c r="N16" s="33"/>
      <c r="O16" s="33" t="s">
        <v>1205</v>
      </c>
      <c r="P16" s="136" t="s">
        <v>1205</v>
      </c>
      <c r="Q16" s="134" t="s">
        <v>1205</v>
      </c>
      <c r="R16" s="33" t="s">
        <v>1205</v>
      </c>
      <c r="S16" s="33" t="s">
        <v>1205</v>
      </c>
      <c r="T16" s="33"/>
      <c r="U16" s="33"/>
      <c r="V16" s="34">
        <f t="shared" si="20"/>
        <v>31655</v>
      </c>
      <c r="W16" s="135">
        <v>0.8</v>
      </c>
      <c r="X16" s="36">
        <v>45591.0</v>
      </c>
      <c r="Y16" s="21">
        <v>5534.0</v>
      </c>
      <c r="Z16" s="135">
        <v>0.8</v>
      </c>
      <c r="AA16" s="38">
        <v>45633.0</v>
      </c>
      <c r="AB16" s="37">
        <v>3692.0</v>
      </c>
      <c r="AC16" s="35">
        <v>0.7</v>
      </c>
      <c r="AD16" s="39">
        <v>46019.0</v>
      </c>
      <c r="AE16" s="40">
        <f t="shared" ref="AE16:AG16" si="27">AB16</f>
        <v>3692</v>
      </c>
      <c r="AF16" s="35">
        <f t="shared" si="27"/>
        <v>0.7</v>
      </c>
      <c r="AG16" s="39">
        <f t="shared" si="27"/>
        <v>46019</v>
      </c>
      <c r="AH16" s="43">
        <v>80.0</v>
      </c>
      <c r="AI16" s="41">
        <f t="shared" si="22"/>
        <v>80</v>
      </c>
      <c r="AJ16" s="42">
        <f t="shared" si="23"/>
        <v>100</v>
      </c>
    </row>
    <row r="17">
      <c r="A17" s="58">
        <v>468096.0</v>
      </c>
      <c r="B17" s="59" t="s">
        <v>1111</v>
      </c>
      <c r="C17" s="133" t="s">
        <v>39</v>
      </c>
      <c r="D17" s="29">
        <f t="shared" si="15"/>
        <v>18</v>
      </c>
      <c r="E17" s="30">
        <f t="shared" si="16"/>
        <v>28</v>
      </c>
      <c r="F17" s="30">
        <f t="shared" si="17"/>
        <v>14.666</v>
      </c>
      <c r="G17" s="31">
        <f t="shared" si="18"/>
        <v>20</v>
      </c>
      <c r="H17" s="32">
        <f t="shared" si="19"/>
        <v>80.666</v>
      </c>
      <c r="I17" s="33"/>
      <c r="J17" s="33" t="s">
        <v>1206</v>
      </c>
      <c r="K17" s="33" t="s">
        <v>1205</v>
      </c>
      <c r="L17" s="33" t="s">
        <v>1205</v>
      </c>
      <c r="M17" s="33"/>
      <c r="N17" s="33" t="s">
        <v>1205</v>
      </c>
      <c r="O17" s="33"/>
      <c r="P17" s="136" t="s">
        <v>1205</v>
      </c>
      <c r="Q17" s="134" t="s">
        <v>1170</v>
      </c>
      <c r="R17" s="33" t="s">
        <v>1170</v>
      </c>
      <c r="S17" s="33" t="s">
        <v>1170</v>
      </c>
      <c r="T17" s="33"/>
      <c r="U17" s="33"/>
      <c r="V17" s="34">
        <f t="shared" si="20"/>
        <v>32096</v>
      </c>
      <c r="W17" s="135">
        <v>0.95</v>
      </c>
      <c r="X17" s="36">
        <v>45577.0</v>
      </c>
      <c r="Y17" s="21">
        <v>6672.0</v>
      </c>
      <c r="Z17" s="135">
        <v>0.85</v>
      </c>
      <c r="AA17" s="38">
        <v>45605.0</v>
      </c>
      <c r="AB17" s="37">
        <v>5667.0</v>
      </c>
      <c r="AC17" s="35">
        <v>0.7</v>
      </c>
      <c r="AD17" s="39">
        <v>45647.0</v>
      </c>
      <c r="AE17" s="40">
        <f t="shared" ref="AE17:AG17" si="28">AB17</f>
        <v>5667</v>
      </c>
      <c r="AF17" s="35">
        <f t="shared" si="28"/>
        <v>0.7</v>
      </c>
      <c r="AG17" s="39">
        <f t="shared" si="28"/>
        <v>45647</v>
      </c>
      <c r="AH17" s="43">
        <v>73.33</v>
      </c>
      <c r="AI17" s="41">
        <f t="shared" si="22"/>
        <v>73.33</v>
      </c>
      <c r="AJ17" s="42">
        <f t="shared" si="23"/>
        <v>100</v>
      </c>
    </row>
    <row r="18">
      <c r="A18" s="58">
        <v>467042.0</v>
      </c>
      <c r="B18" s="59" t="s">
        <v>737</v>
      </c>
      <c r="C18" s="133" t="s">
        <v>39</v>
      </c>
      <c r="D18" s="29">
        <f t="shared" si="15"/>
        <v>20</v>
      </c>
      <c r="E18" s="30">
        <f t="shared" si="16"/>
        <v>40</v>
      </c>
      <c r="F18" s="30">
        <f t="shared" si="17"/>
        <v>13.334</v>
      </c>
      <c r="G18" s="31">
        <f t="shared" si="18"/>
        <v>20</v>
      </c>
      <c r="H18" s="32">
        <f t="shared" si="19"/>
        <v>93.334</v>
      </c>
      <c r="I18" s="33"/>
      <c r="J18" s="33" t="s">
        <v>1206</v>
      </c>
      <c r="K18" s="33" t="s">
        <v>1205</v>
      </c>
      <c r="L18" s="33" t="s">
        <v>1205</v>
      </c>
      <c r="M18" s="33" t="s">
        <v>1170</v>
      </c>
      <c r="N18" s="33" t="s">
        <v>1170</v>
      </c>
      <c r="O18" s="33" t="s">
        <v>1170</v>
      </c>
      <c r="P18" s="136" t="s">
        <v>1205</v>
      </c>
      <c r="Q18" s="134" t="s">
        <v>1170</v>
      </c>
      <c r="R18" s="33" t="s">
        <v>1206</v>
      </c>
      <c r="S18" s="33" t="s">
        <v>1170</v>
      </c>
      <c r="T18" s="33"/>
      <c r="U18" s="33"/>
      <c r="V18" s="34">
        <f t="shared" si="20"/>
        <v>31042</v>
      </c>
      <c r="W18" s="135">
        <v>1.0</v>
      </c>
      <c r="X18" s="36">
        <v>45563.0</v>
      </c>
      <c r="Y18" s="21">
        <v>5325.0</v>
      </c>
      <c r="Z18" s="135">
        <v>1.0</v>
      </c>
      <c r="AA18" s="36">
        <v>45591.0</v>
      </c>
      <c r="AB18" s="37">
        <v>6451.0</v>
      </c>
      <c r="AC18" s="35">
        <v>1.0</v>
      </c>
      <c r="AD18" s="39">
        <v>45647.0</v>
      </c>
      <c r="AE18" s="40">
        <f t="shared" ref="AE18:AG18" si="29">AB18</f>
        <v>6451</v>
      </c>
      <c r="AF18" s="35">
        <f t="shared" si="29"/>
        <v>1</v>
      </c>
      <c r="AG18" s="39">
        <f t="shared" si="29"/>
        <v>45647</v>
      </c>
      <c r="AH18" s="43">
        <v>66.67</v>
      </c>
      <c r="AI18" s="41">
        <f t="shared" si="22"/>
        <v>66.67</v>
      </c>
      <c r="AJ18" s="42">
        <f t="shared" si="23"/>
        <v>100</v>
      </c>
    </row>
    <row r="19">
      <c r="A19" s="58">
        <v>464968.0</v>
      </c>
      <c r="B19" s="59" t="s">
        <v>50</v>
      </c>
      <c r="C19" s="133" t="s">
        <v>33</v>
      </c>
      <c r="D19" s="29">
        <f t="shared" si="15"/>
        <v>19</v>
      </c>
      <c r="E19" s="30">
        <f t="shared" si="16"/>
        <v>36</v>
      </c>
      <c r="F19" s="30">
        <f t="shared" si="17"/>
        <v>15.334</v>
      </c>
      <c r="G19" s="31">
        <f t="shared" si="18"/>
        <v>20</v>
      </c>
      <c r="H19" s="32">
        <f t="shared" si="19"/>
        <v>90.334</v>
      </c>
      <c r="I19" s="33"/>
      <c r="J19" s="33" t="s">
        <v>1205</v>
      </c>
      <c r="K19" s="33" t="s">
        <v>1205</v>
      </c>
      <c r="L19" s="33"/>
      <c r="M19" s="33" t="s">
        <v>1205</v>
      </c>
      <c r="N19" s="33" t="s">
        <v>1206</v>
      </c>
      <c r="O19" s="33" t="s">
        <v>1170</v>
      </c>
      <c r="P19" s="33" t="s">
        <v>1205</v>
      </c>
      <c r="Q19" s="134" t="s">
        <v>1170</v>
      </c>
      <c r="R19" s="33" t="s">
        <v>1205</v>
      </c>
      <c r="S19" s="33" t="s">
        <v>1170</v>
      </c>
      <c r="T19" s="33"/>
      <c r="U19" s="33"/>
      <c r="V19" s="34">
        <f t="shared" si="20"/>
        <v>28968</v>
      </c>
      <c r="W19" s="135">
        <v>1.0</v>
      </c>
      <c r="X19" s="36">
        <v>45577.0</v>
      </c>
      <c r="Y19" s="21">
        <v>8912.0</v>
      </c>
      <c r="Z19" s="135">
        <v>0.9</v>
      </c>
      <c r="AA19" s="38">
        <v>45605.0</v>
      </c>
      <c r="AB19" s="37">
        <v>8734.0</v>
      </c>
      <c r="AC19" s="35">
        <v>0.9</v>
      </c>
      <c r="AD19" s="39">
        <v>45681.0</v>
      </c>
      <c r="AE19" s="40">
        <f t="shared" ref="AE19:AG19" si="30">AB19</f>
        <v>8734</v>
      </c>
      <c r="AF19" s="35">
        <f t="shared" si="30"/>
        <v>0.9</v>
      </c>
      <c r="AG19" s="39">
        <f t="shared" si="30"/>
        <v>45681</v>
      </c>
      <c r="AH19" s="43">
        <v>76.67</v>
      </c>
      <c r="AI19" s="41">
        <f t="shared" si="22"/>
        <v>76.67</v>
      </c>
      <c r="AJ19" s="42">
        <f t="shared" si="23"/>
        <v>100</v>
      </c>
    </row>
    <row r="20">
      <c r="A20" s="58">
        <v>465119.0</v>
      </c>
      <c r="B20" s="124" t="s">
        <v>79</v>
      </c>
      <c r="C20" s="133" t="s">
        <v>33</v>
      </c>
      <c r="D20" s="29">
        <f t="shared" si="15"/>
        <v>17</v>
      </c>
      <c r="E20" s="30">
        <f t="shared" si="16"/>
        <v>28.4</v>
      </c>
      <c r="F20" s="30">
        <f t="shared" si="17"/>
        <v>14.666</v>
      </c>
      <c r="G20" s="31">
        <f t="shared" si="18"/>
        <v>20</v>
      </c>
      <c r="H20" s="32">
        <f t="shared" si="19"/>
        <v>80.066</v>
      </c>
      <c r="I20" s="33"/>
      <c r="J20" s="33"/>
      <c r="K20" s="33" t="s">
        <v>1205</v>
      </c>
      <c r="L20" s="33" t="s">
        <v>1206</v>
      </c>
      <c r="M20" s="33"/>
      <c r="N20" s="33"/>
      <c r="O20" s="33" t="s">
        <v>1206</v>
      </c>
      <c r="P20" s="33" t="s">
        <v>1205</v>
      </c>
      <c r="Q20" s="134" t="s">
        <v>1205</v>
      </c>
      <c r="R20" s="33" t="s">
        <v>1205</v>
      </c>
      <c r="S20" s="33" t="s">
        <v>1206</v>
      </c>
      <c r="T20" s="33"/>
      <c r="U20" s="33"/>
      <c r="V20" s="34">
        <f t="shared" si="20"/>
        <v>29119</v>
      </c>
      <c r="W20" s="135">
        <v>0.85</v>
      </c>
      <c r="X20" s="36">
        <v>45591.0</v>
      </c>
      <c r="Y20" s="21">
        <v>8934.0</v>
      </c>
      <c r="Z20" s="35">
        <v>0.85</v>
      </c>
      <c r="AA20" s="38">
        <v>45633.0</v>
      </c>
      <c r="AB20" s="37">
        <v>3369.0</v>
      </c>
      <c r="AC20" s="35">
        <v>0.71</v>
      </c>
      <c r="AD20" s="39">
        <v>45685.0</v>
      </c>
      <c r="AE20" s="40">
        <f t="shared" ref="AE20:AG20" si="31">AB20</f>
        <v>3369</v>
      </c>
      <c r="AF20" s="35">
        <f t="shared" si="31"/>
        <v>0.71</v>
      </c>
      <c r="AG20" s="39">
        <f t="shared" si="31"/>
        <v>45685</v>
      </c>
      <c r="AH20" s="43">
        <v>73.33</v>
      </c>
      <c r="AI20" s="41">
        <f t="shared" si="22"/>
        <v>73.33</v>
      </c>
      <c r="AJ20" s="42">
        <f t="shared" si="23"/>
        <v>100</v>
      </c>
    </row>
    <row r="21">
      <c r="A21" s="58">
        <v>465650.0</v>
      </c>
      <c r="B21" s="59" t="s">
        <v>234</v>
      </c>
      <c r="C21" s="133" t="s">
        <v>39</v>
      </c>
      <c r="D21" s="29">
        <f t="shared" si="15"/>
        <v>18</v>
      </c>
      <c r="E21" s="30">
        <f t="shared" si="16"/>
        <v>28</v>
      </c>
      <c r="F21" s="30">
        <f t="shared" si="17"/>
        <v>14.666</v>
      </c>
      <c r="G21" s="31">
        <f t="shared" si="18"/>
        <v>20</v>
      </c>
      <c r="H21" s="32">
        <f t="shared" si="19"/>
        <v>80.666</v>
      </c>
      <c r="I21" s="33"/>
      <c r="J21" s="33" t="s">
        <v>1205</v>
      </c>
      <c r="K21" s="33" t="s">
        <v>1205</v>
      </c>
      <c r="L21" s="33"/>
      <c r="M21" s="33" t="s">
        <v>1205</v>
      </c>
      <c r="N21" s="33" t="s">
        <v>1205</v>
      </c>
      <c r="O21" s="33" t="s">
        <v>1170</v>
      </c>
      <c r="P21" s="136" t="s">
        <v>1205</v>
      </c>
      <c r="Q21" s="134" t="s">
        <v>1170</v>
      </c>
      <c r="R21" s="33" t="s">
        <v>1206</v>
      </c>
      <c r="S21" s="33" t="s">
        <v>1170</v>
      </c>
      <c r="T21" s="33"/>
      <c r="U21" s="33"/>
      <c r="V21" s="34">
        <f t="shared" si="20"/>
        <v>29650</v>
      </c>
      <c r="W21" s="135">
        <v>0.95</v>
      </c>
      <c r="X21" s="36">
        <v>45577.0</v>
      </c>
      <c r="Y21" s="37">
        <v>7261.0</v>
      </c>
      <c r="Z21" s="135">
        <v>0.85</v>
      </c>
      <c r="AA21" s="38">
        <v>45605.0</v>
      </c>
      <c r="AB21" s="37">
        <v>9984.0</v>
      </c>
      <c r="AC21" s="35">
        <v>0.7</v>
      </c>
      <c r="AD21" s="39">
        <v>45647.0</v>
      </c>
      <c r="AE21" s="40">
        <f t="shared" ref="AE21:AG21" si="32">AB21</f>
        <v>9984</v>
      </c>
      <c r="AF21" s="35">
        <f t="shared" si="32"/>
        <v>0.7</v>
      </c>
      <c r="AG21" s="39">
        <f t="shared" si="32"/>
        <v>45647</v>
      </c>
      <c r="AH21" s="43">
        <v>73.33</v>
      </c>
      <c r="AI21" s="41">
        <f t="shared" si="22"/>
        <v>73.33</v>
      </c>
      <c r="AJ21" s="42">
        <f t="shared" si="23"/>
        <v>100</v>
      </c>
    </row>
    <row r="22">
      <c r="A22" s="58">
        <v>465854.0</v>
      </c>
      <c r="B22" s="59" t="s">
        <v>308</v>
      </c>
      <c r="C22" s="133" t="s">
        <v>33</v>
      </c>
      <c r="D22" s="29">
        <f t="shared" si="15"/>
        <v>17.5</v>
      </c>
      <c r="E22" s="30">
        <f t="shared" si="16"/>
        <v>30</v>
      </c>
      <c r="F22" s="30">
        <f t="shared" si="17"/>
        <v>15.334</v>
      </c>
      <c r="G22" s="31">
        <f t="shared" si="18"/>
        <v>20</v>
      </c>
      <c r="H22" s="32">
        <f t="shared" si="19"/>
        <v>82.834</v>
      </c>
      <c r="I22" s="33"/>
      <c r="J22" s="33" t="s">
        <v>1206</v>
      </c>
      <c r="K22" s="33" t="s">
        <v>1205</v>
      </c>
      <c r="L22" s="33" t="s">
        <v>1205</v>
      </c>
      <c r="M22" s="33" t="s">
        <v>1205</v>
      </c>
      <c r="N22" s="33" t="s">
        <v>1170</v>
      </c>
      <c r="O22" s="33" t="s">
        <v>1206</v>
      </c>
      <c r="P22" s="136" t="s">
        <v>1205</v>
      </c>
      <c r="Q22" s="134" t="s">
        <v>1205</v>
      </c>
      <c r="R22" s="33" t="s">
        <v>1170</v>
      </c>
      <c r="S22" s="33" t="s">
        <v>1170</v>
      </c>
      <c r="T22" s="33"/>
      <c r="U22" s="33"/>
      <c r="V22" s="34">
        <f t="shared" si="20"/>
        <v>29854</v>
      </c>
      <c r="W22" s="135">
        <v>0.95</v>
      </c>
      <c r="X22" s="36">
        <v>45577.0</v>
      </c>
      <c r="Y22" s="37">
        <v>1122.0</v>
      </c>
      <c r="Z22" s="135">
        <v>0.8</v>
      </c>
      <c r="AA22" s="36">
        <v>45591.0</v>
      </c>
      <c r="AB22" s="37">
        <v>8935.0</v>
      </c>
      <c r="AC22" s="35">
        <v>0.75</v>
      </c>
      <c r="AD22" s="38">
        <v>45672.0</v>
      </c>
      <c r="AE22" s="40">
        <f t="shared" ref="AE22:AG22" si="33">AB22</f>
        <v>8935</v>
      </c>
      <c r="AF22" s="35">
        <f t="shared" si="33"/>
        <v>0.75</v>
      </c>
      <c r="AG22" s="39">
        <f t="shared" si="33"/>
        <v>45672</v>
      </c>
      <c r="AH22" s="43">
        <v>76.67</v>
      </c>
      <c r="AI22" s="41">
        <f t="shared" si="22"/>
        <v>76.67</v>
      </c>
      <c r="AJ22" s="42">
        <f t="shared" si="23"/>
        <v>100</v>
      </c>
    </row>
    <row r="23">
      <c r="A23" s="58">
        <v>465897.0</v>
      </c>
      <c r="B23" s="59" t="s">
        <v>331</v>
      </c>
      <c r="C23" s="133" t="s">
        <v>39</v>
      </c>
      <c r="D23" s="29">
        <f t="shared" si="15"/>
        <v>18</v>
      </c>
      <c r="E23" s="30">
        <f t="shared" si="16"/>
        <v>26.8</v>
      </c>
      <c r="F23" s="30">
        <f t="shared" si="17"/>
        <v>15.334</v>
      </c>
      <c r="G23" s="31">
        <f t="shared" si="18"/>
        <v>20</v>
      </c>
      <c r="H23" s="32">
        <f t="shared" si="19"/>
        <v>80.134</v>
      </c>
      <c r="I23" s="33" t="s">
        <v>1170</v>
      </c>
      <c r="J23" s="33" t="s">
        <v>1170</v>
      </c>
      <c r="K23" s="33" t="s">
        <v>1206</v>
      </c>
      <c r="L23" s="33" t="s">
        <v>1205</v>
      </c>
      <c r="M23" s="33" t="s">
        <v>1206</v>
      </c>
      <c r="N23" s="33" t="s">
        <v>1170</v>
      </c>
      <c r="O23" s="33" t="s">
        <v>1170</v>
      </c>
      <c r="P23" s="136" t="s">
        <v>1205</v>
      </c>
      <c r="Q23" s="134" t="s">
        <v>1205</v>
      </c>
      <c r="R23" s="33" t="s">
        <v>1205</v>
      </c>
      <c r="S23" s="33" t="s">
        <v>1205</v>
      </c>
      <c r="T23" s="33"/>
      <c r="U23" s="33"/>
      <c r="V23" s="34">
        <f t="shared" si="20"/>
        <v>29897</v>
      </c>
      <c r="W23" s="135">
        <v>0.95</v>
      </c>
      <c r="X23" s="36">
        <v>45591.0</v>
      </c>
      <c r="Y23" s="21">
        <v>1135.0</v>
      </c>
      <c r="Z23" s="135">
        <v>0.85</v>
      </c>
      <c r="AA23" s="38">
        <v>45605.0</v>
      </c>
      <c r="AB23" s="37">
        <v>3358.0</v>
      </c>
      <c r="AC23" s="35">
        <v>0.67</v>
      </c>
      <c r="AD23" s="39">
        <v>45685.0</v>
      </c>
      <c r="AE23" s="40">
        <f t="shared" ref="AE23:AG23" si="34">AB23</f>
        <v>3358</v>
      </c>
      <c r="AF23" s="35">
        <f t="shared" si="34"/>
        <v>0.67</v>
      </c>
      <c r="AG23" s="39">
        <f t="shared" si="34"/>
        <v>45685</v>
      </c>
      <c r="AH23" s="43">
        <v>76.67</v>
      </c>
      <c r="AI23" s="41">
        <f t="shared" si="22"/>
        <v>76.67</v>
      </c>
      <c r="AJ23" s="42">
        <f t="shared" si="23"/>
        <v>100</v>
      </c>
    </row>
    <row r="24">
      <c r="A24" s="58">
        <v>466023.0</v>
      </c>
      <c r="B24" s="59" t="s">
        <v>365</v>
      </c>
      <c r="C24" s="133" t="s">
        <v>39</v>
      </c>
      <c r="D24" s="29">
        <f t="shared" si="15"/>
        <v>18</v>
      </c>
      <c r="E24" s="30">
        <f t="shared" si="16"/>
        <v>34</v>
      </c>
      <c r="F24" s="30">
        <f t="shared" si="17"/>
        <v>14</v>
      </c>
      <c r="G24" s="31">
        <f t="shared" si="18"/>
        <v>20</v>
      </c>
      <c r="H24" s="32">
        <f t="shared" si="19"/>
        <v>86</v>
      </c>
      <c r="I24" s="33"/>
      <c r="J24" s="33" t="s">
        <v>1205</v>
      </c>
      <c r="K24" s="33" t="s">
        <v>1205</v>
      </c>
      <c r="L24" s="33" t="s">
        <v>1205</v>
      </c>
      <c r="M24" s="33" t="s">
        <v>1205</v>
      </c>
      <c r="N24" s="33" t="s">
        <v>1205</v>
      </c>
      <c r="O24" s="33" t="s">
        <v>1170</v>
      </c>
      <c r="P24" s="136" t="s">
        <v>1205</v>
      </c>
      <c r="Q24" s="134" t="s">
        <v>1170</v>
      </c>
      <c r="R24" s="33" t="s">
        <v>1205</v>
      </c>
      <c r="S24" s="33" t="s">
        <v>1205</v>
      </c>
      <c r="T24" s="33"/>
      <c r="U24" s="33"/>
      <c r="V24" s="34">
        <f t="shared" si="20"/>
        <v>30023</v>
      </c>
      <c r="W24" s="135">
        <v>0.9</v>
      </c>
      <c r="X24" s="36">
        <v>45577.0</v>
      </c>
      <c r="Y24" s="21">
        <v>5912.0</v>
      </c>
      <c r="Z24" s="135">
        <v>0.9</v>
      </c>
      <c r="AA24" s="36">
        <v>45591.0</v>
      </c>
      <c r="AB24" s="37">
        <v>4313.0</v>
      </c>
      <c r="AC24" s="35">
        <v>0.85</v>
      </c>
      <c r="AD24" s="39">
        <v>45685.0</v>
      </c>
      <c r="AE24" s="40">
        <f t="shared" ref="AE24:AG24" si="35">AB24</f>
        <v>4313</v>
      </c>
      <c r="AF24" s="35">
        <f t="shared" si="35"/>
        <v>0.85</v>
      </c>
      <c r="AG24" s="39">
        <f t="shared" si="35"/>
        <v>45685</v>
      </c>
      <c r="AH24" s="43">
        <v>70.0</v>
      </c>
      <c r="AI24" s="41">
        <f t="shared" si="22"/>
        <v>70</v>
      </c>
      <c r="AJ24" s="42">
        <f t="shared" si="23"/>
        <v>100</v>
      </c>
    </row>
    <row r="25">
      <c r="A25" s="58">
        <v>378835.0</v>
      </c>
      <c r="B25" s="59" t="s">
        <v>411</v>
      </c>
      <c r="C25" s="133" t="s">
        <v>39</v>
      </c>
      <c r="D25" s="29">
        <f t="shared" si="15"/>
        <v>17.5</v>
      </c>
      <c r="E25" s="30">
        <f t="shared" si="16"/>
        <v>30</v>
      </c>
      <c r="F25" s="30">
        <f t="shared" si="17"/>
        <v>12.666</v>
      </c>
      <c r="G25" s="31">
        <f t="shared" si="18"/>
        <v>20</v>
      </c>
      <c r="H25" s="32">
        <f t="shared" si="19"/>
        <v>80.166</v>
      </c>
      <c r="I25" s="33"/>
      <c r="J25" s="33" t="s">
        <v>1206</v>
      </c>
      <c r="K25" s="33" t="s">
        <v>1205</v>
      </c>
      <c r="L25" s="33"/>
      <c r="M25" s="33" t="s">
        <v>1205</v>
      </c>
      <c r="N25" s="33" t="s">
        <v>1170</v>
      </c>
      <c r="O25" s="33" t="s">
        <v>1206</v>
      </c>
      <c r="P25" s="136" t="s">
        <v>1170</v>
      </c>
      <c r="Q25" s="134" t="s">
        <v>1170</v>
      </c>
      <c r="R25" s="33" t="s">
        <v>1170</v>
      </c>
      <c r="S25" s="33" t="s">
        <v>1170</v>
      </c>
      <c r="T25" s="33"/>
      <c r="U25" s="33"/>
      <c r="V25" s="34">
        <f t="shared" si="20"/>
        <v>105165</v>
      </c>
      <c r="W25" s="135">
        <v>0.85</v>
      </c>
      <c r="X25" s="36">
        <v>45563.0</v>
      </c>
      <c r="Y25" s="37">
        <v>4312.0</v>
      </c>
      <c r="Z25" s="135">
        <v>0.9</v>
      </c>
      <c r="AA25" s="36">
        <v>45577.0</v>
      </c>
      <c r="AB25" s="37">
        <v>8231.0</v>
      </c>
      <c r="AC25" s="35">
        <v>0.75</v>
      </c>
      <c r="AD25" s="38">
        <v>45633.0</v>
      </c>
      <c r="AE25" s="40">
        <f t="shared" ref="AE25:AG25" si="36">AB25</f>
        <v>8231</v>
      </c>
      <c r="AF25" s="35">
        <f t="shared" si="36"/>
        <v>0.75</v>
      </c>
      <c r="AG25" s="39">
        <f t="shared" si="36"/>
        <v>45633</v>
      </c>
      <c r="AH25" s="43">
        <v>63.33</v>
      </c>
      <c r="AI25" s="41">
        <f t="shared" si="22"/>
        <v>63.33</v>
      </c>
      <c r="AJ25" s="42">
        <f t="shared" si="23"/>
        <v>100</v>
      </c>
    </row>
    <row r="26">
      <c r="A26" s="58">
        <v>466176.0</v>
      </c>
      <c r="B26" s="59" t="s">
        <v>415</v>
      </c>
      <c r="C26" s="133" t="s">
        <v>39</v>
      </c>
      <c r="D26" s="29">
        <f t="shared" si="15"/>
        <v>16.5</v>
      </c>
      <c r="E26" s="30">
        <f t="shared" si="16"/>
        <v>28.4</v>
      </c>
      <c r="F26" s="30">
        <f t="shared" si="17"/>
        <v>15.334</v>
      </c>
      <c r="G26" s="31">
        <f t="shared" si="18"/>
        <v>20</v>
      </c>
      <c r="H26" s="32">
        <f t="shared" si="19"/>
        <v>80.234</v>
      </c>
      <c r="I26" s="33"/>
      <c r="J26" s="33" t="s">
        <v>1205</v>
      </c>
      <c r="K26" s="33" t="s">
        <v>1205</v>
      </c>
      <c r="L26" s="33" t="s">
        <v>1205</v>
      </c>
      <c r="M26" s="33" t="s">
        <v>1205</v>
      </c>
      <c r="N26" s="33" t="s">
        <v>1170</v>
      </c>
      <c r="O26" s="33" t="s">
        <v>1205</v>
      </c>
      <c r="P26" s="136" t="s">
        <v>1205</v>
      </c>
      <c r="Q26" s="134" t="s">
        <v>1205</v>
      </c>
      <c r="R26" s="33" t="s">
        <v>1205</v>
      </c>
      <c r="S26" s="33" t="s">
        <v>1205</v>
      </c>
      <c r="T26" s="33"/>
      <c r="U26" s="33"/>
      <c r="V26" s="34">
        <f t="shared" si="20"/>
        <v>30176</v>
      </c>
      <c r="W26" s="135">
        <v>0.95</v>
      </c>
      <c r="X26" s="36">
        <v>45577.0</v>
      </c>
      <c r="Y26" s="37">
        <v>6772.0</v>
      </c>
      <c r="Z26" s="135">
        <v>0.7</v>
      </c>
      <c r="AA26" s="38">
        <v>45647.0</v>
      </c>
      <c r="AB26" s="37">
        <v>3679.0</v>
      </c>
      <c r="AC26" s="35">
        <v>0.71</v>
      </c>
      <c r="AD26" s="39">
        <v>45685.0</v>
      </c>
      <c r="AE26" s="40">
        <f t="shared" ref="AE26:AG26" si="37">AB26</f>
        <v>3679</v>
      </c>
      <c r="AF26" s="35">
        <f t="shared" si="37"/>
        <v>0.71</v>
      </c>
      <c r="AG26" s="39">
        <f t="shared" si="37"/>
        <v>45685</v>
      </c>
      <c r="AH26" s="43">
        <v>76.67</v>
      </c>
      <c r="AI26" s="41">
        <f t="shared" si="22"/>
        <v>76.67</v>
      </c>
      <c r="AJ26" s="42">
        <f t="shared" si="23"/>
        <v>100</v>
      </c>
    </row>
    <row r="27">
      <c r="A27" s="58">
        <v>466292.0</v>
      </c>
      <c r="B27" s="59" t="s">
        <v>459</v>
      </c>
      <c r="C27" s="133" t="s">
        <v>30</v>
      </c>
      <c r="D27" s="29">
        <f t="shared" si="15"/>
        <v>16</v>
      </c>
      <c r="E27" s="30">
        <f t="shared" si="16"/>
        <v>34.4</v>
      </c>
      <c r="F27" s="30">
        <f t="shared" si="17"/>
        <v>15.334</v>
      </c>
      <c r="G27" s="31">
        <f t="shared" si="18"/>
        <v>20</v>
      </c>
      <c r="H27" s="32">
        <f t="shared" si="19"/>
        <v>85.734</v>
      </c>
      <c r="I27" s="33"/>
      <c r="J27" s="33"/>
      <c r="K27" s="33" t="s">
        <v>1205</v>
      </c>
      <c r="L27" s="33" t="s">
        <v>1205</v>
      </c>
      <c r="M27" s="33" t="s">
        <v>1206</v>
      </c>
      <c r="N27" s="33" t="s">
        <v>1206</v>
      </c>
      <c r="O27" s="33" t="s">
        <v>1170</v>
      </c>
      <c r="P27" s="136" t="s">
        <v>1205</v>
      </c>
      <c r="Q27" s="134" t="s">
        <v>1170</v>
      </c>
      <c r="R27" s="33" t="s">
        <v>1206</v>
      </c>
      <c r="S27" s="33" t="s">
        <v>1205</v>
      </c>
      <c r="T27" s="33"/>
      <c r="U27" s="33"/>
      <c r="V27" s="34">
        <f t="shared" si="20"/>
        <v>30292</v>
      </c>
      <c r="W27" s="135">
        <v>0.85</v>
      </c>
      <c r="X27" s="36">
        <v>45591.0</v>
      </c>
      <c r="Y27" s="21">
        <v>1278.0</v>
      </c>
      <c r="Z27" s="135">
        <v>0.75</v>
      </c>
      <c r="AA27" s="38">
        <v>45605.0</v>
      </c>
      <c r="AB27" s="37">
        <v>8954.0</v>
      </c>
      <c r="AC27" s="35">
        <v>0.86</v>
      </c>
      <c r="AD27" s="39">
        <v>45681.0</v>
      </c>
      <c r="AE27" s="40">
        <f t="shared" ref="AE27:AG27" si="38">AB27</f>
        <v>8954</v>
      </c>
      <c r="AF27" s="35">
        <f t="shared" si="38"/>
        <v>0.86</v>
      </c>
      <c r="AG27" s="39">
        <f t="shared" si="38"/>
        <v>45681</v>
      </c>
      <c r="AH27" s="43">
        <v>76.67</v>
      </c>
      <c r="AI27" s="41">
        <f t="shared" si="22"/>
        <v>76.67</v>
      </c>
      <c r="AJ27" s="42">
        <f t="shared" si="23"/>
        <v>100</v>
      </c>
    </row>
    <row r="28">
      <c r="A28" s="58"/>
      <c r="B28" s="59"/>
      <c r="C28" s="137"/>
      <c r="D28" s="30"/>
      <c r="E28" s="30"/>
      <c r="F28" s="30"/>
      <c r="G28" s="30"/>
      <c r="H28" s="61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62"/>
      <c r="W28" s="135"/>
      <c r="X28" s="63"/>
      <c r="Y28" s="37"/>
      <c r="Z28" s="135"/>
      <c r="AA28" s="64"/>
      <c r="AB28" s="37"/>
      <c r="AC28" s="35"/>
      <c r="AD28" s="65"/>
      <c r="AE28" s="40"/>
      <c r="AF28" s="37"/>
      <c r="AG28" s="65"/>
      <c r="AH28" s="43"/>
      <c r="AI28" s="41"/>
      <c r="AJ28" s="138"/>
    </row>
    <row r="29">
      <c r="A29" s="58"/>
      <c r="B29" s="59"/>
      <c r="C29" s="137"/>
      <c r="D29" s="30"/>
      <c r="E29" s="30"/>
      <c r="F29" s="30"/>
      <c r="G29" s="30"/>
      <c r="H29" s="61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62"/>
      <c r="W29" s="135"/>
      <c r="X29" s="63"/>
      <c r="Y29" s="37"/>
      <c r="Z29" s="135"/>
      <c r="AA29" s="64"/>
      <c r="AB29" s="37"/>
      <c r="AC29" s="35"/>
      <c r="AD29" s="65"/>
      <c r="AE29" s="40"/>
      <c r="AF29" s="37"/>
      <c r="AG29" s="65"/>
      <c r="AH29" s="43"/>
      <c r="AI29" s="41"/>
      <c r="AJ29" s="138"/>
    </row>
    <row r="30">
      <c r="A30" s="58"/>
      <c r="B30" s="59"/>
      <c r="C30" s="137"/>
      <c r="D30" s="30"/>
      <c r="E30" s="30"/>
      <c r="F30" s="30"/>
      <c r="G30" s="30"/>
      <c r="H30" s="61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62"/>
      <c r="W30" s="135"/>
      <c r="X30" s="63"/>
      <c r="Y30" s="37"/>
      <c r="Z30" s="135"/>
      <c r="AA30" s="64"/>
      <c r="AB30" s="37"/>
      <c r="AC30" s="35"/>
      <c r="AD30" s="65"/>
      <c r="AE30" s="40"/>
      <c r="AF30" s="37"/>
      <c r="AG30" s="65"/>
      <c r="AH30" s="43"/>
      <c r="AI30" s="41"/>
      <c r="AJ30" s="138"/>
    </row>
    <row r="31">
      <c r="A31" s="58"/>
      <c r="B31" s="59"/>
      <c r="C31" s="137"/>
      <c r="D31" s="30"/>
      <c r="E31" s="30"/>
      <c r="F31" s="30"/>
      <c r="G31" s="30"/>
      <c r="H31" s="61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62"/>
      <c r="W31" s="135"/>
      <c r="X31" s="63"/>
      <c r="Y31" s="37"/>
      <c r="Z31" s="135"/>
      <c r="AA31" s="64"/>
      <c r="AB31" s="37"/>
      <c r="AC31" s="35"/>
      <c r="AD31" s="65"/>
      <c r="AE31" s="40"/>
      <c r="AF31" s="37"/>
      <c r="AG31" s="65"/>
      <c r="AH31" s="43"/>
      <c r="AI31" s="41"/>
      <c r="AJ31" s="138"/>
    </row>
    <row r="32">
      <c r="A32" s="58"/>
      <c r="B32" s="59"/>
      <c r="C32" s="137"/>
      <c r="D32" s="30"/>
      <c r="E32" s="30"/>
      <c r="F32" s="30"/>
      <c r="G32" s="30"/>
      <c r="H32" s="61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62"/>
      <c r="W32" s="135"/>
      <c r="X32" s="63"/>
      <c r="Y32" s="37"/>
      <c r="Z32" s="135"/>
      <c r="AA32" s="64"/>
      <c r="AB32" s="37"/>
      <c r="AC32" s="35"/>
      <c r="AD32" s="65"/>
      <c r="AE32" s="40"/>
      <c r="AF32" s="37"/>
      <c r="AG32" s="65"/>
      <c r="AH32" s="43"/>
      <c r="AI32" s="41"/>
      <c r="AJ32" s="138"/>
    </row>
    <row r="33">
      <c r="A33" s="58"/>
      <c r="B33" s="59"/>
      <c r="C33" s="137"/>
      <c r="D33" s="30"/>
      <c r="E33" s="30"/>
      <c r="F33" s="30"/>
      <c r="G33" s="30"/>
      <c r="H33" s="61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62"/>
      <c r="W33" s="135"/>
      <c r="X33" s="63"/>
      <c r="Y33" s="37"/>
      <c r="Z33" s="135"/>
      <c r="AA33" s="64"/>
      <c r="AB33" s="37"/>
      <c r="AC33" s="35"/>
      <c r="AD33" s="65"/>
      <c r="AE33" s="40"/>
      <c r="AF33" s="37"/>
      <c r="AG33" s="65"/>
      <c r="AH33" s="43"/>
      <c r="AI33" s="41"/>
      <c r="AJ33" s="138"/>
    </row>
  </sheetData>
  <mergeCells count="32">
    <mergeCell ref="U2:U3"/>
    <mergeCell ref="V2:V3"/>
    <mergeCell ref="X2:X3"/>
    <mergeCell ref="Y2:Y3"/>
    <mergeCell ref="AA2:AA3"/>
    <mergeCell ref="AB2:AB3"/>
    <mergeCell ref="AD2:AD3"/>
    <mergeCell ref="AE2:AE3"/>
    <mergeCell ref="AG2:AG3"/>
    <mergeCell ref="AJ2:AJ3"/>
    <mergeCell ref="D1:G2"/>
    <mergeCell ref="H1:H3"/>
    <mergeCell ref="I1:R1"/>
    <mergeCell ref="V1:X1"/>
    <mergeCell ref="Y1:AA1"/>
    <mergeCell ref="AB1:AD1"/>
    <mergeCell ref="AE1:AG1"/>
    <mergeCell ref="C1:C2"/>
    <mergeCell ref="A2:A3"/>
    <mergeCell ref="B2:B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</mergeCells>
  <conditionalFormatting sqref="D4:G33">
    <cfRule type="cellIs" dxfId="0" priority="1" operator="greaterThanOrEqual">
      <formula>0.1</formula>
    </cfRule>
  </conditionalFormatting>
  <conditionalFormatting sqref="D4:G33">
    <cfRule type="cellIs" dxfId="1" priority="2" operator="lessThan">
      <formula>0.1</formula>
    </cfRule>
  </conditionalFormatting>
  <conditionalFormatting sqref="H1:H33">
    <cfRule type="cellIs" dxfId="2" priority="3" operator="between">
      <formula>60</formula>
      <formula>68</formula>
    </cfRule>
  </conditionalFormatting>
  <conditionalFormatting sqref="I1:U33">
    <cfRule type="containsText" dxfId="3" priority="4" operator="containsText" text="N">
      <formula>NOT(ISERROR(SEARCH(("N"),(I1))))</formula>
    </cfRule>
  </conditionalFormatting>
  <conditionalFormatting sqref="H1:H33">
    <cfRule type="cellIs" dxfId="4" priority="5" operator="between">
      <formula>68</formula>
      <formula>74</formula>
    </cfRule>
  </conditionalFormatting>
  <conditionalFormatting sqref="H1:H33">
    <cfRule type="cellIs" dxfId="5" priority="6" operator="between">
      <formula>74</formula>
      <formula>81</formula>
    </cfRule>
  </conditionalFormatting>
  <conditionalFormatting sqref="H1:H33">
    <cfRule type="cellIs" dxfId="6" priority="7" operator="between">
      <formula>81</formula>
      <formula>90</formula>
    </cfRule>
  </conditionalFormatting>
  <conditionalFormatting sqref="H1:H33">
    <cfRule type="cellIs" dxfId="7" priority="8" operator="greaterThan">
      <formula>90</formula>
    </cfRule>
  </conditionalFormatting>
  <conditionalFormatting sqref="AH4:AI33">
    <cfRule type="cellIs" dxfId="1" priority="9" operator="lessThan">
      <formula>60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5.13" defaultRowHeight="15.75"/>
  <cols>
    <col customWidth="1" min="1" max="1" width="7.5"/>
    <col customWidth="1" min="2" max="2" width="36.0"/>
    <col customWidth="1" min="3" max="3" width="7.38"/>
    <col customWidth="1" min="4" max="8" width="4.38"/>
    <col customWidth="1" min="9" max="18" width="2.88"/>
    <col customWidth="1" min="19" max="19" width="9.0"/>
    <col customWidth="1" min="20" max="20" width="7.25"/>
    <col customWidth="1" min="21" max="21" width="9.5"/>
    <col customWidth="1" min="22" max="22" width="9.0"/>
    <col customWidth="1" min="23" max="23" width="7.75"/>
    <col customWidth="1" min="24" max="24" width="9.63"/>
    <col customWidth="1" min="25" max="25" width="10.0"/>
    <col customWidth="1" min="26" max="26" width="7.88"/>
    <col customWidth="1" min="27" max="27" width="6.63"/>
    <col customWidth="1" min="28" max="28" width="12.75"/>
    <col customWidth="1" min="29" max="29" width="9.5"/>
    <col customWidth="1" min="30" max="30" width="5.0"/>
    <col customWidth="1" min="31" max="32" width="6.25"/>
    <col customWidth="1" min="33" max="33" width="6.13"/>
  </cols>
  <sheetData>
    <row r="1">
      <c r="A1" s="5" t="s">
        <v>1207</v>
      </c>
      <c r="B1" s="5" t="s">
        <v>1208</v>
      </c>
      <c r="C1" s="5" t="s">
        <v>3</v>
      </c>
      <c r="D1" s="6" t="s">
        <v>1151</v>
      </c>
      <c r="H1" s="7" t="s">
        <v>1152</v>
      </c>
      <c r="I1" s="8" t="s">
        <v>1175</v>
      </c>
      <c r="S1" s="9" t="s">
        <v>1153</v>
      </c>
      <c r="U1" s="10"/>
      <c r="V1" s="9" t="s">
        <v>1154</v>
      </c>
      <c r="X1" s="10"/>
      <c r="Y1" s="9" t="s">
        <v>1155</v>
      </c>
      <c r="AA1" s="10"/>
      <c r="AB1" s="8" t="s">
        <v>1156</v>
      </c>
      <c r="AD1" s="10"/>
      <c r="AE1" s="11" t="s">
        <v>1157</v>
      </c>
      <c r="AF1" s="12" t="s">
        <v>1158</v>
      </c>
      <c r="AG1" s="13" t="s">
        <v>1159</v>
      </c>
    </row>
    <row r="2">
      <c r="A2" s="5" t="s">
        <v>0</v>
      </c>
      <c r="B2" s="5" t="s">
        <v>1</v>
      </c>
      <c r="D2" s="14"/>
      <c r="H2" s="15"/>
      <c r="I2" s="16">
        <v>45551.0</v>
      </c>
      <c r="J2" s="16">
        <f t="shared" ref="J2:K2" si="1">I2+14</f>
        <v>45565</v>
      </c>
      <c r="K2" s="16">
        <f t="shared" si="1"/>
        <v>45579</v>
      </c>
      <c r="L2" s="16">
        <f t="shared" ref="L2:P2" si="2">K2+14</f>
        <v>45593</v>
      </c>
      <c r="M2" s="16">
        <f t="shared" si="2"/>
        <v>45607</v>
      </c>
      <c r="N2" s="16">
        <f t="shared" si="2"/>
        <v>45621</v>
      </c>
      <c r="O2" s="16">
        <f t="shared" si="2"/>
        <v>45635</v>
      </c>
      <c r="P2" s="131">
        <f t="shared" si="2"/>
        <v>45649</v>
      </c>
      <c r="Q2" s="132">
        <v>45647.0</v>
      </c>
      <c r="R2" s="132">
        <v>45679.0</v>
      </c>
      <c r="S2" s="18" t="s">
        <v>1160</v>
      </c>
      <c r="T2" s="19" t="s">
        <v>1161</v>
      </c>
      <c r="U2" s="20" t="s">
        <v>1162</v>
      </c>
      <c r="V2" s="18" t="s">
        <v>1160</v>
      </c>
      <c r="W2" s="19" t="s">
        <v>1161</v>
      </c>
      <c r="X2" s="20" t="s">
        <v>1162</v>
      </c>
      <c r="Y2" s="18" t="s">
        <v>1160</v>
      </c>
      <c r="Z2" s="19" t="s">
        <v>1161</v>
      </c>
      <c r="AA2" s="20" t="s">
        <v>1162</v>
      </c>
      <c r="AB2" s="21" t="s">
        <v>1160</v>
      </c>
      <c r="AC2" s="19" t="s">
        <v>1161</v>
      </c>
      <c r="AD2" s="20" t="s">
        <v>1162</v>
      </c>
      <c r="AE2" s="22" t="s">
        <v>1163</v>
      </c>
      <c r="AF2" s="22" t="s">
        <v>1163</v>
      </c>
      <c r="AG2" s="23" t="s">
        <v>1164</v>
      </c>
    </row>
    <row r="3" ht="24.75" customHeight="1">
      <c r="C3" s="62"/>
      <c r="D3" s="24" t="s">
        <v>1165</v>
      </c>
      <c r="E3" s="19" t="s">
        <v>1166</v>
      </c>
      <c r="F3" s="19" t="s">
        <v>1167</v>
      </c>
      <c r="G3" s="25" t="s">
        <v>1168</v>
      </c>
      <c r="H3" s="15"/>
      <c r="P3" s="10"/>
      <c r="S3" s="14"/>
      <c r="T3" s="19" t="s">
        <v>1164</v>
      </c>
      <c r="U3" s="10"/>
      <c r="V3" s="14"/>
      <c r="W3" s="19" t="s">
        <v>1164</v>
      </c>
      <c r="X3" s="10"/>
      <c r="Y3" s="14"/>
      <c r="Z3" s="19" t="s">
        <v>1164</v>
      </c>
      <c r="AA3" s="10"/>
      <c r="AB3" s="14"/>
      <c r="AC3" s="19" t="s">
        <v>1164</v>
      </c>
      <c r="AD3" s="10"/>
      <c r="AE3" s="26" t="s">
        <v>1164</v>
      </c>
      <c r="AF3" s="26" t="s">
        <v>1164</v>
      </c>
      <c r="AG3" s="15"/>
    </row>
    <row r="4">
      <c r="A4" s="4" t="s">
        <v>406</v>
      </c>
      <c r="B4" s="2" t="s">
        <v>407</v>
      </c>
      <c r="C4" s="2" t="s">
        <v>27</v>
      </c>
      <c r="D4" s="29">
        <f t="shared" ref="D4:D6" si="4">AVERAGE(T4,W4)*20</f>
        <v>20</v>
      </c>
      <c r="E4" s="30">
        <f t="shared" ref="E4:E6" si="5">AVERAGE(Z4,AC4)*40</f>
        <v>0</v>
      </c>
      <c r="F4" s="30">
        <f t="shared" ref="F4:F6" si="6">AVERAGE(AF4,AF4)/100*20</f>
        <v>0</v>
      </c>
      <c r="G4" s="31">
        <f t="shared" ref="G4:G6" si="7">AG4/100*20</f>
        <v>0</v>
      </c>
      <c r="H4" s="32">
        <f t="shared" ref="H4:H6" si="8">SUM(D4:G4)</f>
        <v>20</v>
      </c>
      <c r="I4" s="33" t="s">
        <v>1177</v>
      </c>
      <c r="J4" s="33" t="s">
        <v>1209</v>
      </c>
      <c r="K4" s="33" t="s">
        <v>1179</v>
      </c>
      <c r="L4" s="33" t="s">
        <v>1179</v>
      </c>
      <c r="M4" s="33" t="s">
        <v>1179</v>
      </c>
      <c r="N4" s="33" t="s">
        <v>1179</v>
      </c>
      <c r="O4" s="33" t="s">
        <v>1209</v>
      </c>
      <c r="P4" s="136"/>
      <c r="Q4" s="33"/>
      <c r="R4" s="33"/>
      <c r="S4" s="34">
        <f t="shared" ref="S4:S6" si="9">abs(A4-460000)+24000</f>
        <v>30138</v>
      </c>
      <c r="T4" s="35">
        <v>1.0</v>
      </c>
      <c r="U4" s="36">
        <v>45565.0</v>
      </c>
      <c r="V4" s="37">
        <v>31015.0</v>
      </c>
      <c r="W4" s="35">
        <v>1.0</v>
      </c>
      <c r="X4" s="38">
        <v>45635.0</v>
      </c>
      <c r="Y4" s="37">
        <v>31096.0</v>
      </c>
      <c r="Z4" s="35">
        <v>0.0</v>
      </c>
      <c r="AA4" s="39"/>
      <c r="AB4" s="40"/>
      <c r="AC4" s="35">
        <f t="shared" ref="AC4:AD4" si="3">Z4</f>
        <v>0</v>
      </c>
      <c r="AD4" s="39" t="str">
        <f t="shared" si="3"/>
        <v/>
      </c>
      <c r="AE4" s="139">
        <v>33.33</v>
      </c>
      <c r="AF4" s="41">
        <f t="shared" ref="AF4:AF6" si="11">IF(AE4&gt;=60,AE4,0)</f>
        <v>0</v>
      </c>
      <c r="AG4" s="42">
        <f t="shared" ref="AG4:AG6" si="12">IF(H4&gt;=60,100,0)</f>
        <v>0</v>
      </c>
    </row>
    <row r="5">
      <c r="A5" s="58">
        <v>372451.0</v>
      </c>
      <c r="B5" s="59" t="s">
        <v>835</v>
      </c>
      <c r="C5" s="140" t="s">
        <v>27</v>
      </c>
      <c r="D5" s="29">
        <f t="shared" si="4"/>
        <v>0</v>
      </c>
      <c r="E5" s="30">
        <f t="shared" si="5"/>
        <v>0</v>
      </c>
      <c r="F5" s="30">
        <f t="shared" si="6"/>
        <v>0</v>
      </c>
      <c r="G5" s="31">
        <f t="shared" si="7"/>
        <v>0</v>
      </c>
      <c r="H5" s="32">
        <f t="shared" si="8"/>
        <v>0</v>
      </c>
      <c r="I5" s="33" t="s">
        <v>1179</v>
      </c>
      <c r="J5" s="33" t="s">
        <v>1179</v>
      </c>
      <c r="K5" s="33" t="s">
        <v>1177</v>
      </c>
      <c r="L5" s="33" t="s">
        <v>1179</v>
      </c>
      <c r="M5" s="33" t="s">
        <v>1179</v>
      </c>
      <c r="N5" s="33" t="s">
        <v>1179</v>
      </c>
      <c r="O5" s="33"/>
      <c r="P5" s="136"/>
      <c r="Q5" s="33"/>
      <c r="R5" s="33"/>
      <c r="S5" s="34">
        <f t="shared" si="9"/>
        <v>111549</v>
      </c>
      <c r="T5" s="35">
        <v>0.0</v>
      </c>
      <c r="U5" s="36"/>
      <c r="V5" s="21"/>
      <c r="W5" s="35">
        <v>0.0</v>
      </c>
      <c r="X5" s="38"/>
      <c r="Y5" s="37"/>
      <c r="Z5" s="35">
        <v>0.0</v>
      </c>
      <c r="AA5" s="39"/>
      <c r="AB5" s="40"/>
      <c r="AC5" s="35">
        <f t="shared" ref="AC5:AD5" si="10">Z5</f>
        <v>0</v>
      </c>
      <c r="AD5" s="39" t="str">
        <f t="shared" si="10"/>
        <v/>
      </c>
      <c r="AE5" s="141"/>
      <c r="AF5" s="41">
        <f t="shared" si="11"/>
        <v>0</v>
      </c>
      <c r="AG5" s="42">
        <f t="shared" si="12"/>
        <v>0</v>
      </c>
    </row>
    <row r="6" ht="16.5" customHeight="1">
      <c r="A6" s="4" t="s">
        <v>914</v>
      </c>
      <c r="B6" s="2" t="s">
        <v>915</v>
      </c>
      <c r="C6" s="2" t="s">
        <v>27</v>
      </c>
      <c r="D6" s="29">
        <f t="shared" si="4"/>
        <v>20</v>
      </c>
      <c r="E6" s="30">
        <f t="shared" si="5"/>
        <v>24</v>
      </c>
      <c r="F6" s="30">
        <f t="shared" si="6"/>
        <v>12</v>
      </c>
      <c r="G6" s="31">
        <f t="shared" si="7"/>
        <v>0</v>
      </c>
      <c r="H6" s="32">
        <f t="shared" si="8"/>
        <v>56</v>
      </c>
      <c r="I6" s="33" t="s">
        <v>1177</v>
      </c>
      <c r="J6" s="33" t="s">
        <v>1179</v>
      </c>
      <c r="K6" s="33" t="s">
        <v>1209</v>
      </c>
      <c r="L6" s="33" t="s">
        <v>1179</v>
      </c>
      <c r="M6" s="33" t="s">
        <v>1209</v>
      </c>
      <c r="N6" s="33" t="s">
        <v>1179</v>
      </c>
      <c r="O6" s="33"/>
      <c r="P6" s="136"/>
      <c r="Q6" s="33" t="s">
        <v>1209</v>
      </c>
      <c r="R6" s="33"/>
      <c r="S6" s="34">
        <f t="shared" si="9"/>
        <v>31546</v>
      </c>
      <c r="T6" s="35">
        <v>1.0</v>
      </c>
      <c r="U6" s="36">
        <v>45607.0</v>
      </c>
      <c r="V6" s="21">
        <v>31007.0</v>
      </c>
      <c r="W6" s="35">
        <v>1.0</v>
      </c>
      <c r="X6" s="38">
        <v>45647.0</v>
      </c>
      <c r="Y6" s="37">
        <v>31007.0</v>
      </c>
      <c r="Z6" s="35">
        <v>0.6</v>
      </c>
      <c r="AA6" s="39">
        <v>45726.0</v>
      </c>
      <c r="AB6" s="40"/>
      <c r="AC6" s="35">
        <f t="shared" ref="AC6:AD6" si="13">Z6</f>
        <v>0.6</v>
      </c>
      <c r="AD6" s="39">
        <f t="shared" si="13"/>
        <v>45726</v>
      </c>
      <c r="AE6" s="142">
        <v>60.0</v>
      </c>
      <c r="AF6" s="41">
        <f t="shared" si="11"/>
        <v>60</v>
      </c>
      <c r="AG6" s="42">
        <f t="shared" si="12"/>
        <v>0</v>
      </c>
    </row>
    <row r="11">
      <c r="A11" s="58">
        <v>0.0</v>
      </c>
      <c r="B11" s="59"/>
      <c r="C11" s="140"/>
      <c r="D11" s="29">
        <f>AVERAGE(T11,W11)*20</f>
        <v>0</v>
      </c>
      <c r="E11" s="30">
        <f>AVERAGE(Z11,AC11)*40</f>
        <v>0</v>
      </c>
      <c r="F11" s="30">
        <f>AVERAGE(AE11,AF11)/100*20</f>
        <v>0</v>
      </c>
      <c r="G11" s="31">
        <f>AG11/100*20</f>
        <v>0</v>
      </c>
      <c r="H11" s="32">
        <f>SUM(D11:G11)</f>
        <v>0</v>
      </c>
      <c r="I11" s="33"/>
      <c r="J11" s="33"/>
      <c r="K11" s="33"/>
      <c r="L11" s="33"/>
      <c r="M11" s="33"/>
      <c r="N11" s="33"/>
      <c r="O11" s="33"/>
      <c r="P11" s="136"/>
      <c r="Q11" s="33"/>
      <c r="R11" s="33"/>
      <c r="S11" s="34">
        <f>abs(A11-460000)+24000</f>
        <v>484000</v>
      </c>
      <c r="T11" s="35">
        <v>0.0</v>
      </c>
      <c r="U11" s="36"/>
      <c r="V11" s="21"/>
      <c r="W11" s="35">
        <v>0.0</v>
      </c>
      <c r="X11" s="38"/>
      <c r="Y11" s="37"/>
      <c r="Z11" s="35">
        <v>0.0</v>
      </c>
      <c r="AA11" s="39"/>
      <c r="AB11" s="40"/>
      <c r="AC11" s="35">
        <f t="shared" ref="AC11:AD11" si="14">Z11</f>
        <v>0</v>
      </c>
      <c r="AD11" s="39" t="str">
        <f t="shared" si="14"/>
        <v/>
      </c>
      <c r="AE11" s="141"/>
      <c r="AF11" s="41">
        <f>IF(AE11&gt;=60,AE11,0)</f>
        <v>0</v>
      </c>
      <c r="AG11" s="42">
        <f>IF(H11&gt;=60,100,0)</f>
        <v>0</v>
      </c>
    </row>
    <row r="15">
      <c r="A15" s="58">
        <v>0.0</v>
      </c>
      <c r="B15" s="59"/>
      <c r="C15" s="140"/>
      <c r="D15" s="29">
        <f t="shared" ref="D15:D17" si="16">AVERAGE(T15,W15)*20</f>
        <v>0</v>
      </c>
      <c r="E15" s="30">
        <f t="shared" ref="E15:E17" si="17">AVERAGE(Z15,AC15)*40</f>
        <v>0</v>
      </c>
      <c r="F15" s="30">
        <f t="shared" ref="F15:F17" si="18">AVERAGE(AE15,AF15)/100*20</f>
        <v>0</v>
      </c>
      <c r="G15" s="31">
        <f t="shared" ref="G15:G17" si="19">AG15/100*20</f>
        <v>0</v>
      </c>
      <c r="H15" s="32">
        <f t="shared" ref="H15:H17" si="20">SUM(D15:G15)</f>
        <v>0</v>
      </c>
      <c r="I15" s="33"/>
      <c r="J15" s="33"/>
      <c r="K15" s="33"/>
      <c r="L15" s="33"/>
      <c r="M15" s="33"/>
      <c r="N15" s="33"/>
      <c r="O15" s="33"/>
      <c r="P15" s="136"/>
      <c r="Q15" s="33"/>
      <c r="R15" s="33"/>
      <c r="S15" s="34">
        <f t="shared" ref="S15:S17" si="21">abs(A15-460000)+24000</f>
        <v>484000</v>
      </c>
      <c r="T15" s="35">
        <v>0.0</v>
      </c>
      <c r="U15" s="36"/>
      <c r="V15" s="21"/>
      <c r="W15" s="35">
        <v>0.0</v>
      </c>
      <c r="X15" s="38"/>
      <c r="Y15" s="37"/>
      <c r="Z15" s="35">
        <v>0.0</v>
      </c>
      <c r="AA15" s="39"/>
      <c r="AB15" s="40"/>
      <c r="AC15" s="35">
        <f t="shared" ref="AC15:AD15" si="15">Z15</f>
        <v>0</v>
      </c>
      <c r="AD15" s="39" t="str">
        <f t="shared" si="15"/>
        <v/>
      </c>
      <c r="AE15" s="37">
        <v>0.0</v>
      </c>
      <c r="AF15" s="37">
        <v>0.0</v>
      </c>
      <c r="AG15" s="23">
        <v>0.0</v>
      </c>
    </row>
    <row r="16">
      <c r="A16" s="58">
        <v>0.0</v>
      </c>
      <c r="B16" s="59"/>
      <c r="C16" s="140"/>
      <c r="D16" s="29">
        <f t="shared" si="16"/>
        <v>0</v>
      </c>
      <c r="E16" s="30">
        <f t="shared" si="17"/>
        <v>0</v>
      </c>
      <c r="F16" s="30">
        <f t="shared" si="18"/>
        <v>0</v>
      </c>
      <c r="G16" s="31">
        <f t="shared" si="19"/>
        <v>0</v>
      </c>
      <c r="H16" s="32">
        <f t="shared" si="20"/>
        <v>0</v>
      </c>
      <c r="I16" s="33"/>
      <c r="J16" s="33"/>
      <c r="K16" s="33"/>
      <c r="L16" s="33"/>
      <c r="M16" s="33"/>
      <c r="N16" s="33"/>
      <c r="O16" s="33"/>
      <c r="P16" s="136"/>
      <c r="Q16" s="33"/>
      <c r="R16" s="33"/>
      <c r="S16" s="34">
        <f t="shared" si="21"/>
        <v>484000</v>
      </c>
      <c r="T16" s="35">
        <v>0.0</v>
      </c>
      <c r="U16" s="36"/>
      <c r="V16" s="21"/>
      <c r="W16" s="35">
        <v>0.0</v>
      </c>
      <c r="X16" s="38"/>
      <c r="Y16" s="37"/>
      <c r="Z16" s="35">
        <v>0.0</v>
      </c>
      <c r="AA16" s="39"/>
      <c r="AB16" s="40"/>
      <c r="AC16" s="35">
        <f t="shared" ref="AC16:AD16" si="22">Z16</f>
        <v>0</v>
      </c>
      <c r="AD16" s="39" t="str">
        <f t="shared" si="22"/>
        <v/>
      </c>
      <c r="AE16" s="37">
        <v>0.0</v>
      </c>
      <c r="AF16" s="37">
        <v>0.0</v>
      </c>
      <c r="AG16" s="23">
        <v>0.0</v>
      </c>
    </row>
    <row r="17">
      <c r="A17" s="58">
        <v>0.0</v>
      </c>
      <c r="B17" s="59"/>
      <c r="C17" s="140"/>
      <c r="D17" s="29">
        <f t="shared" si="16"/>
        <v>0</v>
      </c>
      <c r="E17" s="30">
        <f t="shared" si="17"/>
        <v>0</v>
      </c>
      <c r="F17" s="30">
        <f t="shared" si="18"/>
        <v>0</v>
      </c>
      <c r="G17" s="31">
        <f t="shared" si="19"/>
        <v>0</v>
      </c>
      <c r="H17" s="32">
        <f t="shared" si="20"/>
        <v>0</v>
      </c>
      <c r="I17" s="33"/>
      <c r="J17" s="33"/>
      <c r="K17" s="33"/>
      <c r="L17" s="33"/>
      <c r="M17" s="33"/>
      <c r="N17" s="33"/>
      <c r="O17" s="33"/>
      <c r="P17" s="136"/>
      <c r="Q17" s="33"/>
      <c r="R17" s="33"/>
      <c r="S17" s="34">
        <f t="shared" si="21"/>
        <v>484000</v>
      </c>
      <c r="T17" s="35">
        <v>0.0</v>
      </c>
      <c r="U17" s="36"/>
      <c r="V17" s="21"/>
      <c r="W17" s="35">
        <v>0.0</v>
      </c>
      <c r="X17" s="38"/>
      <c r="Y17" s="37"/>
      <c r="Z17" s="35">
        <v>0.0</v>
      </c>
      <c r="AA17" s="39"/>
      <c r="AB17" s="40"/>
      <c r="AC17" s="35">
        <f t="shared" ref="AC17:AD17" si="23">Z17</f>
        <v>0</v>
      </c>
      <c r="AD17" s="39" t="str">
        <f t="shared" si="23"/>
        <v/>
      </c>
      <c r="AE17" s="37">
        <v>0.0</v>
      </c>
      <c r="AF17" s="37">
        <v>0.0</v>
      </c>
      <c r="AG17" s="23">
        <v>0.0</v>
      </c>
    </row>
    <row r="18">
      <c r="A18" s="58">
        <v>0.0</v>
      </c>
      <c r="B18" s="59"/>
      <c r="C18" s="143"/>
      <c r="D18" s="30"/>
      <c r="E18" s="30"/>
      <c r="F18" s="30"/>
      <c r="G18" s="30"/>
      <c r="H18" s="61"/>
      <c r="I18" s="33">
        <f t="shared" ref="I18:Q18" si="24">COUNTIF(I4:I13, "=Y") + COUNTIF(I4:I13, "=W")</f>
        <v>2</v>
      </c>
      <c r="J18" s="33">
        <f t="shared" si="24"/>
        <v>1</v>
      </c>
      <c r="K18" s="33">
        <f t="shared" si="24"/>
        <v>2</v>
      </c>
      <c r="L18" s="33">
        <f t="shared" si="24"/>
        <v>0</v>
      </c>
      <c r="M18" s="33">
        <f t="shared" si="24"/>
        <v>1</v>
      </c>
      <c r="N18" s="33">
        <f t="shared" si="24"/>
        <v>0</v>
      </c>
      <c r="O18" s="33">
        <f t="shared" si="24"/>
        <v>1</v>
      </c>
      <c r="P18" s="33">
        <f t="shared" si="24"/>
        <v>0</v>
      </c>
      <c r="Q18" s="33">
        <f t="shared" si="24"/>
        <v>1</v>
      </c>
      <c r="R18" s="33"/>
      <c r="S18" s="62"/>
      <c r="T18" s="35"/>
      <c r="U18" s="144">
        <f>COUNTIF(U4:U13, "&gt;0")</f>
        <v>2</v>
      </c>
      <c r="V18" s="144"/>
      <c r="W18" s="144"/>
      <c r="X18" s="144">
        <f>COUNTIF(X4:X13, "&gt;0")</f>
        <v>2</v>
      </c>
      <c r="Y18" s="144"/>
      <c r="Z18" s="144"/>
      <c r="AA18" s="144">
        <f>COUNTIF(AA4:AA13, "&gt;0")</f>
        <v>1</v>
      </c>
      <c r="AB18" s="40"/>
      <c r="AC18" s="37"/>
      <c r="AD18" s="65"/>
      <c r="AE18" s="37"/>
      <c r="AF18" s="37"/>
      <c r="AG18" s="37"/>
    </row>
    <row r="19">
      <c r="A19" s="4" t="s">
        <v>76</v>
      </c>
      <c r="B19" s="2" t="s">
        <v>77</v>
      </c>
      <c r="C19" s="2" t="s">
        <v>27</v>
      </c>
      <c r="D19" s="29">
        <f t="shared" ref="D19:D36" si="26">AVERAGE(T19,W19)*20</f>
        <v>19</v>
      </c>
      <c r="E19" s="30">
        <f t="shared" ref="E19:E36" si="27">AVERAGE(Z19,AC19)*40</f>
        <v>40</v>
      </c>
      <c r="F19" s="30">
        <f t="shared" ref="F19:F36" si="28">AVERAGE(AF19,AF19)/100*20</f>
        <v>15.334</v>
      </c>
      <c r="G19" s="31">
        <f t="shared" ref="G19:G34" si="29">AG19/100*20</f>
        <v>20</v>
      </c>
      <c r="H19" s="32">
        <f t="shared" ref="H19:H36" si="30">SUM(D19:G19)</f>
        <v>94.334</v>
      </c>
      <c r="I19" s="33" t="s">
        <v>1177</v>
      </c>
      <c r="J19" s="33" t="s">
        <v>1209</v>
      </c>
      <c r="K19" s="33" t="s">
        <v>1209</v>
      </c>
      <c r="L19" s="33" t="s">
        <v>1177</v>
      </c>
      <c r="M19" s="33" t="s">
        <v>1209</v>
      </c>
      <c r="N19" s="33" t="s">
        <v>1209</v>
      </c>
      <c r="O19" s="33" t="s">
        <v>1209</v>
      </c>
      <c r="P19" s="136"/>
      <c r="Q19" s="33" t="s">
        <v>1209</v>
      </c>
      <c r="R19" s="145"/>
      <c r="S19" s="34">
        <f t="shared" ref="S19:S36" si="31">abs(A19-460000)+24000</f>
        <v>29105</v>
      </c>
      <c r="T19" s="35">
        <v>0.9</v>
      </c>
      <c r="U19" s="36">
        <v>45579.0</v>
      </c>
      <c r="V19" s="21">
        <v>31089.0</v>
      </c>
      <c r="W19" s="35">
        <v>1.0</v>
      </c>
      <c r="X19" s="38">
        <v>45621.0</v>
      </c>
      <c r="Y19" s="37">
        <v>31069.0</v>
      </c>
      <c r="Z19" s="35">
        <v>1.0</v>
      </c>
      <c r="AA19" s="39">
        <v>45647.0</v>
      </c>
      <c r="AB19" s="37">
        <v>31069.0</v>
      </c>
      <c r="AC19" s="35">
        <f t="shared" ref="AC19:AD19" si="25">Z19</f>
        <v>1</v>
      </c>
      <c r="AD19" s="39">
        <f t="shared" si="25"/>
        <v>45647</v>
      </c>
      <c r="AE19" s="142">
        <v>76.67</v>
      </c>
      <c r="AF19" s="41">
        <f t="shared" ref="AF19:AF29" si="33">IF(AE19&gt;=60,AE19,0)</f>
        <v>76.67</v>
      </c>
      <c r="AG19" s="42">
        <f t="shared" ref="AG19:AG36" si="34">IF(H19&gt;=60,100,0)</f>
        <v>100</v>
      </c>
    </row>
    <row r="20">
      <c r="A20" s="4" t="s">
        <v>358</v>
      </c>
      <c r="B20" s="2" t="s">
        <v>359</v>
      </c>
      <c r="C20" s="2" t="s">
        <v>27</v>
      </c>
      <c r="D20" s="29">
        <f t="shared" si="26"/>
        <v>20</v>
      </c>
      <c r="E20" s="30">
        <f t="shared" si="27"/>
        <v>40</v>
      </c>
      <c r="F20" s="30">
        <f t="shared" si="28"/>
        <v>14.666</v>
      </c>
      <c r="G20" s="31">
        <f t="shared" si="29"/>
        <v>20</v>
      </c>
      <c r="H20" s="32">
        <f t="shared" si="30"/>
        <v>94.666</v>
      </c>
      <c r="I20" s="33" t="s">
        <v>1177</v>
      </c>
      <c r="J20" s="33" t="s">
        <v>1209</v>
      </c>
      <c r="K20" s="33" t="s">
        <v>1209</v>
      </c>
      <c r="L20" s="33" t="s">
        <v>1209</v>
      </c>
      <c r="M20" s="33" t="s">
        <v>1209</v>
      </c>
      <c r="N20" s="33" t="s">
        <v>1209</v>
      </c>
      <c r="O20" s="33" t="s">
        <v>1209</v>
      </c>
      <c r="P20" s="136"/>
      <c r="Q20" s="33"/>
      <c r="R20" s="33"/>
      <c r="S20" s="34">
        <f t="shared" si="31"/>
        <v>29993</v>
      </c>
      <c r="T20" s="35">
        <v>1.0</v>
      </c>
      <c r="U20" s="36">
        <v>45579.0</v>
      </c>
      <c r="V20" s="37">
        <v>31061.0</v>
      </c>
      <c r="W20" s="35">
        <v>1.0</v>
      </c>
      <c r="X20" s="38">
        <v>45607.0</v>
      </c>
      <c r="Y20" s="37">
        <v>31015.0</v>
      </c>
      <c r="Z20" s="35">
        <v>1.0</v>
      </c>
      <c r="AA20" s="39">
        <v>45635.0</v>
      </c>
      <c r="AB20" s="37" t="s">
        <v>1210</v>
      </c>
      <c r="AC20" s="35">
        <f t="shared" ref="AC20:AD20" si="32">Z20</f>
        <v>1</v>
      </c>
      <c r="AD20" s="39">
        <f t="shared" si="32"/>
        <v>45635</v>
      </c>
      <c r="AE20" s="142">
        <v>73.33</v>
      </c>
      <c r="AF20" s="41">
        <f t="shared" si="33"/>
        <v>73.33</v>
      </c>
      <c r="AG20" s="42">
        <f t="shared" si="34"/>
        <v>100</v>
      </c>
    </row>
    <row r="21">
      <c r="A21" s="4" t="s">
        <v>466</v>
      </c>
      <c r="B21" s="2" t="s">
        <v>467</v>
      </c>
      <c r="C21" s="2" t="s">
        <v>27</v>
      </c>
      <c r="D21" s="29">
        <f t="shared" si="26"/>
        <v>19.5</v>
      </c>
      <c r="E21" s="30">
        <f t="shared" si="27"/>
        <v>40</v>
      </c>
      <c r="F21" s="30">
        <f t="shared" si="28"/>
        <v>15.334</v>
      </c>
      <c r="G21" s="31">
        <f t="shared" si="29"/>
        <v>20</v>
      </c>
      <c r="H21" s="32">
        <f t="shared" si="30"/>
        <v>94.834</v>
      </c>
      <c r="I21" s="33" t="s">
        <v>1177</v>
      </c>
      <c r="J21" s="33" t="s">
        <v>1209</v>
      </c>
      <c r="K21" s="33" t="s">
        <v>1209</v>
      </c>
      <c r="L21" s="33" t="s">
        <v>1209</v>
      </c>
      <c r="M21" s="33" t="s">
        <v>1209</v>
      </c>
      <c r="N21" s="33" t="s">
        <v>1177</v>
      </c>
      <c r="O21" s="33" t="s">
        <v>1209</v>
      </c>
      <c r="P21" s="136"/>
      <c r="Q21" s="33"/>
      <c r="R21" s="33"/>
      <c r="S21" s="34">
        <f t="shared" si="31"/>
        <v>30310</v>
      </c>
      <c r="T21" s="35">
        <v>1.0</v>
      </c>
      <c r="U21" s="36">
        <v>45579.0</v>
      </c>
      <c r="V21" s="21">
        <v>31077.0</v>
      </c>
      <c r="W21" s="35">
        <v>0.95</v>
      </c>
      <c r="X21" s="38">
        <v>45607.0</v>
      </c>
      <c r="Y21" s="37">
        <v>31074.0</v>
      </c>
      <c r="Z21" s="35">
        <v>1.0</v>
      </c>
      <c r="AA21" s="39">
        <v>45635.0</v>
      </c>
      <c r="AB21" s="37">
        <v>31074.0</v>
      </c>
      <c r="AC21" s="35">
        <f t="shared" ref="AC21:AD21" si="35">Z21</f>
        <v>1</v>
      </c>
      <c r="AD21" s="39">
        <f t="shared" si="35"/>
        <v>45635</v>
      </c>
      <c r="AE21" s="142">
        <v>76.67</v>
      </c>
      <c r="AF21" s="41">
        <f t="shared" si="33"/>
        <v>76.67</v>
      </c>
      <c r="AG21" s="42">
        <f t="shared" si="34"/>
        <v>100</v>
      </c>
    </row>
    <row r="22">
      <c r="A22" s="4" t="s">
        <v>612</v>
      </c>
      <c r="B22" s="2" t="s">
        <v>613</v>
      </c>
      <c r="C22" s="2" t="s">
        <v>27</v>
      </c>
      <c r="D22" s="29">
        <f t="shared" si="26"/>
        <v>20</v>
      </c>
      <c r="E22" s="30">
        <f t="shared" si="27"/>
        <v>40</v>
      </c>
      <c r="F22" s="30">
        <f t="shared" si="28"/>
        <v>16.666</v>
      </c>
      <c r="G22" s="31">
        <f t="shared" si="29"/>
        <v>20</v>
      </c>
      <c r="H22" s="32">
        <f t="shared" si="30"/>
        <v>96.666</v>
      </c>
      <c r="I22" s="33" t="s">
        <v>1177</v>
      </c>
      <c r="J22" s="33" t="s">
        <v>1209</v>
      </c>
      <c r="K22" s="33" t="s">
        <v>1209</v>
      </c>
      <c r="L22" s="33" t="s">
        <v>1209</v>
      </c>
      <c r="M22" s="33" t="s">
        <v>1209</v>
      </c>
      <c r="N22" s="33" t="s">
        <v>1209</v>
      </c>
      <c r="O22" s="33"/>
      <c r="P22" s="136"/>
      <c r="Q22" s="33"/>
      <c r="R22" s="33"/>
      <c r="S22" s="34">
        <f t="shared" si="31"/>
        <v>30690</v>
      </c>
      <c r="T22" s="35">
        <v>1.0</v>
      </c>
      <c r="U22" s="36">
        <v>45579.0</v>
      </c>
      <c r="V22" s="21">
        <v>31064.0</v>
      </c>
      <c r="W22" s="35">
        <v>1.0</v>
      </c>
      <c r="X22" s="38">
        <v>45607.0</v>
      </c>
      <c r="Y22" s="37">
        <v>31056.0</v>
      </c>
      <c r="Z22" s="35">
        <v>1.0</v>
      </c>
      <c r="AA22" s="39">
        <v>45633.0</v>
      </c>
      <c r="AB22" s="37" t="s">
        <v>1211</v>
      </c>
      <c r="AC22" s="35">
        <f t="shared" ref="AC22:AD22" si="36">Z22</f>
        <v>1</v>
      </c>
      <c r="AD22" s="39">
        <f t="shared" si="36"/>
        <v>45633</v>
      </c>
      <c r="AE22" s="142">
        <v>83.33</v>
      </c>
      <c r="AF22" s="41">
        <f t="shared" si="33"/>
        <v>83.33</v>
      </c>
      <c r="AG22" s="42">
        <f t="shared" si="34"/>
        <v>100</v>
      </c>
    </row>
    <row r="23">
      <c r="A23" s="4" t="s">
        <v>776</v>
      </c>
      <c r="B23" s="2" t="s">
        <v>777</v>
      </c>
      <c r="C23" s="2" t="s">
        <v>27</v>
      </c>
      <c r="D23" s="29">
        <f t="shared" si="26"/>
        <v>19.5</v>
      </c>
      <c r="E23" s="30">
        <f t="shared" si="27"/>
        <v>40</v>
      </c>
      <c r="F23" s="30">
        <f t="shared" si="28"/>
        <v>12.666</v>
      </c>
      <c r="G23" s="31">
        <f t="shared" si="29"/>
        <v>20</v>
      </c>
      <c r="H23" s="32">
        <f t="shared" si="30"/>
        <v>92.166</v>
      </c>
      <c r="I23" s="33" t="s">
        <v>1177</v>
      </c>
      <c r="J23" s="33" t="s">
        <v>1177</v>
      </c>
      <c r="K23" s="33" t="s">
        <v>1209</v>
      </c>
      <c r="L23" s="33" t="s">
        <v>1209</v>
      </c>
      <c r="M23" s="33" t="s">
        <v>1209</v>
      </c>
      <c r="N23" s="33" t="s">
        <v>1177</v>
      </c>
      <c r="O23" s="33"/>
      <c r="P23" s="136"/>
      <c r="Q23" s="33" t="s">
        <v>1209</v>
      </c>
      <c r="R23" s="33"/>
      <c r="S23" s="34">
        <f t="shared" si="31"/>
        <v>31204</v>
      </c>
      <c r="T23" s="35">
        <v>1.0</v>
      </c>
      <c r="U23" s="36">
        <v>45579.0</v>
      </c>
      <c r="V23" s="37">
        <v>31015.0</v>
      </c>
      <c r="W23" s="35">
        <v>0.95</v>
      </c>
      <c r="X23" s="38">
        <v>45607.0</v>
      </c>
      <c r="Y23" s="37">
        <v>31012.0</v>
      </c>
      <c r="Z23" s="35">
        <v>1.0</v>
      </c>
      <c r="AA23" s="39">
        <v>45647.0</v>
      </c>
      <c r="AB23" s="37" t="s">
        <v>1212</v>
      </c>
      <c r="AC23" s="35">
        <f t="shared" ref="AC23:AD23" si="37">Z23</f>
        <v>1</v>
      </c>
      <c r="AD23" s="39">
        <f t="shared" si="37"/>
        <v>45647</v>
      </c>
      <c r="AE23" s="142">
        <v>63.33</v>
      </c>
      <c r="AF23" s="41">
        <f t="shared" si="33"/>
        <v>63.33</v>
      </c>
      <c r="AG23" s="42">
        <f t="shared" si="34"/>
        <v>100</v>
      </c>
    </row>
    <row r="24">
      <c r="A24" s="4" t="s">
        <v>964</v>
      </c>
      <c r="B24" s="2" t="s">
        <v>965</v>
      </c>
      <c r="C24" s="2" t="s">
        <v>27</v>
      </c>
      <c r="D24" s="29">
        <f t="shared" si="26"/>
        <v>20</v>
      </c>
      <c r="E24" s="30">
        <f t="shared" si="27"/>
        <v>40</v>
      </c>
      <c r="F24" s="30">
        <f t="shared" si="28"/>
        <v>16</v>
      </c>
      <c r="G24" s="31">
        <f t="shared" si="29"/>
        <v>20</v>
      </c>
      <c r="H24" s="32">
        <f t="shared" si="30"/>
        <v>96</v>
      </c>
      <c r="I24" s="33" t="s">
        <v>1177</v>
      </c>
      <c r="J24" s="33" t="s">
        <v>1209</v>
      </c>
      <c r="K24" s="33" t="s">
        <v>1209</v>
      </c>
      <c r="L24" s="33" t="s">
        <v>1209</v>
      </c>
      <c r="M24" s="33" t="s">
        <v>1209</v>
      </c>
      <c r="N24" s="33" t="s">
        <v>1177</v>
      </c>
      <c r="O24" s="33" t="s">
        <v>1209</v>
      </c>
      <c r="P24" s="136"/>
      <c r="Q24" s="33"/>
      <c r="R24" s="33"/>
      <c r="S24" s="34">
        <f t="shared" si="31"/>
        <v>31669</v>
      </c>
      <c r="T24" s="35">
        <v>1.0</v>
      </c>
      <c r="U24" s="36">
        <v>45579.0</v>
      </c>
      <c r="V24" s="21">
        <v>31063.0</v>
      </c>
      <c r="W24" s="35">
        <v>1.0</v>
      </c>
      <c r="X24" s="38">
        <v>45607.0</v>
      </c>
      <c r="Y24" s="37">
        <v>31017.0</v>
      </c>
      <c r="Z24" s="35">
        <v>1.0</v>
      </c>
      <c r="AA24" s="39">
        <v>45635.0</v>
      </c>
      <c r="AB24" s="37" t="s">
        <v>1213</v>
      </c>
      <c r="AC24" s="35">
        <f t="shared" ref="AC24:AD24" si="38">Z24</f>
        <v>1</v>
      </c>
      <c r="AD24" s="39">
        <f t="shared" si="38"/>
        <v>45635</v>
      </c>
      <c r="AE24" s="142">
        <v>80.0</v>
      </c>
      <c r="AF24" s="41">
        <f t="shared" si="33"/>
        <v>80</v>
      </c>
      <c r="AG24" s="42">
        <f t="shared" si="34"/>
        <v>100</v>
      </c>
    </row>
    <row r="25">
      <c r="A25" s="4" t="s">
        <v>1016</v>
      </c>
      <c r="B25" s="2" t="s">
        <v>1017</v>
      </c>
      <c r="C25" s="2" t="s">
        <v>27</v>
      </c>
      <c r="D25" s="29">
        <f t="shared" si="26"/>
        <v>19.9</v>
      </c>
      <c r="E25" s="30">
        <f t="shared" si="27"/>
        <v>40</v>
      </c>
      <c r="F25" s="30">
        <f t="shared" si="28"/>
        <v>14</v>
      </c>
      <c r="G25" s="31">
        <f t="shared" si="29"/>
        <v>20</v>
      </c>
      <c r="H25" s="32">
        <f t="shared" si="30"/>
        <v>93.9</v>
      </c>
      <c r="I25" s="33" t="s">
        <v>1177</v>
      </c>
      <c r="J25" s="33" t="s">
        <v>1209</v>
      </c>
      <c r="K25" s="33" t="s">
        <v>1209</v>
      </c>
      <c r="L25" s="33" t="s">
        <v>1209</v>
      </c>
      <c r="M25" s="33" t="s">
        <v>1209</v>
      </c>
      <c r="N25" s="33" t="s">
        <v>1209</v>
      </c>
      <c r="O25" s="33" t="s">
        <v>1209</v>
      </c>
      <c r="P25" s="136"/>
      <c r="Q25" s="33"/>
      <c r="R25" s="33"/>
      <c r="S25" s="34">
        <f t="shared" si="31"/>
        <v>31846</v>
      </c>
      <c r="T25" s="35">
        <v>0.99</v>
      </c>
      <c r="U25" s="36">
        <v>45579.0</v>
      </c>
      <c r="V25" s="21">
        <v>31062.0</v>
      </c>
      <c r="W25" s="35">
        <v>1.0</v>
      </c>
      <c r="X25" s="38">
        <v>45621.0</v>
      </c>
      <c r="Y25" s="37">
        <v>31018.0</v>
      </c>
      <c r="Z25" s="35">
        <v>1.0</v>
      </c>
      <c r="AA25" s="39">
        <v>45635.0</v>
      </c>
      <c r="AB25" s="37">
        <v>31018.0</v>
      </c>
      <c r="AC25" s="35">
        <f t="shared" ref="AC25:AD25" si="39">Z25</f>
        <v>1</v>
      </c>
      <c r="AD25" s="39">
        <f t="shared" si="39"/>
        <v>45635</v>
      </c>
      <c r="AE25" s="142">
        <v>70.0</v>
      </c>
      <c r="AF25" s="41">
        <f t="shared" si="33"/>
        <v>70</v>
      </c>
      <c r="AG25" s="42">
        <f t="shared" si="34"/>
        <v>100</v>
      </c>
    </row>
    <row r="26">
      <c r="A26" s="4" t="s">
        <v>1046</v>
      </c>
      <c r="B26" s="2" t="s">
        <v>1047</v>
      </c>
      <c r="C26" s="2" t="s">
        <v>27</v>
      </c>
      <c r="D26" s="29">
        <f t="shared" si="26"/>
        <v>20</v>
      </c>
      <c r="E26" s="30">
        <f t="shared" si="27"/>
        <v>40</v>
      </c>
      <c r="F26" s="30">
        <f t="shared" si="28"/>
        <v>15.334</v>
      </c>
      <c r="G26" s="31">
        <f t="shared" si="29"/>
        <v>20</v>
      </c>
      <c r="H26" s="32">
        <f t="shared" si="30"/>
        <v>95.334</v>
      </c>
      <c r="I26" s="33" t="s">
        <v>1177</v>
      </c>
      <c r="J26" s="33" t="s">
        <v>1209</v>
      </c>
      <c r="K26" s="33" t="s">
        <v>1209</v>
      </c>
      <c r="L26" s="33" t="s">
        <v>1209</v>
      </c>
      <c r="M26" s="33" t="s">
        <v>1209</v>
      </c>
      <c r="N26" s="33" t="s">
        <v>1177</v>
      </c>
      <c r="O26" s="33" t="s">
        <v>1209</v>
      </c>
      <c r="P26" s="136"/>
      <c r="Q26" s="33"/>
      <c r="R26" s="33"/>
      <c r="S26" s="34">
        <f t="shared" si="31"/>
        <v>31922</v>
      </c>
      <c r="T26" s="35">
        <v>1.0</v>
      </c>
      <c r="U26" s="36">
        <v>45579.0</v>
      </c>
      <c r="V26" s="21">
        <v>31026.0</v>
      </c>
      <c r="W26" s="35">
        <v>1.0</v>
      </c>
      <c r="X26" s="38">
        <v>45607.0</v>
      </c>
      <c r="Y26" s="37">
        <v>31059.0</v>
      </c>
      <c r="Z26" s="35">
        <v>1.0</v>
      </c>
      <c r="AA26" s="39">
        <v>45635.0</v>
      </c>
      <c r="AB26" s="37">
        <v>31059.0</v>
      </c>
      <c r="AC26" s="35">
        <f t="shared" ref="AC26:AD26" si="40">Z26</f>
        <v>1</v>
      </c>
      <c r="AD26" s="39">
        <f t="shared" si="40"/>
        <v>45635</v>
      </c>
      <c r="AE26" s="142">
        <v>76.67</v>
      </c>
      <c r="AF26" s="41">
        <f t="shared" si="33"/>
        <v>76.67</v>
      </c>
      <c r="AG26" s="42">
        <f t="shared" si="34"/>
        <v>100</v>
      </c>
    </row>
    <row r="27">
      <c r="A27" s="4" t="s">
        <v>1104</v>
      </c>
      <c r="B27" s="2" t="s">
        <v>1105</v>
      </c>
      <c r="C27" s="2" t="s">
        <v>27</v>
      </c>
      <c r="D27" s="29">
        <f t="shared" si="26"/>
        <v>19</v>
      </c>
      <c r="E27" s="30">
        <f t="shared" si="27"/>
        <v>36</v>
      </c>
      <c r="F27" s="30">
        <f t="shared" si="28"/>
        <v>16</v>
      </c>
      <c r="G27" s="31">
        <f t="shared" si="29"/>
        <v>20</v>
      </c>
      <c r="H27" s="32">
        <f t="shared" si="30"/>
        <v>91</v>
      </c>
      <c r="I27" s="33" t="s">
        <v>1177</v>
      </c>
      <c r="J27" s="33" t="s">
        <v>1209</v>
      </c>
      <c r="K27" s="33" t="s">
        <v>1209</v>
      </c>
      <c r="L27" s="33" t="s">
        <v>1209</v>
      </c>
      <c r="M27" s="33" t="s">
        <v>1177</v>
      </c>
      <c r="N27" s="33" t="s">
        <v>1209</v>
      </c>
      <c r="O27" s="33"/>
      <c r="P27" s="136"/>
      <c r="Q27" s="33" t="s">
        <v>1209</v>
      </c>
      <c r="R27" s="33"/>
      <c r="S27" s="34">
        <f t="shared" si="31"/>
        <v>32074</v>
      </c>
      <c r="T27" s="35">
        <v>1.0</v>
      </c>
      <c r="U27" s="36">
        <v>45579.0</v>
      </c>
      <c r="V27" s="21">
        <v>31055.0</v>
      </c>
      <c r="W27" s="35">
        <v>0.9</v>
      </c>
      <c r="X27" s="38">
        <v>45621.0</v>
      </c>
      <c r="Y27" s="37">
        <v>31005.0</v>
      </c>
      <c r="Z27" s="35">
        <v>0.9</v>
      </c>
      <c r="AA27" s="39">
        <v>45647.0</v>
      </c>
      <c r="AB27" s="37" t="s">
        <v>1214</v>
      </c>
      <c r="AC27" s="35">
        <f t="shared" ref="AC27:AD27" si="41">Z27</f>
        <v>0.9</v>
      </c>
      <c r="AD27" s="39">
        <f t="shared" si="41"/>
        <v>45647</v>
      </c>
      <c r="AE27" s="142">
        <v>80.0</v>
      </c>
      <c r="AF27" s="41">
        <f t="shared" si="33"/>
        <v>80</v>
      </c>
      <c r="AG27" s="42">
        <f t="shared" si="34"/>
        <v>100</v>
      </c>
    </row>
    <row r="28">
      <c r="A28" s="4" t="s">
        <v>25</v>
      </c>
      <c r="B28" s="2" t="s">
        <v>26</v>
      </c>
      <c r="C28" s="2" t="s">
        <v>27</v>
      </c>
      <c r="D28" s="29">
        <f t="shared" si="26"/>
        <v>19.5</v>
      </c>
      <c r="E28" s="30">
        <f t="shared" si="27"/>
        <v>32</v>
      </c>
      <c r="F28" s="30">
        <f t="shared" si="28"/>
        <v>15.334</v>
      </c>
      <c r="G28" s="31">
        <f t="shared" si="29"/>
        <v>20</v>
      </c>
      <c r="H28" s="32">
        <f t="shared" si="30"/>
        <v>86.834</v>
      </c>
      <c r="I28" s="33" t="s">
        <v>1177</v>
      </c>
      <c r="J28" s="33" t="s">
        <v>1177</v>
      </c>
      <c r="K28" s="33" t="s">
        <v>1209</v>
      </c>
      <c r="L28" s="33" t="s">
        <v>1209</v>
      </c>
      <c r="M28" s="33" t="s">
        <v>1209</v>
      </c>
      <c r="N28" s="33" t="s">
        <v>1209</v>
      </c>
      <c r="O28" s="33" t="s">
        <v>1209</v>
      </c>
      <c r="P28" s="136"/>
      <c r="Q28" s="33" t="s">
        <v>1209</v>
      </c>
      <c r="R28" s="33"/>
      <c r="S28" s="34">
        <f t="shared" si="31"/>
        <v>28921</v>
      </c>
      <c r="T28" s="35">
        <v>0.95</v>
      </c>
      <c r="U28" s="36">
        <v>45621.0</v>
      </c>
      <c r="V28" s="21">
        <v>31049.0</v>
      </c>
      <c r="W28" s="35">
        <v>1.0</v>
      </c>
      <c r="X28" s="38">
        <v>45635.0</v>
      </c>
      <c r="Y28" s="37">
        <v>31049.0</v>
      </c>
      <c r="Z28" s="35">
        <v>0.8</v>
      </c>
      <c r="AA28" s="39">
        <v>45679.0</v>
      </c>
      <c r="AB28" s="40"/>
      <c r="AC28" s="35">
        <f t="shared" ref="AC28:AD28" si="42">Z28</f>
        <v>0.8</v>
      </c>
      <c r="AD28" s="39">
        <f t="shared" si="42"/>
        <v>45679</v>
      </c>
      <c r="AE28" s="142">
        <v>76.67</v>
      </c>
      <c r="AF28" s="41">
        <f t="shared" si="33"/>
        <v>76.67</v>
      </c>
      <c r="AG28" s="42">
        <f t="shared" si="34"/>
        <v>100</v>
      </c>
    </row>
    <row r="29">
      <c r="A29" s="4" t="s">
        <v>98</v>
      </c>
      <c r="B29" s="2" t="s">
        <v>99</v>
      </c>
      <c r="C29" s="2" t="s">
        <v>27</v>
      </c>
      <c r="D29" s="29">
        <f t="shared" si="26"/>
        <v>16</v>
      </c>
      <c r="E29" s="30">
        <f t="shared" si="27"/>
        <v>32</v>
      </c>
      <c r="F29" s="30">
        <f t="shared" si="28"/>
        <v>13.334</v>
      </c>
      <c r="G29" s="31">
        <f t="shared" si="29"/>
        <v>20</v>
      </c>
      <c r="H29" s="32">
        <f t="shared" si="30"/>
        <v>81.334</v>
      </c>
      <c r="I29" s="33" t="s">
        <v>1177</v>
      </c>
      <c r="J29" s="33" t="s">
        <v>1209</v>
      </c>
      <c r="K29" s="33" t="s">
        <v>1209</v>
      </c>
      <c r="L29" s="33" t="s">
        <v>1209</v>
      </c>
      <c r="M29" s="33" t="s">
        <v>1209</v>
      </c>
      <c r="N29" s="33" t="s">
        <v>1177</v>
      </c>
      <c r="O29" s="33"/>
      <c r="P29" s="136" t="s">
        <v>1209</v>
      </c>
      <c r="Q29" s="33" t="s">
        <v>1209</v>
      </c>
      <c r="R29" s="145"/>
      <c r="S29" s="34">
        <f t="shared" si="31"/>
        <v>75924</v>
      </c>
      <c r="T29" s="35">
        <v>0.7</v>
      </c>
      <c r="U29" s="36">
        <v>45607.0</v>
      </c>
      <c r="V29" s="21">
        <v>31019.0</v>
      </c>
      <c r="W29" s="35">
        <v>0.9</v>
      </c>
      <c r="X29" s="38">
        <v>45633.0</v>
      </c>
      <c r="Y29" s="37">
        <v>31022.0</v>
      </c>
      <c r="Z29" s="35">
        <v>0.8</v>
      </c>
      <c r="AA29" s="39">
        <v>45679.0</v>
      </c>
      <c r="AB29" s="37" t="s">
        <v>1215</v>
      </c>
      <c r="AC29" s="35">
        <f t="shared" ref="AC29:AD29" si="43">Z29</f>
        <v>0.8</v>
      </c>
      <c r="AD29" s="39">
        <f t="shared" si="43"/>
        <v>45679</v>
      </c>
      <c r="AE29" s="142">
        <v>66.67</v>
      </c>
      <c r="AF29" s="41">
        <f t="shared" si="33"/>
        <v>66.67</v>
      </c>
      <c r="AG29" s="42">
        <f t="shared" si="34"/>
        <v>100</v>
      </c>
    </row>
    <row r="30">
      <c r="A30" s="58">
        <v>408735.0</v>
      </c>
      <c r="B30" s="124" t="s">
        <v>395</v>
      </c>
      <c r="C30" s="140" t="s">
        <v>27</v>
      </c>
      <c r="D30" s="29">
        <f t="shared" si="26"/>
        <v>19</v>
      </c>
      <c r="E30" s="30">
        <f t="shared" si="27"/>
        <v>30</v>
      </c>
      <c r="F30" s="30">
        <f t="shared" si="28"/>
        <v>12</v>
      </c>
      <c r="G30" s="31">
        <f t="shared" si="29"/>
        <v>20</v>
      </c>
      <c r="H30" s="32">
        <f t="shared" si="30"/>
        <v>81</v>
      </c>
      <c r="I30" s="33" t="s">
        <v>1177</v>
      </c>
      <c r="J30" s="33" t="s">
        <v>1209</v>
      </c>
      <c r="K30" s="33" t="s">
        <v>1209</v>
      </c>
      <c r="L30" s="33" t="s">
        <v>1179</v>
      </c>
      <c r="M30" s="33" t="s">
        <v>1209</v>
      </c>
      <c r="N30" s="33" t="s">
        <v>1179</v>
      </c>
      <c r="O30" s="33"/>
      <c r="P30" s="136" t="s">
        <v>1209</v>
      </c>
      <c r="Q30" s="33"/>
      <c r="R30" s="33"/>
      <c r="S30" s="34">
        <f t="shared" si="31"/>
        <v>75265</v>
      </c>
      <c r="T30" s="35">
        <v>1.0</v>
      </c>
      <c r="U30" s="36">
        <v>45579.0</v>
      </c>
      <c r="V30" s="21">
        <v>31065.0</v>
      </c>
      <c r="W30" s="35">
        <v>0.9</v>
      </c>
      <c r="X30" s="38">
        <v>45607.0</v>
      </c>
      <c r="Y30" s="37">
        <v>31089.0</v>
      </c>
      <c r="Z30" s="35">
        <v>0.75</v>
      </c>
      <c r="AA30" s="39">
        <v>45679.0</v>
      </c>
      <c r="AB30" s="40"/>
      <c r="AC30" s="35">
        <f t="shared" ref="AC30:AD30" si="44">Z30</f>
        <v>0.75</v>
      </c>
      <c r="AD30" s="39">
        <f t="shared" si="44"/>
        <v>45679</v>
      </c>
      <c r="AE30" s="139">
        <v>56.67</v>
      </c>
      <c r="AF30" s="146">
        <v>60.0</v>
      </c>
      <c r="AG30" s="42">
        <f t="shared" si="34"/>
        <v>100</v>
      </c>
    </row>
    <row r="31">
      <c r="A31" s="4" t="s">
        <v>468</v>
      </c>
      <c r="B31" s="2" t="s">
        <v>469</v>
      </c>
      <c r="C31" s="2" t="s">
        <v>27</v>
      </c>
      <c r="D31" s="29">
        <f t="shared" si="26"/>
        <v>20</v>
      </c>
      <c r="E31" s="30">
        <f t="shared" si="27"/>
        <v>36</v>
      </c>
      <c r="F31" s="30">
        <f t="shared" si="28"/>
        <v>12.666</v>
      </c>
      <c r="G31" s="31">
        <f t="shared" si="29"/>
        <v>20</v>
      </c>
      <c r="H31" s="32">
        <f t="shared" si="30"/>
        <v>88.666</v>
      </c>
      <c r="I31" s="33" t="s">
        <v>1177</v>
      </c>
      <c r="J31" s="33" t="s">
        <v>1209</v>
      </c>
      <c r="K31" s="33" t="s">
        <v>1209</v>
      </c>
      <c r="L31" s="33" t="s">
        <v>1209</v>
      </c>
      <c r="M31" s="33" t="s">
        <v>1177</v>
      </c>
      <c r="N31" s="33" t="s">
        <v>1209</v>
      </c>
      <c r="O31" s="33"/>
      <c r="P31" s="136"/>
      <c r="Q31" s="33" t="s">
        <v>1209</v>
      </c>
      <c r="R31" s="33"/>
      <c r="S31" s="34">
        <f t="shared" si="31"/>
        <v>30316</v>
      </c>
      <c r="T31" s="35">
        <v>1.0</v>
      </c>
      <c r="U31" s="36">
        <v>45579.0</v>
      </c>
      <c r="V31" s="21">
        <v>31054.0</v>
      </c>
      <c r="W31" s="35">
        <v>1.0</v>
      </c>
      <c r="X31" s="38">
        <v>45633.0</v>
      </c>
      <c r="Y31" s="37">
        <v>31002.0</v>
      </c>
      <c r="Z31" s="35">
        <v>0.9</v>
      </c>
      <c r="AA31" s="39">
        <v>45679.0</v>
      </c>
      <c r="AB31" s="40"/>
      <c r="AC31" s="35">
        <f t="shared" ref="AC31:AD31" si="45">Z31</f>
        <v>0.9</v>
      </c>
      <c r="AD31" s="39">
        <f t="shared" si="45"/>
        <v>45679</v>
      </c>
      <c r="AE31" s="142">
        <v>63.33</v>
      </c>
      <c r="AF31" s="41">
        <f t="shared" ref="AF31:AF34" si="47">IF(AE31&gt;=60,AE31,0)</f>
        <v>63.33</v>
      </c>
      <c r="AG31" s="42">
        <f t="shared" si="34"/>
        <v>100</v>
      </c>
    </row>
    <row r="32">
      <c r="A32" s="58">
        <v>413004.0</v>
      </c>
      <c r="B32" s="59" t="s">
        <v>1216</v>
      </c>
      <c r="C32" s="140"/>
      <c r="D32" s="29">
        <f t="shared" si="26"/>
        <v>19.5</v>
      </c>
      <c r="E32" s="30">
        <f t="shared" si="27"/>
        <v>40</v>
      </c>
      <c r="F32" s="30">
        <f t="shared" si="28"/>
        <v>15.334</v>
      </c>
      <c r="G32" s="31">
        <f t="shared" si="29"/>
        <v>20</v>
      </c>
      <c r="H32" s="32">
        <f t="shared" si="30"/>
        <v>94.834</v>
      </c>
      <c r="I32" s="33"/>
      <c r="J32" s="33"/>
      <c r="K32" s="33" t="s">
        <v>1209</v>
      </c>
      <c r="L32" s="33" t="s">
        <v>1209</v>
      </c>
      <c r="M32" s="33" t="s">
        <v>1177</v>
      </c>
      <c r="N32" s="33" t="s">
        <v>1209</v>
      </c>
      <c r="O32" s="33"/>
      <c r="P32" s="136" t="s">
        <v>1209</v>
      </c>
      <c r="Q32" s="33"/>
      <c r="R32" s="33"/>
      <c r="S32" s="34">
        <f t="shared" si="31"/>
        <v>70996</v>
      </c>
      <c r="T32" s="35">
        <v>1.0</v>
      </c>
      <c r="U32" s="36">
        <v>45621.0</v>
      </c>
      <c r="V32" s="21">
        <v>31002.0</v>
      </c>
      <c r="W32" s="35">
        <v>0.95</v>
      </c>
      <c r="X32" s="38">
        <v>45633.0</v>
      </c>
      <c r="Y32" s="37">
        <v>31002.0</v>
      </c>
      <c r="Z32" s="35">
        <v>1.0</v>
      </c>
      <c r="AA32" s="39">
        <v>45679.0</v>
      </c>
      <c r="AB32" s="37">
        <v>31002.0</v>
      </c>
      <c r="AC32" s="35">
        <f t="shared" ref="AC32:AD32" si="46">Z32</f>
        <v>1</v>
      </c>
      <c r="AD32" s="39">
        <f t="shared" si="46"/>
        <v>45679</v>
      </c>
      <c r="AE32" s="142">
        <v>76.67</v>
      </c>
      <c r="AF32" s="41">
        <f t="shared" si="47"/>
        <v>76.67</v>
      </c>
      <c r="AG32" s="42">
        <f t="shared" si="34"/>
        <v>100</v>
      </c>
    </row>
    <row r="33">
      <c r="A33" s="4" t="s">
        <v>666</v>
      </c>
      <c r="B33" s="2" t="s">
        <v>667</v>
      </c>
      <c r="C33" s="2" t="s">
        <v>27</v>
      </c>
      <c r="D33" s="29">
        <f t="shared" si="26"/>
        <v>17</v>
      </c>
      <c r="E33" s="30">
        <f t="shared" si="27"/>
        <v>32</v>
      </c>
      <c r="F33" s="30">
        <f t="shared" si="28"/>
        <v>16</v>
      </c>
      <c r="G33" s="31">
        <f t="shared" si="29"/>
        <v>20</v>
      </c>
      <c r="H33" s="32">
        <f t="shared" si="30"/>
        <v>85</v>
      </c>
      <c r="I33" s="33" t="s">
        <v>1177</v>
      </c>
      <c r="J33" s="33" t="s">
        <v>1177</v>
      </c>
      <c r="K33" s="33" t="s">
        <v>1209</v>
      </c>
      <c r="L33" s="33" t="s">
        <v>1179</v>
      </c>
      <c r="M33" s="33" t="s">
        <v>1209</v>
      </c>
      <c r="N33" s="33" t="s">
        <v>1209</v>
      </c>
      <c r="O33" s="33" t="s">
        <v>1209</v>
      </c>
      <c r="P33" s="136"/>
      <c r="Q33" s="33" t="s">
        <v>1209</v>
      </c>
      <c r="R33" s="33"/>
      <c r="S33" s="34">
        <f t="shared" si="31"/>
        <v>30853</v>
      </c>
      <c r="T33" s="35">
        <v>0.9</v>
      </c>
      <c r="U33" s="36">
        <v>45621.0</v>
      </c>
      <c r="V33" s="37">
        <v>31090.0</v>
      </c>
      <c r="W33" s="35">
        <v>0.8</v>
      </c>
      <c r="X33" s="39">
        <v>45647.0</v>
      </c>
      <c r="Y33" s="37">
        <v>31090.0</v>
      </c>
      <c r="Z33" s="35">
        <v>0.8</v>
      </c>
      <c r="AA33" s="39">
        <v>45679.0</v>
      </c>
      <c r="AB33" s="40"/>
      <c r="AC33" s="35">
        <f t="shared" ref="AC33:AD33" si="48">Z33</f>
        <v>0.8</v>
      </c>
      <c r="AD33" s="39">
        <f t="shared" si="48"/>
        <v>45679</v>
      </c>
      <c r="AE33" s="147">
        <v>80.0</v>
      </c>
      <c r="AF33" s="41">
        <f t="shared" si="47"/>
        <v>80</v>
      </c>
      <c r="AG33" s="42">
        <f t="shared" si="34"/>
        <v>100</v>
      </c>
    </row>
    <row r="34">
      <c r="A34" s="4" t="s">
        <v>854</v>
      </c>
      <c r="B34" s="2" t="s">
        <v>855</v>
      </c>
      <c r="C34" s="2" t="s">
        <v>27</v>
      </c>
      <c r="D34" s="29">
        <f t="shared" si="26"/>
        <v>17</v>
      </c>
      <c r="E34" s="30">
        <f t="shared" si="27"/>
        <v>34</v>
      </c>
      <c r="F34" s="30">
        <f t="shared" si="28"/>
        <v>14</v>
      </c>
      <c r="G34" s="31">
        <f t="shared" si="29"/>
        <v>20</v>
      </c>
      <c r="H34" s="32">
        <f t="shared" si="30"/>
        <v>85</v>
      </c>
      <c r="I34" s="33" t="s">
        <v>1177</v>
      </c>
      <c r="J34" s="33" t="s">
        <v>1179</v>
      </c>
      <c r="K34" s="33" t="s">
        <v>1209</v>
      </c>
      <c r="L34" s="33" t="s">
        <v>1209</v>
      </c>
      <c r="M34" s="33" t="s">
        <v>1179</v>
      </c>
      <c r="N34" s="33" t="s">
        <v>1209</v>
      </c>
      <c r="O34" s="33"/>
      <c r="P34" s="136" t="s">
        <v>1209</v>
      </c>
      <c r="Q34" s="33"/>
      <c r="R34" s="33"/>
      <c r="S34" s="34">
        <f t="shared" si="31"/>
        <v>31393</v>
      </c>
      <c r="T34" s="35">
        <v>0.9</v>
      </c>
      <c r="U34" s="36">
        <v>45621.0</v>
      </c>
      <c r="V34" s="21">
        <v>31038.0</v>
      </c>
      <c r="W34" s="35">
        <v>0.8</v>
      </c>
      <c r="X34" s="38">
        <v>45633.0</v>
      </c>
      <c r="Y34" s="37">
        <v>31040.0</v>
      </c>
      <c r="Z34" s="35">
        <v>0.85</v>
      </c>
      <c r="AA34" s="39">
        <v>45679.0</v>
      </c>
      <c r="AB34" s="37" t="s">
        <v>1217</v>
      </c>
      <c r="AC34" s="35">
        <f t="shared" ref="AC34:AD34" si="49">Z34</f>
        <v>0.85</v>
      </c>
      <c r="AD34" s="39">
        <f t="shared" si="49"/>
        <v>45679</v>
      </c>
      <c r="AE34" s="142">
        <v>70.0</v>
      </c>
      <c r="AF34" s="41">
        <f t="shared" si="47"/>
        <v>70</v>
      </c>
      <c r="AG34" s="42">
        <f t="shared" si="34"/>
        <v>100</v>
      </c>
    </row>
    <row r="35">
      <c r="A35" s="4" t="s">
        <v>265</v>
      </c>
      <c r="B35" s="2" t="s">
        <v>266</v>
      </c>
      <c r="C35" s="2" t="s">
        <v>27</v>
      </c>
      <c r="D35" s="29">
        <f t="shared" si="26"/>
        <v>18</v>
      </c>
      <c r="E35" s="30">
        <f t="shared" si="27"/>
        <v>24</v>
      </c>
      <c r="F35" s="30">
        <f t="shared" si="28"/>
        <v>12</v>
      </c>
      <c r="G35" s="70">
        <v>12.0</v>
      </c>
      <c r="H35" s="32">
        <f t="shared" si="30"/>
        <v>66</v>
      </c>
      <c r="I35" s="33" t="s">
        <v>1177</v>
      </c>
      <c r="J35" s="33" t="s">
        <v>1179</v>
      </c>
      <c r="K35" s="33" t="s">
        <v>1177</v>
      </c>
      <c r="L35" s="33" t="s">
        <v>1179</v>
      </c>
      <c r="M35" s="33" t="s">
        <v>1209</v>
      </c>
      <c r="N35" s="33" t="s">
        <v>1179</v>
      </c>
      <c r="O35" s="33" t="s">
        <v>1209</v>
      </c>
      <c r="P35" s="136" t="s">
        <v>1209</v>
      </c>
      <c r="Q35" s="33"/>
      <c r="R35" s="33"/>
      <c r="S35" s="34">
        <f t="shared" si="31"/>
        <v>29757</v>
      </c>
      <c r="T35" s="35">
        <v>0.9</v>
      </c>
      <c r="U35" s="36">
        <v>45635.0</v>
      </c>
      <c r="V35" s="21">
        <v>31035.0</v>
      </c>
      <c r="W35" s="35">
        <v>0.9</v>
      </c>
      <c r="X35" s="38">
        <v>45649.0</v>
      </c>
      <c r="Y35" s="37">
        <v>31035.0</v>
      </c>
      <c r="Z35" s="35">
        <v>0.6</v>
      </c>
      <c r="AA35" s="39">
        <v>45703.0</v>
      </c>
      <c r="AB35" s="40"/>
      <c r="AC35" s="35">
        <f t="shared" ref="AC35:AD35" si="50">Z35</f>
        <v>0.6</v>
      </c>
      <c r="AD35" s="39">
        <f t="shared" si="50"/>
        <v>45703</v>
      </c>
      <c r="AE35" s="139">
        <v>48.0</v>
      </c>
      <c r="AF35" s="146">
        <v>60.0</v>
      </c>
      <c r="AG35" s="42">
        <f t="shared" si="34"/>
        <v>100</v>
      </c>
    </row>
    <row r="36">
      <c r="A36" s="4" t="s">
        <v>868</v>
      </c>
      <c r="B36" s="2" t="s">
        <v>869</v>
      </c>
      <c r="C36" s="2" t="s">
        <v>27</v>
      </c>
      <c r="D36" s="29">
        <f t="shared" si="26"/>
        <v>19</v>
      </c>
      <c r="E36" s="30">
        <f t="shared" si="27"/>
        <v>24</v>
      </c>
      <c r="F36" s="30">
        <f t="shared" si="28"/>
        <v>12</v>
      </c>
      <c r="G36" s="70">
        <v>12.0</v>
      </c>
      <c r="H36" s="32">
        <f t="shared" si="30"/>
        <v>67</v>
      </c>
      <c r="I36" s="33" t="s">
        <v>1177</v>
      </c>
      <c r="J36" s="33" t="s">
        <v>1177</v>
      </c>
      <c r="K36" s="33" t="s">
        <v>1209</v>
      </c>
      <c r="L36" s="33" t="s">
        <v>1177</v>
      </c>
      <c r="M36" s="33" t="s">
        <v>1179</v>
      </c>
      <c r="N36" s="33" t="s">
        <v>1179</v>
      </c>
      <c r="O36" s="33"/>
      <c r="P36" s="136"/>
      <c r="Q36" s="33" t="s">
        <v>1209</v>
      </c>
      <c r="R36" s="33"/>
      <c r="S36" s="34">
        <f t="shared" si="31"/>
        <v>36474</v>
      </c>
      <c r="T36" s="35">
        <v>1.0</v>
      </c>
      <c r="U36" s="36">
        <v>45647.0</v>
      </c>
      <c r="V36" s="34">
        <v>31052.0</v>
      </c>
      <c r="W36" s="35">
        <v>0.9</v>
      </c>
      <c r="X36" s="38">
        <v>45647.0</v>
      </c>
      <c r="Y36" s="37">
        <v>31017.0</v>
      </c>
      <c r="Z36" s="35">
        <v>0.6</v>
      </c>
      <c r="AA36" s="39">
        <v>45700.0</v>
      </c>
      <c r="AB36" s="40"/>
      <c r="AC36" s="35">
        <f t="shared" ref="AC36:AD36" si="51">Z36</f>
        <v>0.6</v>
      </c>
      <c r="AD36" s="39">
        <f t="shared" si="51"/>
        <v>45700</v>
      </c>
      <c r="AE36" s="141"/>
      <c r="AF36" s="146">
        <v>60.0</v>
      </c>
      <c r="AG36" s="42">
        <f t="shared" si="34"/>
        <v>100</v>
      </c>
    </row>
    <row r="37">
      <c r="A37" s="58"/>
      <c r="B37" s="59"/>
      <c r="C37" s="143"/>
      <c r="D37" s="30"/>
      <c r="E37" s="30"/>
      <c r="F37" s="30"/>
      <c r="G37" s="30"/>
      <c r="H37" s="61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62"/>
      <c r="T37" s="35"/>
      <c r="U37" s="63"/>
      <c r="V37" s="37"/>
      <c r="W37" s="35"/>
      <c r="X37" s="64"/>
      <c r="Y37" s="37"/>
      <c r="Z37" s="35"/>
      <c r="AA37" s="65"/>
      <c r="AB37" s="40"/>
      <c r="AC37" s="37"/>
      <c r="AD37" s="65"/>
      <c r="AE37" s="37"/>
      <c r="AF37" s="37"/>
      <c r="AG37" s="37"/>
    </row>
    <row r="38">
      <c r="A38" s="58"/>
      <c r="B38" s="59"/>
      <c r="C38" s="143"/>
      <c r="D38" s="30"/>
      <c r="E38" s="30"/>
      <c r="F38" s="30"/>
      <c r="G38" s="30"/>
      <c r="H38" s="61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62"/>
      <c r="T38" s="35"/>
      <c r="U38" s="63"/>
      <c r="V38" s="37"/>
      <c r="W38" s="35"/>
      <c r="X38" s="64"/>
      <c r="Y38" s="37"/>
      <c r="Z38" s="35"/>
      <c r="AA38" s="65"/>
      <c r="AB38" s="40"/>
      <c r="AC38" s="37"/>
      <c r="AD38" s="65"/>
      <c r="AE38" s="37"/>
      <c r="AF38" s="37"/>
      <c r="AG38" s="37"/>
    </row>
    <row r="39">
      <c r="A39" s="58"/>
      <c r="B39" s="59"/>
      <c r="C39" s="143"/>
      <c r="D39" s="30"/>
      <c r="E39" s="30"/>
      <c r="F39" s="30"/>
      <c r="G39" s="30"/>
      <c r="H39" s="61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62"/>
      <c r="T39" s="35"/>
      <c r="U39" s="63"/>
      <c r="V39" s="37"/>
      <c r="W39" s="35"/>
      <c r="X39" s="64"/>
      <c r="Y39" s="37"/>
      <c r="Z39" s="35"/>
      <c r="AA39" s="65"/>
      <c r="AB39" s="40"/>
      <c r="AC39" s="37"/>
      <c r="AD39" s="65"/>
      <c r="AE39" s="37"/>
      <c r="AF39" s="37"/>
      <c r="AG39" s="37"/>
    </row>
    <row r="40">
      <c r="A40" s="58"/>
      <c r="B40" s="59"/>
      <c r="C40" s="143"/>
      <c r="D40" s="30"/>
      <c r="E40" s="30"/>
      <c r="F40" s="30"/>
      <c r="G40" s="30"/>
      <c r="H40" s="61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62"/>
      <c r="T40" s="35"/>
      <c r="U40" s="63"/>
      <c r="V40" s="37"/>
      <c r="W40" s="35"/>
      <c r="X40" s="64"/>
      <c r="Y40" s="37"/>
      <c r="Z40" s="35"/>
      <c r="AA40" s="65"/>
      <c r="AB40" s="40"/>
      <c r="AC40" s="37"/>
      <c r="AD40" s="65"/>
      <c r="AE40" s="37"/>
      <c r="AF40" s="37"/>
      <c r="AG40" s="37"/>
    </row>
  </sheetData>
  <mergeCells count="29">
    <mergeCell ref="V2:V3"/>
    <mergeCell ref="X2:X3"/>
    <mergeCell ref="Y2:Y3"/>
    <mergeCell ref="AA2:AA3"/>
    <mergeCell ref="AB2:AB3"/>
    <mergeCell ref="AD2:AD3"/>
    <mergeCell ref="AG2:AG3"/>
    <mergeCell ref="D1:G2"/>
    <mergeCell ref="H1:H3"/>
    <mergeCell ref="I1:R1"/>
    <mergeCell ref="S1:U1"/>
    <mergeCell ref="V1:X1"/>
    <mergeCell ref="Y1:AA1"/>
    <mergeCell ref="AB1:AD1"/>
    <mergeCell ref="C1:C2"/>
    <mergeCell ref="A2:A3"/>
    <mergeCell ref="B2:B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U2:U3"/>
  </mergeCells>
  <conditionalFormatting sqref="D4:G40">
    <cfRule type="cellIs" dxfId="0" priority="1" operator="greaterThanOrEqual">
      <formula>0.1</formula>
    </cfRule>
  </conditionalFormatting>
  <conditionalFormatting sqref="D4:G40">
    <cfRule type="cellIs" dxfId="1" priority="2" operator="lessThan">
      <formula>0.1</formula>
    </cfRule>
  </conditionalFormatting>
  <conditionalFormatting sqref="H1:H40">
    <cfRule type="cellIs" dxfId="2" priority="3" operator="between">
      <formula>60</formula>
      <formula>68</formula>
    </cfRule>
  </conditionalFormatting>
  <conditionalFormatting sqref="I1:R40">
    <cfRule type="containsText" dxfId="3" priority="4" operator="containsText" text="N">
      <formula>NOT(ISERROR(SEARCH(("N"),(I1))))</formula>
    </cfRule>
  </conditionalFormatting>
  <conditionalFormatting sqref="H1:H40">
    <cfRule type="cellIs" dxfId="4" priority="5" operator="between">
      <formula>68</formula>
      <formula>74</formula>
    </cfRule>
  </conditionalFormatting>
  <conditionalFormatting sqref="H1:H40">
    <cfRule type="cellIs" dxfId="5" priority="6" operator="between">
      <formula>74</formula>
      <formula>81</formula>
    </cfRule>
  </conditionalFormatting>
  <conditionalFormatting sqref="H1:H40">
    <cfRule type="cellIs" dxfId="6" priority="7" operator="between">
      <formula>81</formula>
      <formula>90</formula>
    </cfRule>
  </conditionalFormatting>
  <conditionalFormatting sqref="H1:H40">
    <cfRule type="cellIs" dxfId="7" priority="8" operator="greaterThan">
      <formula>90</formula>
    </cfRule>
  </conditionalFormatting>
  <conditionalFormatting sqref="AE4:AF40">
    <cfRule type="cellIs" dxfId="1" priority="9" operator="lessThan">
      <formula>60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sheetData>
    <row r="1">
      <c r="A1" s="148">
        <v>1.0</v>
      </c>
      <c r="B1" s="148">
        <v>464968.0</v>
      </c>
      <c r="C1" s="149"/>
      <c r="D1" s="150" t="s">
        <v>50</v>
      </c>
      <c r="E1" s="148" t="s">
        <v>33</v>
      </c>
      <c r="F1" s="151" t="s">
        <v>1218</v>
      </c>
      <c r="G1" s="152"/>
    </row>
    <row r="2">
      <c r="A2" s="148">
        <v>2.0</v>
      </c>
      <c r="B2" s="148">
        <v>465119.0</v>
      </c>
      <c r="C2" s="149"/>
      <c r="D2" s="150" t="s">
        <v>79</v>
      </c>
      <c r="E2" s="148" t="s">
        <v>33</v>
      </c>
      <c r="F2" s="151" t="s">
        <v>1218</v>
      </c>
      <c r="G2" s="152"/>
    </row>
    <row r="3">
      <c r="A3" s="148">
        <v>3.0</v>
      </c>
      <c r="B3" s="148">
        <v>408213.0</v>
      </c>
      <c r="C3" s="149"/>
      <c r="D3" s="150" t="s">
        <v>81</v>
      </c>
      <c r="E3" s="148" t="s">
        <v>33</v>
      </c>
      <c r="F3" s="151" t="s">
        <v>1218</v>
      </c>
      <c r="G3" s="152"/>
    </row>
    <row r="4">
      <c r="A4" s="148">
        <v>4.0</v>
      </c>
      <c r="B4" s="148">
        <v>465521.0</v>
      </c>
      <c r="C4" s="149"/>
      <c r="D4" s="150" t="s">
        <v>194</v>
      </c>
      <c r="E4" s="148" t="s">
        <v>33</v>
      </c>
      <c r="F4" s="151" t="s">
        <v>1218</v>
      </c>
      <c r="G4" s="152"/>
    </row>
    <row r="5">
      <c r="A5" s="148">
        <v>5.0</v>
      </c>
      <c r="B5" s="148">
        <v>465650.0</v>
      </c>
      <c r="C5" s="149"/>
      <c r="D5" s="150" t="s">
        <v>234</v>
      </c>
      <c r="E5" s="148" t="s">
        <v>39</v>
      </c>
      <c r="F5" s="151" t="s">
        <v>1218</v>
      </c>
      <c r="G5" s="152"/>
    </row>
    <row r="6">
      <c r="A6" s="148">
        <v>6.0</v>
      </c>
      <c r="B6" s="148">
        <v>465854.0</v>
      </c>
      <c r="C6" s="149"/>
      <c r="D6" s="150" t="s">
        <v>308</v>
      </c>
      <c r="E6" s="148" t="s">
        <v>33</v>
      </c>
      <c r="F6" s="151" t="s">
        <v>1218</v>
      </c>
      <c r="G6" s="152"/>
    </row>
    <row r="7">
      <c r="A7" s="148">
        <v>7.0</v>
      </c>
      <c r="B7" s="148">
        <v>465897.0</v>
      </c>
      <c r="C7" s="149"/>
      <c r="D7" s="150" t="s">
        <v>331</v>
      </c>
      <c r="E7" s="148" t="s">
        <v>39</v>
      </c>
      <c r="F7" s="151" t="s">
        <v>1218</v>
      </c>
      <c r="G7" s="152"/>
    </row>
    <row r="8">
      <c r="A8" s="148">
        <v>8.0</v>
      </c>
      <c r="B8" s="148">
        <v>368211.0</v>
      </c>
      <c r="C8" s="149"/>
      <c r="D8" s="150" t="s">
        <v>351</v>
      </c>
      <c r="E8" s="148" t="s">
        <v>33</v>
      </c>
      <c r="F8" s="151" t="s">
        <v>1218</v>
      </c>
      <c r="G8" s="152"/>
    </row>
    <row r="9">
      <c r="A9" s="148">
        <v>9.0</v>
      </c>
      <c r="B9" s="148">
        <v>466023.0</v>
      </c>
      <c r="C9" s="149"/>
      <c r="D9" s="150" t="s">
        <v>365</v>
      </c>
      <c r="E9" s="148" t="s">
        <v>39</v>
      </c>
      <c r="F9" s="151" t="s">
        <v>1218</v>
      </c>
      <c r="G9" s="152"/>
    </row>
    <row r="10">
      <c r="A10" s="148">
        <v>10.0</v>
      </c>
      <c r="B10" s="148">
        <v>378835.0</v>
      </c>
      <c r="C10" s="149"/>
      <c r="D10" s="150" t="s">
        <v>411</v>
      </c>
      <c r="E10" s="148" t="s">
        <v>39</v>
      </c>
      <c r="F10" s="151" t="s">
        <v>1218</v>
      </c>
      <c r="G10" s="152"/>
    </row>
    <row r="11">
      <c r="A11" s="148">
        <v>11.0</v>
      </c>
      <c r="B11" s="148">
        <v>466176.0</v>
      </c>
      <c r="C11" s="149"/>
      <c r="D11" s="150" t="s">
        <v>415</v>
      </c>
      <c r="E11" s="148" t="s">
        <v>39</v>
      </c>
      <c r="F11" s="151" t="s">
        <v>1218</v>
      </c>
      <c r="G11" s="152"/>
    </row>
    <row r="12">
      <c r="A12" s="148">
        <v>12.0</v>
      </c>
      <c r="B12" s="148">
        <v>466292.0</v>
      </c>
      <c r="C12" s="149"/>
      <c r="D12" s="150" t="s">
        <v>459</v>
      </c>
      <c r="E12" s="148" t="s">
        <v>30</v>
      </c>
      <c r="F12" s="151" t="s">
        <v>1218</v>
      </c>
      <c r="G12" s="152"/>
    </row>
    <row r="13">
      <c r="A13" s="148">
        <v>13.0</v>
      </c>
      <c r="B13" s="148">
        <v>475154.0</v>
      </c>
      <c r="C13" s="149"/>
      <c r="D13" s="150" t="s">
        <v>575</v>
      </c>
      <c r="E13" s="148" t="s">
        <v>33</v>
      </c>
      <c r="F13" s="151" t="s">
        <v>1218</v>
      </c>
      <c r="G13" s="152"/>
    </row>
    <row r="14">
      <c r="A14" s="148">
        <v>14.0</v>
      </c>
      <c r="B14" s="148">
        <v>472217.0</v>
      </c>
      <c r="C14" s="149"/>
      <c r="D14" s="150" t="s">
        <v>601</v>
      </c>
      <c r="E14" s="148" t="s">
        <v>33</v>
      </c>
      <c r="F14" s="151" t="s">
        <v>1218</v>
      </c>
      <c r="G14" s="152"/>
    </row>
    <row r="15">
      <c r="A15" s="148">
        <v>15.0</v>
      </c>
      <c r="B15" s="148">
        <v>474340.0</v>
      </c>
      <c r="C15" s="149"/>
      <c r="D15" s="150" t="s">
        <v>683</v>
      </c>
      <c r="E15" s="148" t="s">
        <v>39</v>
      </c>
      <c r="F15" s="151" t="s">
        <v>1218</v>
      </c>
      <c r="G15" s="152"/>
    </row>
    <row r="16">
      <c r="A16" s="148">
        <v>16.0</v>
      </c>
      <c r="B16" s="148">
        <v>467042.0</v>
      </c>
      <c r="C16" s="149"/>
      <c r="D16" s="150" t="s">
        <v>737</v>
      </c>
      <c r="E16" s="148" t="s">
        <v>39</v>
      </c>
      <c r="F16" s="151" t="s">
        <v>1218</v>
      </c>
      <c r="G16" s="152"/>
    </row>
    <row r="17">
      <c r="A17" s="148">
        <v>17.0</v>
      </c>
      <c r="B17" s="148">
        <v>467195.0</v>
      </c>
      <c r="C17" s="149"/>
      <c r="D17" s="150" t="s">
        <v>773</v>
      </c>
      <c r="E17" s="148" t="s">
        <v>33</v>
      </c>
      <c r="F17" s="151" t="s">
        <v>1218</v>
      </c>
      <c r="G17" s="152"/>
    </row>
    <row r="18">
      <c r="A18" s="148">
        <v>18.0</v>
      </c>
      <c r="B18" s="148">
        <v>467655.0</v>
      </c>
      <c r="C18" s="149"/>
      <c r="D18" s="150" t="s">
        <v>961</v>
      </c>
      <c r="E18" s="148" t="s">
        <v>39</v>
      </c>
      <c r="F18" s="151" t="s">
        <v>1218</v>
      </c>
      <c r="G18" s="152"/>
    </row>
    <row r="19">
      <c r="A19" s="148">
        <v>19.0</v>
      </c>
      <c r="B19" s="148">
        <v>409989.0</v>
      </c>
      <c r="C19" s="149"/>
      <c r="D19" s="150" t="s">
        <v>1055</v>
      </c>
      <c r="E19" s="148" t="s">
        <v>39</v>
      </c>
      <c r="F19" s="151" t="s">
        <v>1218</v>
      </c>
      <c r="G19" s="152"/>
    </row>
    <row r="20">
      <c r="A20" s="148">
        <v>20.0</v>
      </c>
      <c r="B20" s="148">
        <v>468096.0</v>
      </c>
      <c r="C20" s="149"/>
      <c r="D20" s="150" t="s">
        <v>1111</v>
      </c>
      <c r="E20" s="148" t="s">
        <v>39</v>
      </c>
    </row>
  </sheetData>
  <hyperlinks>
    <hyperlink r:id="rId1" ref="C1"/>
    <hyperlink r:id="rId2" ref="D1"/>
    <hyperlink r:id="rId3" ref="C2"/>
    <hyperlink r:id="rId4" ref="D2"/>
    <hyperlink r:id="rId5" ref="C3"/>
    <hyperlink r:id="rId6" ref="D3"/>
    <hyperlink r:id="rId7" ref="C4"/>
    <hyperlink r:id="rId8" ref="D4"/>
    <hyperlink r:id="rId9" ref="C5"/>
    <hyperlink r:id="rId10" ref="D5"/>
    <hyperlink r:id="rId11" ref="C6"/>
    <hyperlink r:id="rId12" ref="D6"/>
    <hyperlink r:id="rId13" ref="C7"/>
    <hyperlink r:id="rId14" ref="D7"/>
    <hyperlink r:id="rId15" ref="C8"/>
    <hyperlink r:id="rId16" ref="D8"/>
    <hyperlink r:id="rId17" ref="C9"/>
    <hyperlink r:id="rId18" ref="D9"/>
    <hyperlink r:id="rId19" ref="C10"/>
    <hyperlink r:id="rId20" ref="D10"/>
    <hyperlink r:id="rId21" ref="C11"/>
    <hyperlink r:id="rId22" ref="D11"/>
    <hyperlink r:id="rId23" ref="C12"/>
    <hyperlink r:id="rId24" ref="D12"/>
    <hyperlink r:id="rId25" ref="C13"/>
    <hyperlink r:id="rId26" ref="D13"/>
    <hyperlink r:id="rId27" ref="C14"/>
    <hyperlink r:id="rId28" ref="D14"/>
    <hyperlink r:id="rId29" ref="C15"/>
    <hyperlink r:id="rId30" ref="D15"/>
    <hyperlink r:id="rId31" ref="C16"/>
    <hyperlink r:id="rId32" ref="D16"/>
    <hyperlink r:id="rId33" ref="C17"/>
    <hyperlink r:id="rId34" ref="D17"/>
    <hyperlink r:id="rId35" ref="C18"/>
    <hyperlink r:id="rId36" ref="D18"/>
    <hyperlink r:id="rId37" ref="C19"/>
    <hyperlink r:id="rId38" ref="D19"/>
    <hyperlink r:id="rId39" ref="C20"/>
    <hyperlink r:id="rId40" ref="D20"/>
  </hyperlinks>
  <drawing r:id="rId4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5.13" defaultRowHeight="15.75"/>
  <cols>
    <col customWidth="1" min="1" max="1" width="7.5"/>
    <col customWidth="1" min="2" max="2" width="33.25"/>
    <col customWidth="1" min="3" max="3" width="7.38"/>
    <col customWidth="1" min="4" max="7" width="3.63"/>
    <col customWidth="1" min="8" max="8" width="4.88"/>
    <col customWidth="1" min="9" max="9" width="3.0"/>
    <col customWidth="1" min="10" max="10" width="3.75"/>
    <col customWidth="1" min="11" max="19" width="3.0"/>
    <col customWidth="1" min="20" max="20" width="9.0"/>
    <col customWidth="1" min="21" max="21" width="7.25"/>
    <col customWidth="1" min="22" max="22" width="6.5"/>
    <col customWidth="1" min="23" max="23" width="9.0"/>
    <col customWidth="1" min="24" max="24" width="7.75"/>
    <col customWidth="1" min="25" max="25" width="6.63"/>
    <col customWidth="1" min="26" max="26" width="10.0"/>
    <col customWidth="1" min="27" max="27" width="7.88"/>
    <col customWidth="1" min="28" max="28" width="6.63"/>
    <col customWidth="1" min="29" max="29" width="12.75"/>
    <col customWidth="1" min="30" max="30" width="9.5"/>
    <col customWidth="1" min="31" max="31" width="5.0"/>
    <col customWidth="1" min="32" max="33" width="6.25"/>
    <col customWidth="1" min="34" max="34" width="6.13"/>
  </cols>
  <sheetData>
    <row r="1">
      <c r="A1" s="5"/>
      <c r="B1" s="153" t="s">
        <v>1219</v>
      </c>
      <c r="D1" s="154" t="s">
        <v>1151</v>
      </c>
      <c r="H1" s="155" t="s">
        <v>1174</v>
      </c>
      <c r="I1" s="156" t="s">
        <v>1175</v>
      </c>
      <c r="T1" s="157" t="s">
        <v>1153</v>
      </c>
      <c r="V1" s="10"/>
      <c r="W1" s="157" t="s">
        <v>1154</v>
      </c>
      <c r="Y1" s="10"/>
      <c r="Z1" s="157" t="s">
        <v>1155</v>
      </c>
      <c r="AB1" s="10"/>
      <c r="AC1" s="156" t="s">
        <v>1156</v>
      </c>
      <c r="AE1" s="10"/>
      <c r="AF1" s="158" t="s">
        <v>1157</v>
      </c>
      <c r="AG1" s="159" t="s">
        <v>1158</v>
      </c>
      <c r="AH1" s="160" t="s">
        <v>1159</v>
      </c>
    </row>
    <row r="2">
      <c r="A2" s="5" t="s">
        <v>0</v>
      </c>
      <c r="B2" s="161" t="s">
        <v>1</v>
      </c>
      <c r="C2" s="161" t="s">
        <v>2</v>
      </c>
      <c r="D2" s="14"/>
      <c r="H2" s="15"/>
      <c r="I2" s="162">
        <v>45544.0</v>
      </c>
      <c r="J2" s="163">
        <f t="shared" ref="J2:L2" si="1">I2+14</f>
        <v>45558</v>
      </c>
      <c r="K2" s="163">
        <f t="shared" si="1"/>
        <v>45572</v>
      </c>
      <c r="L2" s="163">
        <f t="shared" si="1"/>
        <v>45586</v>
      </c>
      <c r="M2" s="163">
        <f>L2+28</f>
        <v>45614</v>
      </c>
      <c r="N2" s="163">
        <f t="shared" ref="N2:O2" si="2">M2+14</f>
        <v>45628</v>
      </c>
      <c r="O2" s="163">
        <f t="shared" si="2"/>
        <v>45642</v>
      </c>
      <c r="P2" s="164" t="s">
        <v>1220</v>
      </c>
      <c r="Q2" s="164" t="s">
        <v>1220</v>
      </c>
      <c r="R2" s="164" t="s">
        <v>1220</v>
      </c>
      <c r="T2" s="165" t="s">
        <v>1160</v>
      </c>
      <c r="U2" s="166" t="s">
        <v>1161</v>
      </c>
      <c r="V2" s="167" t="s">
        <v>1162</v>
      </c>
      <c r="W2" s="165" t="s">
        <v>1160</v>
      </c>
      <c r="X2" s="166" t="s">
        <v>1161</v>
      </c>
      <c r="Y2" s="167" t="s">
        <v>1162</v>
      </c>
      <c r="Z2" s="165" t="s">
        <v>1160</v>
      </c>
      <c r="AA2" s="166" t="s">
        <v>1161</v>
      </c>
      <c r="AB2" s="167" t="s">
        <v>1162</v>
      </c>
      <c r="AC2" s="168" t="s">
        <v>1160</v>
      </c>
      <c r="AD2" s="166" t="s">
        <v>1161</v>
      </c>
      <c r="AE2" s="167" t="s">
        <v>1162</v>
      </c>
      <c r="AF2" s="169" t="s">
        <v>1163</v>
      </c>
      <c r="AG2" s="169" t="s">
        <v>1163</v>
      </c>
      <c r="AH2" s="170" t="s">
        <v>1164</v>
      </c>
    </row>
    <row r="3" ht="18.0" customHeight="1">
      <c r="D3" s="171" t="s">
        <v>1153</v>
      </c>
      <c r="E3" s="166" t="s">
        <v>1154</v>
      </c>
      <c r="F3" s="166" t="s">
        <v>1163</v>
      </c>
      <c r="G3" s="172" t="s">
        <v>1159</v>
      </c>
      <c r="H3" s="15"/>
      <c r="T3" s="14"/>
      <c r="U3" s="166" t="s">
        <v>1164</v>
      </c>
      <c r="V3" s="10"/>
      <c r="W3" s="14"/>
      <c r="X3" s="166" t="s">
        <v>1164</v>
      </c>
      <c r="Y3" s="10"/>
      <c r="Z3" s="14"/>
      <c r="AA3" s="166" t="s">
        <v>1164</v>
      </c>
      <c r="AB3" s="10"/>
      <c r="AC3" s="14"/>
      <c r="AD3" s="166" t="s">
        <v>1164</v>
      </c>
      <c r="AE3" s="10"/>
      <c r="AF3" s="173" t="s">
        <v>1164</v>
      </c>
      <c r="AG3" s="173" t="s">
        <v>1164</v>
      </c>
      <c r="AH3" s="15"/>
    </row>
    <row r="4">
      <c r="A4" s="174">
        <v>466179.0</v>
      </c>
      <c r="B4" s="2" t="s">
        <v>419</v>
      </c>
      <c r="C4" s="2" t="s">
        <v>277</v>
      </c>
      <c r="D4" s="175">
        <f t="shared" ref="D4:D7" si="3">AVERAGE(U4,X4)/100*20</f>
        <v>15.5</v>
      </c>
      <c r="E4" s="176">
        <f t="shared" ref="E4:E7" si="4">AVERAGE(AA4,AD4)/100*40</f>
        <v>24</v>
      </c>
      <c r="F4" s="176">
        <f t="shared" ref="F4:F7" si="5">AVERAGE(AC4,AG4)/100*20</f>
        <v>0</v>
      </c>
      <c r="G4" s="177">
        <f t="shared" ref="G4:G7" si="6">AH4/100*20</f>
        <v>0</v>
      </c>
      <c r="H4" s="178">
        <f t="shared" ref="H4:H7" si="7">SUM(D4:G4)</f>
        <v>39.5</v>
      </c>
      <c r="I4" s="179"/>
      <c r="J4" s="179"/>
      <c r="K4" s="179"/>
      <c r="L4" s="179" t="s">
        <v>1205</v>
      </c>
      <c r="M4" s="179"/>
      <c r="N4" s="179" t="s">
        <v>1205</v>
      </c>
      <c r="O4" s="179"/>
      <c r="T4" s="34">
        <f t="shared" ref="T4:T7" si="8">abs(A4-460000)+24000</f>
        <v>30179</v>
      </c>
      <c r="U4" s="180">
        <v>95.0</v>
      </c>
      <c r="V4" s="181">
        <v>45586.0</v>
      </c>
      <c r="W4" s="180">
        <v>33413.0</v>
      </c>
      <c r="X4" s="180">
        <v>60.0</v>
      </c>
      <c r="Y4" s="181">
        <v>45726.0</v>
      </c>
      <c r="Z4" s="180">
        <v>339.0</v>
      </c>
      <c r="AA4" s="180">
        <v>60.0</v>
      </c>
      <c r="AB4" s="181">
        <v>45726.0</v>
      </c>
      <c r="AC4" s="180"/>
      <c r="AD4" s="180">
        <v>60.0</v>
      </c>
      <c r="AE4" s="181">
        <v>45726.0</v>
      </c>
      <c r="AF4" s="139">
        <v>56.67</v>
      </c>
      <c r="AG4" s="41">
        <f t="shared" ref="AG4:AG7" si="9">IF(AF4&gt;=60,AF4,0)</f>
        <v>0</v>
      </c>
      <c r="AH4" s="42">
        <f t="shared" ref="AH4:AH7" si="10">IF(H4&gt;=60,100,0)</f>
        <v>0</v>
      </c>
    </row>
    <row r="5">
      <c r="A5" s="174">
        <v>373256.0</v>
      </c>
      <c r="B5" s="2" t="s">
        <v>599</v>
      </c>
      <c r="C5" s="2" t="s">
        <v>277</v>
      </c>
      <c r="D5" s="175">
        <f t="shared" si="3"/>
        <v>0</v>
      </c>
      <c r="E5" s="176">
        <f t="shared" si="4"/>
        <v>0</v>
      </c>
      <c r="F5" s="176">
        <f t="shared" si="5"/>
        <v>0</v>
      </c>
      <c r="G5" s="177">
        <f t="shared" si="6"/>
        <v>0</v>
      </c>
      <c r="H5" s="178">
        <f t="shared" si="7"/>
        <v>0</v>
      </c>
      <c r="I5" s="179"/>
      <c r="J5" s="179"/>
      <c r="K5" s="179"/>
      <c r="L5" s="179"/>
      <c r="M5" s="179"/>
      <c r="N5" s="179"/>
      <c r="O5" s="179"/>
      <c r="S5" s="10"/>
      <c r="T5" s="34">
        <f t="shared" si="8"/>
        <v>110744</v>
      </c>
      <c r="U5" s="180">
        <v>0.0</v>
      </c>
      <c r="V5" s="181"/>
      <c r="W5" s="180"/>
      <c r="X5" s="180">
        <v>0.0</v>
      </c>
      <c r="Y5" s="182"/>
      <c r="Z5" s="180"/>
      <c r="AA5" s="180">
        <v>0.0</v>
      </c>
      <c r="AB5" s="183"/>
      <c r="AC5" s="180"/>
      <c r="AD5" s="180">
        <v>0.0</v>
      </c>
      <c r="AE5" s="182"/>
      <c r="AF5" s="141"/>
      <c r="AG5" s="41">
        <f t="shared" si="9"/>
        <v>0</v>
      </c>
      <c r="AH5" s="42">
        <f t="shared" si="10"/>
        <v>0</v>
      </c>
    </row>
    <row r="6">
      <c r="A6" s="179">
        <v>463222.0</v>
      </c>
      <c r="B6" s="3" t="s">
        <v>647</v>
      </c>
      <c r="C6" s="2" t="s">
        <v>277</v>
      </c>
      <c r="D6" s="175">
        <f t="shared" si="3"/>
        <v>0</v>
      </c>
      <c r="E6" s="176">
        <f t="shared" si="4"/>
        <v>0</v>
      </c>
      <c r="F6" s="176">
        <f t="shared" si="5"/>
        <v>0</v>
      </c>
      <c r="G6" s="177">
        <f t="shared" si="6"/>
        <v>0</v>
      </c>
      <c r="H6" s="178">
        <f t="shared" si="7"/>
        <v>0</v>
      </c>
      <c r="I6" s="179"/>
      <c r="J6" s="179"/>
      <c r="K6" s="179"/>
      <c r="L6" s="179"/>
      <c r="M6" s="179"/>
      <c r="N6" s="179"/>
      <c r="O6" s="179"/>
      <c r="Q6" s="3"/>
      <c r="R6" s="3"/>
      <c r="S6" s="184"/>
      <c r="T6" s="34">
        <f t="shared" si="8"/>
        <v>27222</v>
      </c>
      <c r="U6" s="180">
        <v>0.0</v>
      </c>
      <c r="V6" s="181"/>
      <c r="W6" s="180"/>
      <c r="X6" s="180">
        <v>0.0</v>
      </c>
      <c r="Y6" s="181"/>
      <c r="Z6" s="180"/>
      <c r="AA6" s="180">
        <v>0.0</v>
      </c>
      <c r="AB6" s="181"/>
      <c r="AC6" s="180"/>
      <c r="AD6" s="180">
        <v>0.0</v>
      </c>
      <c r="AE6" s="181"/>
      <c r="AF6" s="141"/>
      <c r="AG6" s="41">
        <f t="shared" si="9"/>
        <v>0</v>
      </c>
      <c r="AH6" s="42">
        <f t="shared" si="10"/>
        <v>0</v>
      </c>
    </row>
    <row r="7">
      <c r="A7" s="174">
        <v>466852.0</v>
      </c>
      <c r="B7" s="2" t="s">
        <v>665</v>
      </c>
      <c r="C7" s="2" t="s">
        <v>277</v>
      </c>
      <c r="D7" s="175">
        <f t="shared" si="3"/>
        <v>0</v>
      </c>
      <c r="E7" s="176">
        <f t="shared" si="4"/>
        <v>0</v>
      </c>
      <c r="F7" s="176">
        <f t="shared" si="5"/>
        <v>12</v>
      </c>
      <c r="G7" s="177">
        <f t="shared" si="6"/>
        <v>0</v>
      </c>
      <c r="H7" s="178">
        <f t="shared" si="7"/>
        <v>12</v>
      </c>
      <c r="I7" s="179"/>
      <c r="J7" s="179"/>
      <c r="K7" s="179"/>
      <c r="L7" s="179"/>
      <c r="M7" s="179"/>
      <c r="N7" s="179"/>
      <c r="O7" s="179"/>
      <c r="Q7" s="3"/>
      <c r="R7" s="3"/>
      <c r="S7" s="184"/>
      <c r="T7" s="34">
        <f t="shared" si="8"/>
        <v>30852</v>
      </c>
      <c r="U7" s="180">
        <v>0.0</v>
      </c>
      <c r="V7" s="181"/>
      <c r="W7" s="168"/>
      <c r="X7" s="180">
        <v>0.0</v>
      </c>
      <c r="Y7" s="182"/>
      <c r="Z7" s="168"/>
      <c r="AA7" s="180">
        <v>0.0</v>
      </c>
      <c r="AB7" s="181"/>
      <c r="AC7" s="168"/>
      <c r="AD7" s="180">
        <v>0.0</v>
      </c>
      <c r="AE7" s="181"/>
      <c r="AF7" s="139">
        <v>60.0</v>
      </c>
      <c r="AG7" s="41">
        <f t="shared" si="9"/>
        <v>60</v>
      </c>
      <c r="AH7" s="42">
        <f t="shared" si="10"/>
        <v>0</v>
      </c>
    </row>
    <row r="8">
      <c r="A8" s="174"/>
      <c r="B8" s="2"/>
      <c r="C8" s="2"/>
      <c r="D8" s="175"/>
      <c r="E8" s="176"/>
      <c r="F8" s="176"/>
      <c r="G8" s="177"/>
      <c r="H8" s="178"/>
      <c r="I8" s="179"/>
      <c r="J8" s="179"/>
      <c r="K8" s="179"/>
      <c r="L8" s="179"/>
      <c r="M8" s="179"/>
      <c r="N8" s="179"/>
      <c r="O8" s="179"/>
      <c r="P8" s="3"/>
      <c r="Q8" s="3"/>
      <c r="R8" s="3"/>
      <c r="S8" s="184"/>
      <c r="T8" s="34"/>
      <c r="U8" s="180"/>
      <c r="V8" s="181"/>
      <c r="W8" s="168"/>
      <c r="X8" s="180"/>
      <c r="Y8" s="185"/>
      <c r="Z8" s="168"/>
      <c r="AA8" s="180"/>
      <c r="AB8" s="181"/>
      <c r="AC8" s="168"/>
      <c r="AD8" s="180"/>
      <c r="AE8" s="181"/>
      <c r="AF8" s="142"/>
      <c r="AG8" s="41"/>
      <c r="AH8" s="42"/>
    </row>
    <row r="9">
      <c r="A9" s="174">
        <v>466376.0</v>
      </c>
      <c r="B9" s="2" t="s">
        <v>493</v>
      </c>
      <c r="C9" s="2" t="s">
        <v>277</v>
      </c>
      <c r="D9" s="175">
        <f>AVERAGE(U9,X9)/100*20</f>
        <v>18.5</v>
      </c>
      <c r="E9" s="176">
        <f>AVERAGE(AA9,AD9)/100*40</f>
        <v>0</v>
      </c>
      <c r="F9" s="176">
        <f>AVERAGE(AC9,AG9)/100*20</f>
        <v>16</v>
      </c>
      <c r="G9" s="177">
        <f>AH9/100*20</f>
        <v>0</v>
      </c>
      <c r="H9" s="178">
        <f>SUM(D9:G9)</f>
        <v>34.5</v>
      </c>
      <c r="I9" s="179"/>
      <c r="J9" s="179" t="s">
        <v>1221</v>
      </c>
      <c r="K9" s="179"/>
      <c r="L9" s="179" t="s">
        <v>1205</v>
      </c>
      <c r="M9" s="179" t="s">
        <v>1205</v>
      </c>
      <c r="N9" s="179"/>
      <c r="O9" s="179"/>
      <c r="Q9" s="3"/>
      <c r="R9" s="3"/>
      <c r="S9" s="184"/>
      <c r="T9" s="34">
        <f>abs(A9-460000)+24000</f>
        <v>30376</v>
      </c>
      <c r="U9" s="180">
        <v>100.0</v>
      </c>
      <c r="V9" s="183">
        <v>45558.0</v>
      </c>
      <c r="W9" s="180">
        <v>31649.0</v>
      </c>
      <c r="X9" s="180">
        <v>85.0</v>
      </c>
      <c r="Y9" s="182">
        <v>45586.0</v>
      </c>
      <c r="Z9" s="180">
        <v>58103.0</v>
      </c>
      <c r="AA9" s="180">
        <v>0.0</v>
      </c>
      <c r="AB9" s="182"/>
      <c r="AC9" s="180"/>
      <c r="AD9" s="180">
        <v>0.0</v>
      </c>
      <c r="AE9" s="181"/>
      <c r="AF9" s="142">
        <v>80.0</v>
      </c>
      <c r="AG9" s="41">
        <f>IF(AF9&gt;=60,AF9,0)</f>
        <v>80</v>
      </c>
      <c r="AH9" s="42">
        <f>IF(H9&gt;=60,100,0)</f>
        <v>0</v>
      </c>
    </row>
    <row r="10">
      <c r="A10" s="174"/>
      <c r="B10" s="2"/>
      <c r="C10" s="2"/>
      <c r="D10" s="175"/>
      <c r="E10" s="176"/>
      <c r="F10" s="176"/>
      <c r="G10" s="177"/>
      <c r="H10" s="178"/>
      <c r="I10" s="179"/>
      <c r="J10" s="179"/>
      <c r="K10" s="179"/>
      <c r="L10" s="179"/>
      <c r="M10" s="179"/>
      <c r="N10" s="179"/>
      <c r="O10" s="179"/>
      <c r="P10" s="3"/>
      <c r="Q10" s="3"/>
      <c r="R10" s="3"/>
      <c r="S10" s="184"/>
      <c r="T10" s="34"/>
      <c r="U10" s="180"/>
      <c r="V10" s="181"/>
      <c r="W10" s="168"/>
      <c r="X10" s="180"/>
      <c r="Y10" s="185"/>
      <c r="Z10" s="168"/>
      <c r="AA10" s="180"/>
      <c r="AB10" s="181"/>
      <c r="AC10" s="168"/>
      <c r="AD10" s="180"/>
      <c r="AE10" s="181"/>
      <c r="AF10" s="142"/>
      <c r="AG10" s="41"/>
      <c r="AH10" s="42"/>
    </row>
    <row r="11">
      <c r="A11" s="174">
        <v>467182.0</v>
      </c>
      <c r="B11" s="2" t="s">
        <v>767</v>
      </c>
      <c r="C11" s="2" t="s">
        <v>277</v>
      </c>
      <c r="D11" s="175">
        <f t="shared" ref="D11:D22" si="11">AVERAGE(U11,X11)/100*20</f>
        <v>19.5</v>
      </c>
      <c r="E11" s="176">
        <f t="shared" ref="E11:E22" si="12">AVERAGE(AA11,AD11)/100*40</f>
        <v>40</v>
      </c>
      <c r="F11" s="176">
        <f t="shared" ref="F11:F22" si="13">AVERAGE(AC11,AG11)/100*20</f>
        <v>15.334</v>
      </c>
      <c r="G11" s="177">
        <f t="shared" ref="G11:G22" si="14">AH11/100*20</f>
        <v>20</v>
      </c>
      <c r="H11" s="178">
        <f t="shared" ref="H11:H22" si="15">SUM(D11:G11)</f>
        <v>94.834</v>
      </c>
      <c r="I11" s="179"/>
      <c r="J11" s="179" t="s">
        <v>1206</v>
      </c>
      <c r="K11" s="179"/>
      <c r="L11" s="179"/>
      <c r="M11" s="179"/>
      <c r="N11" s="179" t="s">
        <v>1205</v>
      </c>
      <c r="O11" s="179"/>
      <c r="P11" s="3" t="s">
        <v>1205</v>
      </c>
      <c r="Q11" s="3"/>
      <c r="R11" s="3"/>
      <c r="S11" s="184"/>
      <c r="T11" s="34">
        <f t="shared" ref="T11:T22" si="16">abs(A11-460000)+24000</f>
        <v>31182</v>
      </c>
      <c r="U11" s="180">
        <v>100.0</v>
      </c>
      <c r="V11" s="181">
        <v>45558.0</v>
      </c>
      <c r="W11" s="168">
        <v>15849.0</v>
      </c>
      <c r="X11" s="180">
        <v>95.0</v>
      </c>
      <c r="Y11" s="185">
        <v>45628.0</v>
      </c>
      <c r="Z11" s="168">
        <v>56321.0</v>
      </c>
      <c r="AA11" s="180">
        <v>100.0</v>
      </c>
      <c r="AB11" s="181">
        <v>45655.0</v>
      </c>
      <c r="AC11" s="168"/>
      <c r="AD11" s="180">
        <v>100.0</v>
      </c>
      <c r="AE11" s="181">
        <v>45655.0</v>
      </c>
      <c r="AF11" s="142">
        <v>76.67</v>
      </c>
      <c r="AG11" s="41">
        <f t="shared" ref="AG11:AG21" si="17">IF(AF11&gt;=60,AF11,0)</f>
        <v>76.67</v>
      </c>
      <c r="AH11" s="42">
        <f t="shared" ref="AH11:AH22" si="18">IF(H11&gt;=60,100,0)</f>
        <v>100</v>
      </c>
    </row>
    <row r="12">
      <c r="A12" s="174">
        <v>467205.0</v>
      </c>
      <c r="B12" s="2" t="s">
        <v>779</v>
      </c>
      <c r="C12" s="2" t="s">
        <v>277</v>
      </c>
      <c r="D12" s="175">
        <f t="shared" si="11"/>
        <v>20</v>
      </c>
      <c r="E12" s="176">
        <f t="shared" si="12"/>
        <v>40</v>
      </c>
      <c r="F12" s="176">
        <f t="shared" si="13"/>
        <v>16</v>
      </c>
      <c r="G12" s="177">
        <f t="shared" si="14"/>
        <v>20</v>
      </c>
      <c r="H12" s="178">
        <f t="shared" si="15"/>
        <v>96</v>
      </c>
      <c r="I12" s="179"/>
      <c r="J12" s="179" t="s">
        <v>1205</v>
      </c>
      <c r="K12" s="179"/>
      <c r="L12" s="179" t="s">
        <v>1205</v>
      </c>
      <c r="M12" s="179" t="s">
        <v>1205</v>
      </c>
      <c r="N12" s="179"/>
      <c r="O12" s="179" t="s">
        <v>1205</v>
      </c>
      <c r="P12" s="3" t="s">
        <v>1205</v>
      </c>
      <c r="Q12" s="3"/>
      <c r="R12" s="3"/>
      <c r="S12" s="184"/>
      <c r="T12" s="34">
        <f t="shared" si="16"/>
        <v>31205</v>
      </c>
      <c r="U12" s="180">
        <v>100.0</v>
      </c>
      <c r="V12" s="181">
        <v>45558.0</v>
      </c>
      <c r="W12" s="168">
        <v>58456.0</v>
      </c>
      <c r="X12" s="180">
        <v>100.0</v>
      </c>
      <c r="Y12" s="181">
        <v>45586.0</v>
      </c>
      <c r="Z12" s="168">
        <v>3997.0</v>
      </c>
      <c r="AA12" s="180">
        <v>100.0</v>
      </c>
      <c r="AB12" s="181">
        <v>45655.0</v>
      </c>
      <c r="AC12" s="168"/>
      <c r="AD12" s="180">
        <v>100.0</v>
      </c>
      <c r="AE12" s="181">
        <v>45655.0</v>
      </c>
      <c r="AF12" s="142">
        <v>80.0</v>
      </c>
      <c r="AG12" s="41">
        <f t="shared" si="17"/>
        <v>80</v>
      </c>
      <c r="AH12" s="42">
        <f t="shared" si="18"/>
        <v>100</v>
      </c>
    </row>
    <row r="13">
      <c r="A13" s="174">
        <v>472395.0</v>
      </c>
      <c r="B13" s="2" t="s">
        <v>781</v>
      </c>
      <c r="C13" s="2" t="s">
        <v>277</v>
      </c>
      <c r="D13" s="175">
        <f t="shared" si="11"/>
        <v>19.5</v>
      </c>
      <c r="E13" s="176">
        <f t="shared" si="12"/>
        <v>40</v>
      </c>
      <c r="F13" s="176">
        <f t="shared" si="13"/>
        <v>14.666</v>
      </c>
      <c r="G13" s="177">
        <f t="shared" si="14"/>
        <v>20</v>
      </c>
      <c r="H13" s="178">
        <f t="shared" si="15"/>
        <v>94.166</v>
      </c>
      <c r="I13" s="179"/>
      <c r="J13" s="179"/>
      <c r="K13" s="179" t="s">
        <v>1206</v>
      </c>
      <c r="L13" s="179" t="s">
        <v>1205</v>
      </c>
      <c r="M13" s="179"/>
      <c r="N13" s="179"/>
      <c r="O13" s="179" t="s">
        <v>1205</v>
      </c>
      <c r="Q13" s="3"/>
      <c r="R13" s="3"/>
      <c r="S13" s="184"/>
      <c r="T13" s="34">
        <f t="shared" si="16"/>
        <v>36395</v>
      </c>
      <c r="U13" s="180">
        <v>100.0</v>
      </c>
      <c r="V13" s="181">
        <v>45572.0</v>
      </c>
      <c r="W13" s="180">
        <v>42369.0</v>
      </c>
      <c r="X13" s="180">
        <v>95.0</v>
      </c>
      <c r="Y13" s="181">
        <v>45586.0</v>
      </c>
      <c r="Z13" s="180">
        <v>9947.0</v>
      </c>
      <c r="AA13" s="180">
        <v>100.0</v>
      </c>
      <c r="AB13" s="183">
        <v>45642.0</v>
      </c>
      <c r="AC13" s="180"/>
      <c r="AD13" s="180">
        <v>100.0</v>
      </c>
      <c r="AE13" s="183">
        <v>45642.0</v>
      </c>
      <c r="AF13" s="142">
        <v>73.33</v>
      </c>
      <c r="AG13" s="41">
        <f t="shared" si="17"/>
        <v>73.33</v>
      </c>
      <c r="AH13" s="42">
        <f t="shared" si="18"/>
        <v>100</v>
      </c>
    </row>
    <row r="14">
      <c r="A14" s="174">
        <v>467307.0</v>
      </c>
      <c r="B14" s="2" t="s">
        <v>827</v>
      </c>
      <c r="C14" s="2" t="s">
        <v>277</v>
      </c>
      <c r="D14" s="175">
        <f t="shared" si="11"/>
        <v>20</v>
      </c>
      <c r="E14" s="176">
        <f t="shared" si="12"/>
        <v>40</v>
      </c>
      <c r="F14" s="176">
        <f t="shared" si="13"/>
        <v>18.666</v>
      </c>
      <c r="G14" s="177">
        <f t="shared" si="14"/>
        <v>20</v>
      </c>
      <c r="H14" s="178">
        <f t="shared" si="15"/>
        <v>98.666</v>
      </c>
      <c r="I14" s="179"/>
      <c r="J14" s="179" t="s">
        <v>1205</v>
      </c>
      <c r="K14" s="179" t="s">
        <v>1205</v>
      </c>
      <c r="L14" s="179"/>
      <c r="M14" s="179"/>
      <c r="N14" s="179" t="s">
        <v>1205</v>
      </c>
      <c r="O14" s="179"/>
      <c r="Q14" s="3"/>
      <c r="R14" s="3"/>
      <c r="S14" s="184"/>
      <c r="T14" s="34">
        <f t="shared" si="16"/>
        <v>31307</v>
      </c>
      <c r="U14" s="180">
        <v>100.0</v>
      </c>
      <c r="V14" s="183">
        <v>45558.0</v>
      </c>
      <c r="W14" s="180">
        <v>75489.0</v>
      </c>
      <c r="X14" s="180">
        <v>100.0</v>
      </c>
      <c r="Y14" s="183">
        <v>45572.0</v>
      </c>
      <c r="Z14" s="180">
        <v>5589.0</v>
      </c>
      <c r="AA14" s="180">
        <v>100.0</v>
      </c>
      <c r="AB14" s="183">
        <v>45628.0</v>
      </c>
      <c r="AC14" s="180"/>
      <c r="AD14" s="180">
        <v>100.0</v>
      </c>
      <c r="AE14" s="183">
        <v>45628.0</v>
      </c>
      <c r="AF14" s="142">
        <v>93.33</v>
      </c>
      <c r="AG14" s="41">
        <f t="shared" si="17"/>
        <v>93.33</v>
      </c>
      <c r="AH14" s="42">
        <f t="shared" si="18"/>
        <v>100</v>
      </c>
    </row>
    <row r="15">
      <c r="A15" s="174">
        <v>467570.0</v>
      </c>
      <c r="B15" s="2" t="s">
        <v>923</v>
      </c>
      <c r="C15" s="2" t="s">
        <v>277</v>
      </c>
      <c r="D15" s="175">
        <f t="shared" si="11"/>
        <v>20</v>
      </c>
      <c r="E15" s="176">
        <f t="shared" si="12"/>
        <v>40</v>
      </c>
      <c r="F15" s="176">
        <f t="shared" si="13"/>
        <v>17.334</v>
      </c>
      <c r="G15" s="177">
        <f t="shared" si="14"/>
        <v>20</v>
      </c>
      <c r="H15" s="178">
        <f t="shared" si="15"/>
        <v>97.334</v>
      </c>
      <c r="I15" s="179"/>
      <c r="J15" s="179" t="s">
        <v>1206</v>
      </c>
      <c r="K15" s="179" t="s">
        <v>1206</v>
      </c>
      <c r="L15" s="179"/>
      <c r="M15" s="179"/>
      <c r="N15" s="179" t="s">
        <v>1205</v>
      </c>
      <c r="O15" s="179"/>
      <c r="S15" s="10"/>
      <c r="T15" s="34">
        <f t="shared" si="16"/>
        <v>31570</v>
      </c>
      <c r="U15" s="180">
        <v>100.0</v>
      </c>
      <c r="V15" s="183">
        <v>45558.0</v>
      </c>
      <c r="W15" s="180">
        <v>69324.0</v>
      </c>
      <c r="X15" s="180">
        <v>100.0</v>
      </c>
      <c r="Y15" s="183">
        <v>45572.0</v>
      </c>
      <c r="Z15" s="180">
        <v>8490.0</v>
      </c>
      <c r="AA15" s="180">
        <v>100.0</v>
      </c>
      <c r="AB15" s="183">
        <v>45628.0</v>
      </c>
      <c r="AC15" s="186"/>
      <c r="AD15" s="180">
        <v>100.0</v>
      </c>
      <c r="AE15" s="183">
        <v>45628.0</v>
      </c>
      <c r="AF15" s="142">
        <v>86.67</v>
      </c>
      <c r="AG15" s="41">
        <f t="shared" si="17"/>
        <v>86.67</v>
      </c>
      <c r="AH15" s="42">
        <f t="shared" si="18"/>
        <v>100</v>
      </c>
    </row>
    <row r="16">
      <c r="A16" s="174">
        <v>467675.0</v>
      </c>
      <c r="B16" s="2" t="s">
        <v>967</v>
      </c>
      <c r="C16" s="2" t="s">
        <v>277</v>
      </c>
      <c r="D16" s="175">
        <f t="shared" si="11"/>
        <v>18</v>
      </c>
      <c r="E16" s="176">
        <f t="shared" si="12"/>
        <v>38</v>
      </c>
      <c r="F16" s="176">
        <f t="shared" si="13"/>
        <v>14</v>
      </c>
      <c r="G16" s="177">
        <f t="shared" si="14"/>
        <v>20</v>
      </c>
      <c r="H16" s="178">
        <f t="shared" si="15"/>
        <v>90</v>
      </c>
      <c r="I16" s="179"/>
      <c r="J16" s="179" t="s">
        <v>1206</v>
      </c>
      <c r="K16" s="179"/>
      <c r="L16" s="179"/>
      <c r="M16" s="179" t="s">
        <v>1205</v>
      </c>
      <c r="N16" s="179"/>
      <c r="O16" s="179"/>
      <c r="Q16" s="3" t="s">
        <v>1205</v>
      </c>
      <c r="R16" s="3"/>
      <c r="S16" s="184"/>
      <c r="T16" s="34">
        <f t="shared" si="16"/>
        <v>31675</v>
      </c>
      <c r="U16" s="180">
        <v>100.0</v>
      </c>
      <c r="V16" s="181">
        <v>45558.0</v>
      </c>
      <c r="W16" s="168">
        <v>14903.0</v>
      </c>
      <c r="X16" s="180">
        <v>80.0</v>
      </c>
      <c r="Y16" s="181">
        <v>45614.0</v>
      </c>
      <c r="Z16" s="168">
        <v>123455.0</v>
      </c>
      <c r="AA16" s="180">
        <v>90.0</v>
      </c>
      <c r="AB16" s="181">
        <v>45670.0</v>
      </c>
      <c r="AC16" s="168"/>
      <c r="AD16" s="180">
        <v>100.0</v>
      </c>
      <c r="AE16" s="181">
        <v>45670.0</v>
      </c>
      <c r="AF16" s="142">
        <v>70.0</v>
      </c>
      <c r="AG16" s="41">
        <f t="shared" si="17"/>
        <v>70</v>
      </c>
      <c r="AH16" s="42">
        <f t="shared" si="18"/>
        <v>100</v>
      </c>
    </row>
    <row r="17">
      <c r="A17" s="174">
        <v>467937.0</v>
      </c>
      <c r="B17" s="2" t="s">
        <v>1053</v>
      </c>
      <c r="C17" s="2" t="s">
        <v>277</v>
      </c>
      <c r="D17" s="175">
        <f t="shared" si="11"/>
        <v>20</v>
      </c>
      <c r="E17" s="176">
        <f t="shared" si="12"/>
        <v>40</v>
      </c>
      <c r="F17" s="176">
        <f t="shared" si="13"/>
        <v>14.666</v>
      </c>
      <c r="G17" s="177">
        <f t="shared" si="14"/>
        <v>20</v>
      </c>
      <c r="H17" s="178">
        <f t="shared" si="15"/>
        <v>94.666</v>
      </c>
      <c r="I17" s="179" t="s">
        <v>1205</v>
      </c>
      <c r="J17" s="179"/>
      <c r="K17" s="179" t="s">
        <v>1205</v>
      </c>
      <c r="L17" s="179"/>
      <c r="M17" s="179"/>
      <c r="N17" s="179"/>
      <c r="O17" s="179" t="s">
        <v>1205</v>
      </c>
      <c r="S17" s="10"/>
      <c r="T17" s="34">
        <f t="shared" si="16"/>
        <v>31937</v>
      </c>
      <c r="U17" s="180">
        <v>100.0</v>
      </c>
      <c r="V17" s="181">
        <v>45544.0</v>
      </c>
      <c r="W17" s="180">
        <v>99394.0</v>
      </c>
      <c r="X17" s="180">
        <v>100.0</v>
      </c>
      <c r="Y17" s="187">
        <v>45572.0</v>
      </c>
      <c r="Z17" s="168">
        <v>14993.0</v>
      </c>
      <c r="AA17" s="180">
        <v>100.0</v>
      </c>
      <c r="AB17" s="183">
        <v>45642.0</v>
      </c>
      <c r="AC17" s="188"/>
      <c r="AD17" s="180">
        <v>100.0</v>
      </c>
      <c r="AE17" s="183">
        <v>45642.0</v>
      </c>
      <c r="AF17" s="142">
        <v>73.33</v>
      </c>
      <c r="AG17" s="41">
        <f t="shared" si="17"/>
        <v>73.33</v>
      </c>
      <c r="AH17" s="42">
        <f t="shared" si="18"/>
        <v>100</v>
      </c>
    </row>
    <row r="18" ht="16.5" customHeight="1">
      <c r="A18" s="179">
        <v>468100.0</v>
      </c>
      <c r="B18" s="2" t="s">
        <v>1115</v>
      </c>
      <c r="C18" s="2" t="s">
        <v>277</v>
      </c>
      <c r="D18" s="175">
        <f t="shared" si="11"/>
        <v>19.5</v>
      </c>
      <c r="E18" s="176">
        <f t="shared" si="12"/>
        <v>40</v>
      </c>
      <c r="F18" s="176">
        <f t="shared" si="13"/>
        <v>12.666</v>
      </c>
      <c r="G18" s="177">
        <f t="shared" si="14"/>
        <v>20</v>
      </c>
      <c r="H18" s="178">
        <f t="shared" si="15"/>
        <v>92.166</v>
      </c>
      <c r="I18" s="179"/>
      <c r="J18" s="179"/>
      <c r="K18" s="179" t="s">
        <v>1206</v>
      </c>
      <c r="L18" s="179"/>
      <c r="M18" s="179" t="s">
        <v>1205</v>
      </c>
      <c r="N18" s="179"/>
      <c r="O18" s="179"/>
      <c r="Q18" s="3" t="s">
        <v>1205</v>
      </c>
      <c r="R18" s="3"/>
      <c r="S18" s="184"/>
      <c r="T18" s="34">
        <f t="shared" si="16"/>
        <v>32100</v>
      </c>
      <c r="U18" s="180">
        <v>95.0</v>
      </c>
      <c r="V18" s="181">
        <v>45572.0</v>
      </c>
      <c r="W18" s="168">
        <v>51229.0</v>
      </c>
      <c r="X18" s="180">
        <v>100.0</v>
      </c>
      <c r="Y18" s="189">
        <v>45614.0</v>
      </c>
      <c r="Z18" s="168">
        <v>333455.0</v>
      </c>
      <c r="AA18" s="180">
        <v>100.0</v>
      </c>
      <c r="AB18" s="182">
        <v>45670.0</v>
      </c>
      <c r="AC18" s="168"/>
      <c r="AD18" s="180">
        <v>100.0</v>
      </c>
      <c r="AE18" s="182">
        <v>45670.0</v>
      </c>
      <c r="AF18" s="142">
        <v>63.33</v>
      </c>
      <c r="AG18" s="41">
        <f t="shared" si="17"/>
        <v>63.33</v>
      </c>
      <c r="AH18" s="42">
        <f t="shared" si="18"/>
        <v>100</v>
      </c>
    </row>
    <row r="19">
      <c r="A19" s="174">
        <v>465774.0</v>
      </c>
      <c r="B19" s="2" t="s">
        <v>276</v>
      </c>
      <c r="C19" s="2" t="s">
        <v>277</v>
      </c>
      <c r="D19" s="175">
        <f t="shared" si="11"/>
        <v>20</v>
      </c>
      <c r="E19" s="176">
        <f t="shared" si="12"/>
        <v>40</v>
      </c>
      <c r="F19" s="176">
        <f t="shared" si="13"/>
        <v>15.334</v>
      </c>
      <c r="G19" s="177">
        <f t="shared" si="14"/>
        <v>20</v>
      </c>
      <c r="H19" s="178">
        <f t="shared" si="15"/>
        <v>95.334</v>
      </c>
      <c r="I19" s="179"/>
      <c r="J19" s="179" t="s">
        <v>1206</v>
      </c>
      <c r="K19" s="179" t="s">
        <v>1205</v>
      </c>
      <c r="L19" s="179"/>
      <c r="M19" s="179" t="s">
        <v>1205</v>
      </c>
      <c r="N19" s="179" t="s">
        <v>1205</v>
      </c>
      <c r="O19" s="179"/>
      <c r="P19" s="3"/>
      <c r="Q19" s="3"/>
      <c r="R19" s="3"/>
      <c r="S19" s="184"/>
      <c r="T19" s="34">
        <f t="shared" si="16"/>
        <v>29774</v>
      </c>
      <c r="U19" s="180">
        <v>100.0</v>
      </c>
      <c r="V19" s="181">
        <v>45558.0</v>
      </c>
      <c r="W19" s="180">
        <v>22175.0</v>
      </c>
      <c r="X19" s="180">
        <v>100.0</v>
      </c>
      <c r="Y19" s="181">
        <v>45572.0</v>
      </c>
      <c r="Z19" s="180">
        <v>6981.0</v>
      </c>
      <c r="AA19" s="180">
        <v>100.0</v>
      </c>
      <c r="AB19" s="182">
        <v>45628.0</v>
      </c>
      <c r="AC19" s="190"/>
      <c r="AD19" s="180">
        <v>100.0</v>
      </c>
      <c r="AE19" s="182">
        <v>45628.0</v>
      </c>
      <c r="AF19" s="142">
        <v>76.67</v>
      </c>
      <c r="AG19" s="41">
        <f t="shared" si="17"/>
        <v>76.67</v>
      </c>
      <c r="AH19" s="42">
        <f t="shared" si="18"/>
        <v>100</v>
      </c>
    </row>
    <row r="20">
      <c r="A20" s="179">
        <v>466272.0</v>
      </c>
      <c r="B20" s="3" t="s">
        <v>445</v>
      </c>
      <c r="C20" s="2" t="s">
        <v>277</v>
      </c>
      <c r="D20" s="175">
        <f t="shared" si="11"/>
        <v>19</v>
      </c>
      <c r="E20" s="176">
        <f t="shared" si="12"/>
        <v>40</v>
      </c>
      <c r="F20" s="176">
        <f t="shared" si="13"/>
        <v>17.334</v>
      </c>
      <c r="G20" s="177">
        <f t="shared" si="14"/>
        <v>20</v>
      </c>
      <c r="H20" s="178">
        <f t="shared" si="15"/>
        <v>96.334</v>
      </c>
      <c r="I20" s="179"/>
      <c r="J20" s="179" t="s">
        <v>1206</v>
      </c>
      <c r="K20" s="179"/>
      <c r="L20" s="179"/>
      <c r="M20" s="179" t="s">
        <v>1205</v>
      </c>
      <c r="N20" s="179"/>
      <c r="O20" s="179" t="s">
        <v>1205</v>
      </c>
      <c r="Q20" s="3"/>
      <c r="R20" s="3"/>
      <c r="S20" s="184"/>
      <c r="T20" s="34">
        <f t="shared" si="16"/>
        <v>30272</v>
      </c>
      <c r="U20" s="180">
        <v>100.0</v>
      </c>
      <c r="V20" s="183">
        <v>45558.0</v>
      </c>
      <c r="W20" s="180">
        <v>69472.0</v>
      </c>
      <c r="X20" s="180">
        <v>90.0</v>
      </c>
      <c r="Y20" s="182">
        <v>45614.0</v>
      </c>
      <c r="Z20" s="180">
        <v>58426.0</v>
      </c>
      <c r="AA20" s="180">
        <v>100.0</v>
      </c>
      <c r="AB20" s="183">
        <v>45642.0</v>
      </c>
      <c r="AC20" s="180"/>
      <c r="AD20" s="180">
        <v>100.0</v>
      </c>
      <c r="AE20" s="183">
        <v>45642.0</v>
      </c>
      <c r="AF20" s="142">
        <v>86.67</v>
      </c>
      <c r="AG20" s="41">
        <f t="shared" si="17"/>
        <v>86.67</v>
      </c>
      <c r="AH20" s="42">
        <f t="shared" si="18"/>
        <v>100</v>
      </c>
    </row>
    <row r="21">
      <c r="A21" s="174">
        <v>466520.0</v>
      </c>
      <c r="B21" s="2" t="s">
        <v>561</v>
      </c>
      <c r="C21" s="2" t="s">
        <v>277</v>
      </c>
      <c r="D21" s="175">
        <f t="shared" si="11"/>
        <v>19</v>
      </c>
      <c r="E21" s="176">
        <f t="shared" si="12"/>
        <v>36</v>
      </c>
      <c r="F21" s="176">
        <f t="shared" si="13"/>
        <v>14.4</v>
      </c>
      <c r="G21" s="177">
        <f t="shared" si="14"/>
        <v>20</v>
      </c>
      <c r="H21" s="178">
        <f t="shared" si="15"/>
        <v>89.4</v>
      </c>
      <c r="I21" s="179"/>
      <c r="J21" s="179"/>
      <c r="K21" s="179" t="s">
        <v>1222</v>
      </c>
      <c r="L21" s="179"/>
      <c r="M21" s="179"/>
      <c r="N21" s="179" t="s">
        <v>1205</v>
      </c>
      <c r="O21" s="179"/>
      <c r="Q21" s="3" t="s">
        <v>1205</v>
      </c>
      <c r="R21" s="3"/>
      <c r="S21" s="184"/>
      <c r="T21" s="34">
        <f t="shared" si="16"/>
        <v>30520</v>
      </c>
      <c r="U21" s="180">
        <v>95.0</v>
      </c>
      <c r="V21" s="183">
        <v>45572.0</v>
      </c>
      <c r="W21" s="168">
        <v>55843.0</v>
      </c>
      <c r="X21" s="180">
        <v>95.0</v>
      </c>
      <c r="Y21" s="183">
        <v>45642.0</v>
      </c>
      <c r="Z21" s="168">
        <v>46151.0</v>
      </c>
      <c r="AA21" s="180">
        <v>90.0</v>
      </c>
      <c r="AB21" s="181">
        <v>45670.0</v>
      </c>
      <c r="AC21" s="191"/>
      <c r="AD21" s="180">
        <v>90.0</v>
      </c>
      <c r="AE21" s="181">
        <v>45670.0</v>
      </c>
      <c r="AF21" s="147">
        <v>72.0</v>
      </c>
      <c r="AG21" s="41">
        <f t="shared" si="17"/>
        <v>72</v>
      </c>
      <c r="AH21" s="42">
        <f t="shared" si="18"/>
        <v>100</v>
      </c>
    </row>
    <row r="22">
      <c r="A22" s="174">
        <v>335003.0</v>
      </c>
      <c r="B22" s="2" t="s">
        <v>615</v>
      </c>
      <c r="C22" s="2" t="s">
        <v>277</v>
      </c>
      <c r="D22" s="175">
        <f t="shared" si="11"/>
        <v>20</v>
      </c>
      <c r="E22" s="176">
        <f t="shared" si="12"/>
        <v>40</v>
      </c>
      <c r="F22" s="176">
        <f t="shared" si="13"/>
        <v>12</v>
      </c>
      <c r="G22" s="177">
        <f t="shared" si="14"/>
        <v>20</v>
      </c>
      <c r="H22" s="178">
        <f t="shared" si="15"/>
        <v>92</v>
      </c>
      <c r="I22" s="179"/>
      <c r="J22" s="179" t="s">
        <v>1205</v>
      </c>
      <c r="K22" s="179"/>
      <c r="L22" s="179"/>
      <c r="M22" s="179"/>
      <c r="N22" s="179" t="s">
        <v>1205</v>
      </c>
      <c r="O22" s="179" t="s">
        <v>1205</v>
      </c>
      <c r="P22" s="3"/>
      <c r="Q22" s="3"/>
      <c r="R22" s="3"/>
      <c r="S22" s="184"/>
      <c r="T22" s="34">
        <f t="shared" si="16"/>
        <v>148997</v>
      </c>
      <c r="U22" s="180">
        <v>100.0</v>
      </c>
      <c r="V22" s="181">
        <v>45558.0</v>
      </c>
      <c r="W22" s="180">
        <v>58471.0</v>
      </c>
      <c r="X22" s="180">
        <v>100.0</v>
      </c>
      <c r="Y22" s="181">
        <v>45628.0</v>
      </c>
      <c r="Z22" s="180">
        <v>43124.0</v>
      </c>
      <c r="AA22" s="180">
        <v>100.0</v>
      </c>
      <c r="AB22" s="183">
        <v>45642.0</v>
      </c>
      <c r="AC22" s="180"/>
      <c r="AD22" s="180">
        <v>100.0</v>
      </c>
      <c r="AE22" s="182">
        <v>45642.0</v>
      </c>
      <c r="AF22" s="139">
        <v>56.67</v>
      </c>
      <c r="AG22" s="146">
        <v>60.0</v>
      </c>
      <c r="AH22" s="42">
        <f t="shared" si="18"/>
        <v>100</v>
      </c>
    </row>
    <row r="23">
      <c r="A23" s="114"/>
      <c r="B23" s="192"/>
      <c r="C23" s="193"/>
      <c r="D23" s="194"/>
      <c r="E23" s="194"/>
      <c r="F23" s="194"/>
      <c r="G23" s="194"/>
      <c r="H23" s="195"/>
      <c r="I23" s="179"/>
      <c r="J23" s="179"/>
      <c r="K23" s="179"/>
      <c r="L23" s="179"/>
      <c r="M23" s="179"/>
      <c r="N23" s="179"/>
      <c r="O23" s="179"/>
      <c r="T23" s="196"/>
      <c r="U23" s="180"/>
      <c r="V23" s="197"/>
      <c r="W23" s="180"/>
      <c r="X23" s="180"/>
      <c r="Y23" s="197"/>
      <c r="Z23" s="180"/>
      <c r="AA23" s="180"/>
      <c r="AB23" s="197"/>
      <c r="AC23" s="180"/>
      <c r="AD23" s="180"/>
      <c r="AE23" s="197"/>
      <c r="AF23" s="198"/>
      <c r="AG23" s="180"/>
      <c r="AH23" s="180"/>
    </row>
    <row r="24">
      <c r="A24" s="114"/>
      <c r="B24" s="192"/>
      <c r="C24" s="193"/>
      <c r="D24" s="194"/>
      <c r="E24" s="194"/>
      <c r="F24" s="194"/>
      <c r="G24" s="194"/>
      <c r="H24" s="195"/>
      <c r="I24" s="179"/>
      <c r="J24" s="179"/>
      <c r="K24" s="179"/>
      <c r="L24" s="179"/>
      <c r="M24" s="179"/>
      <c r="N24" s="179"/>
      <c r="O24" s="179"/>
      <c r="T24" s="196"/>
      <c r="U24" s="180"/>
      <c r="V24" s="197"/>
      <c r="W24" s="180"/>
      <c r="X24" s="180"/>
      <c r="Y24" s="197"/>
      <c r="Z24" s="180"/>
      <c r="AA24" s="180"/>
      <c r="AB24" s="197"/>
      <c r="AC24" s="180"/>
      <c r="AD24" s="180"/>
      <c r="AE24" s="197"/>
      <c r="AF24" s="198"/>
      <c r="AG24" s="180"/>
      <c r="AH24" s="180"/>
    </row>
    <row r="25">
      <c r="A25" s="114"/>
      <c r="B25" s="192"/>
      <c r="C25" s="193"/>
      <c r="D25" s="194"/>
      <c r="E25" s="194"/>
      <c r="F25" s="194"/>
      <c r="G25" s="194"/>
      <c r="H25" s="195"/>
      <c r="I25" s="179"/>
      <c r="J25" s="179"/>
      <c r="K25" s="179"/>
      <c r="L25" s="179"/>
      <c r="M25" s="179"/>
      <c r="N25" s="179"/>
      <c r="O25" s="179"/>
      <c r="T25" s="196"/>
      <c r="U25" s="180"/>
      <c r="V25" s="197"/>
      <c r="W25" s="180"/>
      <c r="X25" s="180"/>
      <c r="Y25" s="197"/>
      <c r="Z25" s="180"/>
      <c r="AA25" s="180"/>
      <c r="AB25" s="197"/>
      <c r="AC25" s="180"/>
      <c r="AD25" s="180"/>
      <c r="AE25" s="197"/>
      <c r="AF25" s="198"/>
      <c r="AG25" s="180"/>
      <c r="AH25" s="180"/>
    </row>
    <row r="26">
      <c r="A26" s="114"/>
      <c r="B26" s="192"/>
      <c r="C26" s="193"/>
      <c r="D26" s="194"/>
      <c r="E26" s="194"/>
      <c r="F26" s="194"/>
      <c r="G26" s="194"/>
      <c r="H26" s="195"/>
      <c r="I26" s="179"/>
      <c r="J26" s="179"/>
      <c r="K26" s="179"/>
      <c r="L26" s="179"/>
      <c r="M26" s="179"/>
      <c r="N26" s="179"/>
      <c r="O26" s="179"/>
      <c r="T26" s="196"/>
      <c r="U26" s="180"/>
      <c r="V26" s="197"/>
      <c r="W26" s="180"/>
      <c r="X26" s="180"/>
      <c r="Y26" s="197"/>
      <c r="Z26" s="180"/>
      <c r="AA26" s="180"/>
      <c r="AB26" s="197"/>
      <c r="AC26" s="180"/>
      <c r="AD26" s="180"/>
      <c r="AE26" s="197"/>
      <c r="AF26" s="198"/>
      <c r="AG26" s="180"/>
      <c r="AH26" s="180"/>
    </row>
    <row r="27">
      <c r="A27" s="114"/>
      <c r="B27" s="192"/>
      <c r="C27" s="193"/>
      <c r="D27" s="194"/>
      <c r="E27" s="194"/>
      <c r="F27" s="194"/>
      <c r="G27" s="194"/>
      <c r="H27" s="195"/>
      <c r="I27" s="179"/>
      <c r="J27" s="179"/>
      <c r="K27" s="179"/>
      <c r="L27" s="179"/>
      <c r="M27" s="179"/>
      <c r="N27" s="179"/>
      <c r="O27" s="179"/>
      <c r="T27" s="196"/>
      <c r="U27" s="180"/>
      <c r="V27" s="197"/>
      <c r="W27" s="180"/>
      <c r="X27" s="180"/>
      <c r="Y27" s="197"/>
      <c r="Z27" s="180"/>
      <c r="AA27" s="180"/>
      <c r="AB27" s="197"/>
      <c r="AC27" s="180"/>
      <c r="AD27" s="180"/>
      <c r="AE27" s="197"/>
      <c r="AF27" s="198"/>
      <c r="AG27" s="180"/>
      <c r="AH27" s="180"/>
    </row>
    <row r="28">
      <c r="A28" s="114"/>
      <c r="B28" s="192"/>
      <c r="C28" s="193"/>
      <c r="D28" s="194"/>
      <c r="E28" s="194"/>
      <c r="F28" s="194"/>
      <c r="G28" s="194"/>
      <c r="H28" s="195"/>
      <c r="I28" s="179"/>
      <c r="J28" s="179"/>
      <c r="K28" s="179"/>
      <c r="L28" s="179"/>
      <c r="M28" s="179"/>
      <c r="N28" s="179"/>
      <c r="O28" s="179"/>
      <c r="T28" s="196"/>
      <c r="U28" s="180"/>
      <c r="V28" s="197"/>
      <c r="W28" s="180"/>
      <c r="X28" s="180"/>
      <c r="Y28" s="197"/>
      <c r="Z28" s="180"/>
      <c r="AA28" s="180"/>
      <c r="AB28" s="197"/>
      <c r="AC28" s="180"/>
      <c r="AD28" s="180"/>
      <c r="AE28" s="197"/>
      <c r="AF28" s="198"/>
      <c r="AG28" s="180"/>
      <c r="AH28" s="180"/>
    </row>
    <row r="29">
      <c r="A29" s="114"/>
      <c r="B29" s="192"/>
      <c r="C29" s="193"/>
      <c r="D29" s="194"/>
      <c r="E29" s="194"/>
      <c r="F29" s="194"/>
      <c r="G29" s="194"/>
      <c r="H29" s="195"/>
      <c r="I29" s="179"/>
      <c r="J29" s="179"/>
      <c r="K29" s="179"/>
      <c r="L29" s="179"/>
      <c r="M29" s="179"/>
      <c r="N29" s="179"/>
      <c r="O29" s="179"/>
      <c r="T29" s="196"/>
      <c r="U29" s="180"/>
      <c r="V29" s="197"/>
      <c r="W29" s="180"/>
      <c r="X29" s="180"/>
      <c r="Y29" s="197"/>
      <c r="Z29" s="180"/>
      <c r="AA29" s="180"/>
      <c r="AB29" s="197"/>
      <c r="AC29" s="180"/>
      <c r="AD29" s="180"/>
      <c r="AE29" s="197"/>
      <c r="AF29" s="198"/>
      <c r="AG29" s="180"/>
      <c r="AH29" s="180"/>
    </row>
    <row r="30">
      <c r="A30" s="114"/>
      <c r="B30" s="192"/>
      <c r="C30" s="193"/>
      <c r="D30" s="194"/>
      <c r="E30" s="194"/>
      <c r="F30" s="194"/>
      <c r="G30" s="194"/>
      <c r="H30" s="195"/>
      <c r="I30" s="179"/>
      <c r="J30" s="179"/>
      <c r="K30" s="179"/>
      <c r="L30" s="179"/>
      <c r="M30" s="179"/>
      <c r="N30" s="179"/>
      <c r="O30" s="179"/>
      <c r="T30" s="196"/>
      <c r="U30" s="180"/>
      <c r="V30" s="197"/>
      <c r="W30" s="180"/>
      <c r="X30" s="180"/>
      <c r="Y30" s="197"/>
      <c r="Z30" s="180"/>
      <c r="AA30" s="180"/>
      <c r="AB30" s="197"/>
      <c r="AC30" s="180"/>
      <c r="AD30" s="180"/>
      <c r="AE30" s="197"/>
      <c r="AF30" s="198"/>
      <c r="AG30" s="180"/>
      <c r="AH30" s="180"/>
    </row>
    <row r="31">
      <c r="A31" s="114"/>
      <c r="B31" s="192"/>
      <c r="C31" s="193"/>
      <c r="D31" s="194"/>
      <c r="E31" s="194"/>
      <c r="F31" s="194"/>
      <c r="G31" s="194"/>
      <c r="H31" s="195"/>
      <c r="I31" s="179"/>
      <c r="J31" s="179"/>
      <c r="K31" s="179"/>
      <c r="L31" s="179"/>
      <c r="M31" s="179"/>
      <c r="N31" s="179"/>
      <c r="O31" s="179"/>
      <c r="T31" s="196"/>
      <c r="U31" s="180"/>
      <c r="V31" s="197"/>
      <c r="W31" s="180"/>
      <c r="X31" s="180"/>
      <c r="Y31" s="197"/>
      <c r="Z31" s="180"/>
      <c r="AA31" s="180"/>
      <c r="AB31" s="197"/>
      <c r="AC31" s="180"/>
      <c r="AD31" s="180"/>
      <c r="AE31" s="197"/>
      <c r="AF31" s="198"/>
      <c r="AG31" s="180"/>
      <c r="AH31" s="180"/>
    </row>
    <row r="32">
      <c r="A32" s="114"/>
      <c r="B32" s="192"/>
      <c r="C32" s="193"/>
      <c r="D32" s="194"/>
      <c r="E32" s="194"/>
      <c r="F32" s="194"/>
      <c r="G32" s="194"/>
      <c r="H32" s="195"/>
      <c r="I32" s="179"/>
      <c r="J32" s="179"/>
      <c r="K32" s="179"/>
      <c r="L32" s="179"/>
      <c r="M32" s="179"/>
      <c r="N32" s="179"/>
      <c r="O32" s="179"/>
      <c r="T32" s="196"/>
      <c r="U32" s="180"/>
      <c r="V32" s="197"/>
      <c r="W32" s="180"/>
      <c r="X32" s="180"/>
      <c r="Y32" s="197"/>
      <c r="Z32" s="180"/>
      <c r="AA32" s="180"/>
      <c r="AB32" s="197"/>
      <c r="AC32" s="180"/>
      <c r="AD32" s="180"/>
      <c r="AE32" s="197"/>
      <c r="AF32" s="198"/>
      <c r="AG32" s="180"/>
      <c r="AH32" s="180"/>
    </row>
    <row r="33">
      <c r="A33" s="114"/>
      <c r="B33" s="192"/>
      <c r="C33" s="193"/>
      <c r="D33" s="194"/>
      <c r="E33" s="194"/>
      <c r="F33" s="194"/>
      <c r="G33" s="194"/>
      <c r="H33" s="195"/>
      <c r="I33" s="179"/>
      <c r="J33" s="179"/>
      <c r="K33" s="179"/>
      <c r="L33" s="179"/>
      <c r="M33" s="179"/>
      <c r="N33" s="179"/>
      <c r="O33" s="179"/>
      <c r="T33" s="196"/>
      <c r="U33" s="180"/>
      <c r="V33" s="197"/>
      <c r="W33" s="180"/>
      <c r="X33" s="180"/>
      <c r="Y33" s="197"/>
      <c r="Z33" s="180"/>
      <c r="AA33" s="180"/>
      <c r="AB33" s="197"/>
      <c r="AC33" s="180"/>
      <c r="AD33" s="180"/>
      <c r="AE33" s="197"/>
      <c r="AF33" s="198"/>
      <c r="AG33" s="180"/>
      <c r="AH33" s="180"/>
    </row>
    <row r="34">
      <c r="A34" s="114"/>
      <c r="B34" s="192"/>
      <c r="C34" s="193"/>
      <c r="D34" s="194"/>
      <c r="E34" s="194"/>
      <c r="F34" s="194"/>
      <c r="G34" s="194"/>
      <c r="H34" s="195"/>
      <c r="I34" s="179"/>
      <c r="J34" s="179"/>
      <c r="K34" s="179"/>
      <c r="L34" s="179"/>
      <c r="M34" s="179"/>
      <c r="N34" s="179"/>
      <c r="O34" s="179"/>
      <c r="T34" s="196"/>
      <c r="U34" s="180"/>
      <c r="V34" s="197"/>
      <c r="W34" s="180"/>
      <c r="X34" s="180"/>
      <c r="Y34" s="197"/>
      <c r="Z34" s="180"/>
      <c r="AA34" s="180"/>
      <c r="AB34" s="197"/>
      <c r="AC34" s="180"/>
      <c r="AD34" s="180"/>
      <c r="AE34" s="197"/>
      <c r="AF34" s="198"/>
      <c r="AG34" s="180"/>
      <c r="AH34" s="180"/>
    </row>
    <row r="35">
      <c r="A35" s="114"/>
      <c r="B35" s="192"/>
      <c r="C35" s="193"/>
      <c r="D35" s="194"/>
      <c r="E35" s="194"/>
      <c r="F35" s="194"/>
      <c r="G35" s="194"/>
      <c r="H35" s="195"/>
      <c r="I35" s="179"/>
      <c r="J35" s="179"/>
      <c r="K35" s="179"/>
      <c r="L35" s="179"/>
      <c r="M35" s="179"/>
      <c r="N35" s="179"/>
      <c r="O35" s="179"/>
      <c r="T35" s="196"/>
      <c r="U35" s="180"/>
      <c r="V35" s="197"/>
      <c r="W35" s="180"/>
      <c r="X35" s="180"/>
      <c r="Y35" s="197"/>
      <c r="Z35" s="180"/>
      <c r="AA35" s="180"/>
      <c r="AB35" s="197"/>
      <c r="AC35" s="180"/>
      <c r="AD35" s="180"/>
      <c r="AE35" s="197"/>
      <c r="AF35" s="198"/>
      <c r="AG35" s="180"/>
      <c r="AH35" s="180"/>
    </row>
    <row r="36">
      <c r="A36" s="114"/>
      <c r="B36" s="192"/>
      <c r="C36" s="193"/>
      <c r="D36" s="194"/>
      <c r="E36" s="194"/>
      <c r="F36" s="194"/>
      <c r="G36" s="194"/>
      <c r="H36" s="195"/>
      <c r="I36" s="179"/>
      <c r="J36" s="179"/>
      <c r="K36" s="179"/>
      <c r="L36" s="179"/>
      <c r="M36" s="179"/>
      <c r="N36" s="179"/>
      <c r="O36" s="179"/>
      <c r="T36" s="196"/>
      <c r="U36" s="180"/>
      <c r="V36" s="197"/>
      <c r="W36" s="180"/>
      <c r="X36" s="180"/>
      <c r="Y36" s="197"/>
      <c r="Z36" s="180"/>
      <c r="AA36" s="180"/>
      <c r="AB36" s="197"/>
      <c r="AC36" s="180"/>
      <c r="AD36" s="180"/>
      <c r="AE36" s="197"/>
      <c r="AF36" s="198"/>
      <c r="AG36" s="180"/>
      <c r="AH36" s="180"/>
    </row>
    <row r="37">
      <c r="A37" s="114"/>
      <c r="B37" s="192"/>
      <c r="C37" s="193"/>
      <c r="D37" s="194"/>
      <c r="E37" s="194"/>
      <c r="F37" s="194"/>
      <c r="G37" s="194"/>
      <c r="H37" s="195"/>
      <c r="I37" s="179"/>
      <c r="J37" s="179"/>
      <c r="K37" s="179"/>
      <c r="L37" s="179"/>
      <c r="M37" s="179"/>
      <c r="N37" s="179"/>
      <c r="O37" s="179"/>
      <c r="T37" s="196"/>
      <c r="U37" s="180"/>
      <c r="V37" s="197"/>
      <c r="W37" s="180"/>
      <c r="X37" s="180"/>
      <c r="Y37" s="197"/>
      <c r="Z37" s="180"/>
      <c r="AA37" s="180"/>
      <c r="AB37" s="197"/>
      <c r="AC37" s="180"/>
      <c r="AD37" s="180"/>
      <c r="AE37" s="197"/>
      <c r="AF37" s="198"/>
      <c r="AG37" s="180"/>
      <c r="AH37" s="180"/>
    </row>
    <row r="38">
      <c r="A38" s="114"/>
      <c r="B38" s="192"/>
      <c r="C38" s="193"/>
      <c r="D38" s="194"/>
      <c r="E38" s="194"/>
      <c r="F38" s="194"/>
      <c r="G38" s="194"/>
      <c r="H38" s="195"/>
      <c r="I38" s="179"/>
      <c r="J38" s="179"/>
      <c r="K38" s="179"/>
      <c r="L38" s="179"/>
      <c r="M38" s="179"/>
      <c r="N38" s="179"/>
      <c r="O38" s="179"/>
      <c r="T38" s="196"/>
      <c r="U38" s="180"/>
      <c r="V38" s="197"/>
      <c r="W38" s="180"/>
      <c r="X38" s="180"/>
      <c r="Y38" s="197"/>
      <c r="Z38" s="180"/>
      <c r="AA38" s="180"/>
      <c r="AB38" s="197"/>
      <c r="AC38" s="180"/>
      <c r="AD38" s="180"/>
      <c r="AE38" s="197"/>
      <c r="AF38" s="198"/>
      <c r="AG38" s="180"/>
      <c r="AH38" s="180"/>
    </row>
  </sheetData>
  <mergeCells count="30">
    <mergeCell ref="W2:W3"/>
    <mergeCell ref="Y2:Y3"/>
    <mergeCell ref="Z2:Z3"/>
    <mergeCell ref="AB2:AB3"/>
    <mergeCell ref="AC2:AC3"/>
    <mergeCell ref="AE2:AE3"/>
    <mergeCell ref="AH2:AH3"/>
    <mergeCell ref="D1:G2"/>
    <mergeCell ref="H1:H3"/>
    <mergeCell ref="I1:S1"/>
    <mergeCell ref="T1:V1"/>
    <mergeCell ref="W1:Y1"/>
    <mergeCell ref="Z1:AB1"/>
    <mergeCell ref="AC1:AE1"/>
    <mergeCell ref="B1:C1"/>
    <mergeCell ref="A2:A3"/>
    <mergeCell ref="B2:B3"/>
    <mergeCell ref="C2:C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T2:T3"/>
    <mergeCell ref="V2:V3"/>
  </mergeCells>
  <conditionalFormatting sqref="D4:G38">
    <cfRule type="cellIs" dxfId="0" priority="1" operator="greaterThanOrEqual">
      <formula>0.1</formula>
    </cfRule>
  </conditionalFormatting>
  <conditionalFormatting sqref="D4:G38">
    <cfRule type="cellIs" dxfId="1" priority="2" operator="lessThan">
      <formula>0.1</formula>
    </cfRule>
  </conditionalFormatting>
  <conditionalFormatting sqref="H1:H38">
    <cfRule type="cellIs" dxfId="2" priority="3" operator="between">
      <formula>60</formula>
      <formula>68</formula>
    </cfRule>
  </conditionalFormatting>
  <conditionalFormatting sqref="I1:S38 V14:V15 Y14:Y15 AB14:AB15 AE14:AE15">
    <cfRule type="containsText" dxfId="3" priority="4" operator="containsText" text="н">
      <formula>NOT(ISERROR(SEARCH(("н"),(I1))))</formula>
    </cfRule>
  </conditionalFormatting>
  <conditionalFormatting sqref="H1:H38">
    <cfRule type="cellIs" dxfId="4" priority="5" operator="between">
      <formula>68</formula>
      <formula>74</formula>
    </cfRule>
  </conditionalFormatting>
  <conditionalFormatting sqref="H1:H38">
    <cfRule type="cellIs" dxfId="5" priority="6" operator="between">
      <formula>74</formula>
      <formula>81</formula>
    </cfRule>
  </conditionalFormatting>
  <conditionalFormatting sqref="H1:H38">
    <cfRule type="cellIs" dxfId="6" priority="7" operator="between">
      <formula>81</formula>
      <formula>90</formula>
    </cfRule>
  </conditionalFormatting>
  <conditionalFormatting sqref="H1:H38">
    <cfRule type="cellIs" dxfId="7" priority="8" operator="greaterThan">
      <formula>90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5.13" defaultRowHeight="15.75"/>
  <cols>
    <col customWidth="1" min="1" max="1" width="7.5"/>
    <col customWidth="1" min="2" max="2" width="36.0"/>
    <col customWidth="1" min="3" max="3" width="7.38"/>
    <col customWidth="1" min="4" max="7" width="4.38"/>
    <col customWidth="1" min="8" max="8" width="5.13"/>
    <col customWidth="1" min="9" max="20" width="2.88"/>
    <col customWidth="1" min="21" max="21" width="9.0"/>
    <col customWidth="1" min="22" max="22" width="7.38"/>
    <col customWidth="1" min="23" max="23" width="6.5"/>
    <col customWidth="1" min="24" max="24" width="9.0"/>
    <col customWidth="1" min="25" max="25" width="7.38"/>
    <col customWidth="1" min="26" max="26" width="6.63"/>
    <col customWidth="1" min="27" max="27" width="10.0"/>
    <col customWidth="1" min="28" max="28" width="7.38"/>
    <col customWidth="1" min="29" max="29" width="6.63"/>
    <col customWidth="1" hidden="1" min="30" max="30" width="12.75"/>
    <col customWidth="1" min="31" max="31" width="9.5"/>
    <col customWidth="1" min="32" max="32" width="5.63"/>
    <col customWidth="1" min="33" max="34" width="6.25"/>
    <col customWidth="1" min="35" max="35" width="6.13"/>
  </cols>
  <sheetData>
    <row r="1">
      <c r="A1" s="5"/>
      <c r="B1" s="5" t="s">
        <v>1223</v>
      </c>
      <c r="C1" s="5" t="s">
        <v>3</v>
      </c>
      <c r="D1" s="6" t="s">
        <v>1151</v>
      </c>
      <c r="H1" s="7" t="s">
        <v>1152</v>
      </c>
      <c r="I1" s="8" t="s">
        <v>1175</v>
      </c>
      <c r="S1" s="8"/>
      <c r="T1" s="8"/>
      <c r="U1" s="9" t="s">
        <v>1153</v>
      </c>
      <c r="W1" s="10"/>
      <c r="X1" s="9" t="s">
        <v>1154</v>
      </c>
      <c r="Z1" s="10"/>
      <c r="AA1" s="9" t="s">
        <v>1155</v>
      </c>
      <c r="AC1" s="10"/>
      <c r="AD1" s="8" t="s">
        <v>1156</v>
      </c>
      <c r="AF1" s="10"/>
      <c r="AG1" s="11" t="s">
        <v>1157</v>
      </c>
      <c r="AH1" s="12" t="s">
        <v>1158</v>
      </c>
      <c r="AI1" s="13" t="s">
        <v>1159</v>
      </c>
    </row>
    <row r="2">
      <c r="A2" s="5" t="s">
        <v>0</v>
      </c>
      <c r="B2" s="5" t="s">
        <v>1</v>
      </c>
      <c r="D2" s="14"/>
      <c r="H2" s="15"/>
      <c r="I2" s="16">
        <v>45551.0</v>
      </c>
      <c r="J2" s="16">
        <f t="shared" ref="J2:P2" si="1">I2+14</f>
        <v>45565</v>
      </c>
      <c r="K2" s="16">
        <f t="shared" si="1"/>
        <v>45579</v>
      </c>
      <c r="L2" s="16">
        <f t="shared" si="1"/>
        <v>45593</v>
      </c>
      <c r="M2" s="16">
        <f t="shared" si="1"/>
        <v>45607</v>
      </c>
      <c r="N2" s="16">
        <f t="shared" si="1"/>
        <v>45621</v>
      </c>
      <c r="O2" s="16">
        <f t="shared" si="1"/>
        <v>45635</v>
      </c>
      <c r="P2" s="131">
        <f t="shared" si="1"/>
        <v>45649</v>
      </c>
      <c r="Q2" s="199">
        <v>45693.0</v>
      </c>
      <c r="R2" s="199">
        <v>45696.0</v>
      </c>
      <c r="S2" s="199"/>
      <c r="T2" s="199"/>
      <c r="U2" s="18" t="s">
        <v>1160</v>
      </c>
      <c r="V2" s="19" t="s">
        <v>1161</v>
      </c>
      <c r="W2" s="20" t="s">
        <v>1162</v>
      </c>
      <c r="X2" s="18" t="s">
        <v>1160</v>
      </c>
      <c r="Y2" s="19" t="s">
        <v>1161</v>
      </c>
      <c r="Z2" s="20" t="s">
        <v>1162</v>
      </c>
      <c r="AA2" s="18" t="s">
        <v>1160</v>
      </c>
      <c r="AB2" s="19" t="s">
        <v>1161</v>
      </c>
      <c r="AC2" s="20" t="s">
        <v>1162</v>
      </c>
      <c r="AD2" s="21" t="s">
        <v>1160</v>
      </c>
      <c r="AE2" s="19" t="s">
        <v>1161</v>
      </c>
      <c r="AF2" s="20" t="s">
        <v>1162</v>
      </c>
      <c r="AG2" s="22" t="s">
        <v>1163</v>
      </c>
      <c r="AH2" s="22" t="s">
        <v>1163</v>
      </c>
      <c r="AI2" s="23" t="s">
        <v>1164</v>
      </c>
    </row>
    <row r="3" ht="18.0" customHeight="1">
      <c r="C3" s="62"/>
      <c r="D3" s="24" t="s">
        <v>1165</v>
      </c>
      <c r="E3" s="19" t="s">
        <v>1166</v>
      </c>
      <c r="F3" s="19" t="s">
        <v>1167</v>
      </c>
      <c r="G3" s="25" t="s">
        <v>1168</v>
      </c>
      <c r="H3" s="15"/>
      <c r="P3" s="10"/>
      <c r="U3" s="14"/>
      <c r="V3" s="19" t="s">
        <v>1164</v>
      </c>
      <c r="W3" s="10"/>
      <c r="X3" s="14"/>
      <c r="Y3" s="19" t="s">
        <v>1164</v>
      </c>
      <c r="Z3" s="10"/>
      <c r="AA3" s="14"/>
      <c r="AB3" s="19" t="s">
        <v>1164</v>
      </c>
      <c r="AC3" s="10"/>
      <c r="AD3" s="14"/>
      <c r="AE3" s="19" t="s">
        <v>1164</v>
      </c>
      <c r="AF3" s="10"/>
      <c r="AG3" s="26" t="s">
        <v>1164</v>
      </c>
      <c r="AH3" s="26" t="s">
        <v>1164</v>
      </c>
      <c r="AI3" s="15"/>
    </row>
    <row r="4">
      <c r="A4" s="58">
        <v>2.0</v>
      </c>
      <c r="B4" s="200" t="s">
        <v>58</v>
      </c>
      <c r="C4" s="201" t="s">
        <v>6</v>
      </c>
      <c r="D4" s="29">
        <f t="shared" ref="D4:D6" si="2">AVERAGE(V4,Y4)*20</f>
        <v>12</v>
      </c>
      <c r="E4" s="30">
        <f t="shared" ref="E4:E6" si="3">AVERAGE(AB4,AE4)*40</f>
        <v>0</v>
      </c>
      <c r="F4" s="30">
        <f t="shared" ref="F4:F6" si="4">AVERAGE(AH4,AH4)/100*20</f>
        <v>13.334</v>
      </c>
      <c r="G4" s="31">
        <f t="shared" ref="G4:G6" si="5">AI4/100*20</f>
        <v>0</v>
      </c>
      <c r="H4" s="32">
        <f t="shared" ref="H4:H6" si="6">SUM(D4:G4)</f>
        <v>25.334</v>
      </c>
      <c r="I4" s="33" t="s">
        <v>1224</v>
      </c>
      <c r="J4" s="33" t="s">
        <v>1224</v>
      </c>
      <c r="K4" s="33" t="s">
        <v>1224</v>
      </c>
      <c r="L4" s="33" t="s">
        <v>1224</v>
      </c>
      <c r="M4" s="33" t="s">
        <v>1205</v>
      </c>
      <c r="N4" s="33" t="s">
        <v>1205</v>
      </c>
      <c r="O4" s="33" t="s">
        <v>1169</v>
      </c>
      <c r="P4" s="136" t="s">
        <v>1205</v>
      </c>
      <c r="Q4" s="33" t="s">
        <v>1205</v>
      </c>
      <c r="R4" s="33" t="s">
        <v>1224</v>
      </c>
      <c r="S4" s="33" t="s">
        <v>1224</v>
      </c>
      <c r="T4" s="136" t="s">
        <v>1224</v>
      </c>
      <c r="U4" s="202">
        <v>310802.0</v>
      </c>
      <c r="V4" s="130">
        <v>0.6</v>
      </c>
      <c r="W4" s="203">
        <v>45621.0</v>
      </c>
      <c r="X4" s="37">
        <v>310802.0</v>
      </c>
      <c r="Y4" s="130">
        <v>0.6</v>
      </c>
      <c r="Z4" s="203">
        <v>45693.0</v>
      </c>
      <c r="AA4" s="37">
        <v>11600.0</v>
      </c>
      <c r="AB4" s="35">
        <v>0.0</v>
      </c>
      <c r="AC4" s="204"/>
      <c r="AD4" s="40"/>
      <c r="AE4" s="35">
        <v>0.0</v>
      </c>
      <c r="AF4" s="203"/>
      <c r="AG4" s="142">
        <v>66.67</v>
      </c>
      <c r="AH4" s="41">
        <f t="shared" ref="AH4:AH6" si="8">IF(AG4&gt;=60,AG4,0)</f>
        <v>66.67</v>
      </c>
      <c r="AI4" s="42">
        <f t="shared" ref="AI4:AI6" si="9">IF(H4&gt;=60,100,0)</f>
        <v>0</v>
      </c>
    </row>
    <row r="5">
      <c r="A5" s="58">
        <v>9.0</v>
      </c>
      <c r="B5" s="200" t="s">
        <v>553</v>
      </c>
      <c r="C5" s="140" t="s">
        <v>6</v>
      </c>
      <c r="D5" s="29">
        <f t="shared" si="2"/>
        <v>7</v>
      </c>
      <c r="E5" s="30">
        <f t="shared" si="3"/>
        <v>0</v>
      </c>
      <c r="F5" s="30">
        <f t="shared" si="4"/>
        <v>14.666</v>
      </c>
      <c r="G5" s="31">
        <f t="shared" si="5"/>
        <v>0</v>
      </c>
      <c r="H5" s="32">
        <f t="shared" si="6"/>
        <v>21.666</v>
      </c>
      <c r="I5" s="33" t="s">
        <v>1169</v>
      </c>
      <c r="J5" s="33" t="s">
        <v>1205</v>
      </c>
      <c r="K5" s="33" t="s">
        <v>1205</v>
      </c>
      <c r="L5" s="33" t="s">
        <v>1224</v>
      </c>
      <c r="M5" s="33" t="s">
        <v>1224</v>
      </c>
      <c r="N5" s="33" t="s">
        <v>1205</v>
      </c>
      <c r="O5" s="33" t="s">
        <v>1224</v>
      </c>
      <c r="P5" s="136" t="s">
        <v>1224</v>
      </c>
      <c r="Q5" s="33" t="s">
        <v>1224</v>
      </c>
      <c r="R5" s="33" t="s">
        <v>1224</v>
      </c>
      <c r="S5" s="33" t="s">
        <v>1224</v>
      </c>
      <c r="T5" s="33" t="s">
        <v>1224</v>
      </c>
      <c r="U5" s="34">
        <v>310809.0</v>
      </c>
      <c r="V5" s="130">
        <v>0.7</v>
      </c>
      <c r="W5" s="203">
        <v>45621.0</v>
      </c>
      <c r="X5" s="21">
        <v>310801.0</v>
      </c>
      <c r="Y5" s="35">
        <v>0.0</v>
      </c>
      <c r="Z5" s="203"/>
      <c r="AA5" s="37"/>
      <c r="AB5" s="35">
        <v>0.0</v>
      </c>
      <c r="AC5" s="203"/>
      <c r="AD5" s="40"/>
      <c r="AE5" s="205">
        <f t="shared" ref="AE5:AF5" si="7">AB5</f>
        <v>0</v>
      </c>
      <c r="AF5" s="203" t="str">
        <f t="shared" si="7"/>
        <v/>
      </c>
      <c r="AG5" s="142">
        <v>73.33</v>
      </c>
      <c r="AH5" s="41">
        <f t="shared" si="8"/>
        <v>73.33</v>
      </c>
      <c r="AI5" s="42">
        <f t="shared" si="9"/>
        <v>0</v>
      </c>
    </row>
    <row r="6">
      <c r="A6" s="58">
        <v>10.0</v>
      </c>
      <c r="B6" s="200" t="s">
        <v>625</v>
      </c>
      <c r="C6" s="201" t="s">
        <v>6</v>
      </c>
      <c r="D6" s="29">
        <f t="shared" si="2"/>
        <v>12</v>
      </c>
      <c r="E6" s="30">
        <f t="shared" si="3"/>
        <v>0</v>
      </c>
      <c r="F6" s="30">
        <f t="shared" si="4"/>
        <v>15.2</v>
      </c>
      <c r="G6" s="31">
        <f t="shared" si="5"/>
        <v>0</v>
      </c>
      <c r="H6" s="32">
        <f t="shared" si="6"/>
        <v>27.2</v>
      </c>
      <c r="I6" s="33" t="s">
        <v>1169</v>
      </c>
      <c r="J6" s="33" t="s">
        <v>1205</v>
      </c>
      <c r="K6" s="33" t="s">
        <v>1205</v>
      </c>
      <c r="L6" s="33" t="s">
        <v>1205</v>
      </c>
      <c r="M6" s="33" t="s">
        <v>1205</v>
      </c>
      <c r="N6" s="33" t="s">
        <v>1205</v>
      </c>
      <c r="O6" s="33" t="s">
        <v>1205</v>
      </c>
      <c r="P6" s="136" t="s">
        <v>1205</v>
      </c>
      <c r="Q6" s="33" t="s">
        <v>1205</v>
      </c>
      <c r="R6" s="33" t="s">
        <v>1205</v>
      </c>
      <c r="S6" s="33" t="s">
        <v>1205</v>
      </c>
      <c r="T6" s="33" t="s">
        <v>1205</v>
      </c>
      <c r="U6" s="34">
        <v>310810.0</v>
      </c>
      <c r="V6" s="130">
        <v>0.6</v>
      </c>
      <c r="W6" s="203">
        <v>45635.0</v>
      </c>
      <c r="X6" s="37">
        <v>310833.0</v>
      </c>
      <c r="Y6" s="130">
        <v>0.6</v>
      </c>
      <c r="Z6" s="203">
        <v>45696.0</v>
      </c>
      <c r="AA6" s="37">
        <v>311676.0</v>
      </c>
      <c r="AB6" s="35">
        <v>0.0</v>
      </c>
      <c r="AC6" s="203"/>
      <c r="AD6" s="40"/>
      <c r="AE6" s="205">
        <f t="shared" ref="AE6:AF6" si="10">AB6</f>
        <v>0</v>
      </c>
      <c r="AF6" s="203" t="str">
        <f t="shared" si="10"/>
        <v/>
      </c>
      <c r="AG6" s="147">
        <v>76.0</v>
      </c>
      <c r="AH6" s="41">
        <f t="shared" si="8"/>
        <v>76</v>
      </c>
      <c r="AI6" s="42">
        <f t="shared" si="9"/>
        <v>0</v>
      </c>
    </row>
    <row r="7">
      <c r="A7" s="58"/>
      <c r="B7" s="200"/>
      <c r="C7" s="140"/>
      <c r="D7" s="206"/>
      <c r="E7" s="60"/>
      <c r="F7" s="60"/>
      <c r="G7" s="207"/>
      <c r="H7" s="32"/>
      <c r="I7" s="33"/>
      <c r="J7" s="33"/>
      <c r="K7" s="33"/>
      <c r="L7" s="33"/>
      <c r="M7" s="33"/>
      <c r="N7" s="33"/>
      <c r="O7" s="33"/>
      <c r="P7" s="136"/>
      <c r="Q7" s="33"/>
      <c r="R7" s="33"/>
      <c r="S7" s="33"/>
      <c r="T7" s="33"/>
      <c r="U7" s="208"/>
      <c r="V7" s="130"/>
      <c r="W7" s="203"/>
      <c r="X7" s="209"/>
      <c r="Y7" s="130"/>
      <c r="Z7" s="203"/>
      <c r="AA7" s="37"/>
      <c r="AB7" s="130"/>
      <c r="AC7" s="203"/>
      <c r="AD7" s="40"/>
      <c r="AE7" s="37"/>
      <c r="AF7" s="203"/>
      <c r="AG7" s="142"/>
      <c r="AH7" s="210"/>
      <c r="AI7" s="42"/>
    </row>
    <row r="8">
      <c r="A8" s="58"/>
      <c r="B8" s="200"/>
      <c r="C8" s="140"/>
      <c r="D8" s="206"/>
      <c r="E8" s="60"/>
      <c r="F8" s="60"/>
      <c r="G8" s="207"/>
      <c r="H8" s="32"/>
      <c r="I8" s="33"/>
      <c r="J8" s="33"/>
      <c r="K8" s="33"/>
      <c r="L8" s="33"/>
      <c r="M8" s="33"/>
      <c r="N8" s="33"/>
      <c r="O8" s="33"/>
      <c r="P8" s="136"/>
      <c r="Q8" s="33"/>
      <c r="R8" s="33"/>
      <c r="S8" s="33"/>
      <c r="T8" s="33"/>
      <c r="U8" s="208"/>
      <c r="V8" s="130"/>
      <c r="W8" s="203"/>
      <c r="X8" s="209"/>
      <c r="Y8" s="130"/>
      <c r="Z8" s="203"/>
      <c r="AA8" s="37"/>
      <c r="AB8" s="130"/>
      <c r="AC8" s="203"/>
      <c r="AD8" s="40"/>
      <c r="AE8" s="37"/>
      <c r="AF8" s="203"/>
      <c r="AG8" s="142"/>
      <c r="AH8" s="210"/>
      <c r="AI8" s="42"/>
    </row>
    <row r="9">
      <c r="A9" s="58"/>
      <c r="B9" s="200"/>
      <c r="C9" s="140"/>
      <c r="D9" s="206"/>
      <c r="E9" s="60"/>
      <c r="F9" s="60"/>
      <c r="G9" s="207"/>
      <c r="H9" s="32"/>
      <c r="I9" s="33"/>
      <c r="J9" s="33"/>
      <c r="K9" s="33"/>
      <c r="L9" s="33"/>
      <c r="M9" s="33"/>
      <c r="N9" s="33"/>
      <c r="O9" s="33"/>
      <c r="P9" s="136"/>
      <c r="Q9" s="33"/>
      <c r="R9" s="33"/>
      <c r="S9" s="33"/>
      <c r="T9" s="33"/>
      <c r="U9" s="208"/>
      <c r="V9" s="130"/>
      <c r="W9" s="203"/>
      <c r="X9" s="209"/>
      <c r="Y9" s="130"/>
      <c r="Z9" s="203"/>
      <c r="AA9" s="37"/>
      <c r="AB9" s="130"/>
      <c r="AC9" s="203"/>
      <c r="AD9" s="40"/>
      <c r="AE9" s="37"/>
      <c r="AF9" s="203"/>
      <c r="AG9" s="142"/>
      <c r="AH9" s="210"/>
      <c r="AI9" s="42"/>
    </row>
    <row r="10">
      <c r="A10" s="58"/>
      <c r="B10" s="200"/>
      <c r="C10" s="140"/>
      <c r="D10" s="206"/>
      <c r="E10" s="60"/>
      <c r="F10" s="60"/>
      <c r="G10" s="207"/>
      <c r="H10" s="32"/>
      <c r="I10" s="33"/>
      <c r="J10" s="33"/>
      <c r="K10" s="33"/>
      <c r="L10" s="33"/>
      <c r="M10" s="33"/>
      <c r="N10" s="33"/>
      <c r="O10" s="33"/>
      <c r="P10" s="136"/>
      <c r="Q10" s="33"/>
      <c r="R10" s="33"/>
      <c r="S10" s="33"/>
      <c r="T10" s="33"/>
      <c r="U10" s="208"/>
      <c r="V10" s="130"/>
      <c r="W10" s="203"/>
      <c r="X10" s="209"/>
      <c r="Y10" s="130"/>
      <c r="Z10" s="203"/>
      <c r="AA10" s="37"/>
      <c r="AB10" s="130"/>
      <c r="AC10" s="203"/>
      <c r="AD10" s="40"/>
      <c r="AE10" s="37"/>
      <c r="AF10" s="203"/>
      <c r="AG10" s="142"/>
      <c r="AH10" s="210"/>
      <c r="AI10" s="42"/>
    </row>
    <row r="11">
      <c r="A11" s="58">
        <v>13.0</v>
      </c>
      <c r="B11" s="211" t="s">
        <v>799</v>
      </c>
      <c r="C11" s="140" t="s">
        <v>6</v>
      </c>
      <c r="D11" s="29">
        <f t="shared" ref="D11:D14" si="12">AVERAGE(V11,Y11)*20</f>
        <v>12</v>
      </c>
      <c r="E11" s="30">
        <f t="shared" ref="E11:E14" si="13">AVERAGE(AB11,AE11)*40</f>
        <v>24</v>
      </c>
      <c r="F11" s="30">
        <f t="shared" ref="F11:F14" si="14">AVERAGE(AH11,AH11)/100*20</f>
        <v>14</v>
      </c>
      <c r="G11" s="70">
        <v>12.0</v>
      </c>
      <c r="H11" s="32">
        <f t="shared" ref="H11:H14" si="15">SUM(D11:G11)</f>
        <v>62</v>
      </c>
      <c r="I11" s="33" t="s">
        <v>1169</v>
      </c>
      <c r="J11" s="33" t="s">
        <v>1205</v>
      </c>
      <c r="K11" s="33" t="s">
        <v>1205</v>
      </c>
      <c r="L11" s="33" t="s">
        <v>1206</v>
      </c>
      <c r="M11" s="33" t="s">
        <v>1205</v>
      </c>
      <c r="N11" s="33" t="s">
        <v>1205</v>
      </c>
      <c r="O11" s="33" t="s">
        <v>1205</v>
      </c>
      <c r="P11" s="136" t="s">
        <v>1205</v>
      </c>
      <c r="Q11" s="33" t="s">
        <v>1205</v>
      </c>
      <c r="R11" s="33" t="s">
        <v>1205</v>
      </c>
      <c r="S11" s="33" t="s">
        <v>1205</v>
      </c>
      <c r="T11" s="33" t="s">
        <v>1205</v>
      </c>
      <c r="U11" s="34">
        <v>310813.0</v>
      </c>
      <c r="V11" s="130">
        <v>0.6</v>
      </c>
      <c r="W11" s="203">
        <v>45635.0</v>
      </c>
      <c r="X11" s="34">
        <v>310814.0</v>
      </c>
      <c r="Y11" s="130">
        <v>0.6</v>
      </c>
      <c r="Z11" s="203">
        <v>45654.0</v>
      </c>
      <c r="AA11" s="37" t="s">
        <v>1225</v>
      </c>
      <c r="AB11" s="130">
        <v>0.6</v>
      </c>
      <c r="AC11" s="203">
        <v>45710.0</v>
      </c>
      <c r="AD11" s="40"/>
      <c r="AE11" s="130">
        <f t="shared" ref="AE11:AF11" si="11">AB11</f>
        <v>0.6</v>
      </c>
      <c r="AF11" s="203">
        <f t="shared" si="11"/>
        <v>45710</v>
      </c>
      <c r="AG11" s="142">
        <v>70.0</v>
      </c>
      <c r="AH11" s="41">
        <f t="shared" ref="AH11:AH14" si="17">IF(AG11&gt;=60,AG11,0)</f>
        <v>70</v>
      </c>
      <c r="AI11" s="42">
        <f t="shared" ref="AI11:AI14" si="18">IF(H11&gt;=60,100,0)</f>
        <v>100</v>
      </c>
    </row>
    <row r="12">
      <c r="A12" s="58">
        <v>15.0</v>
      </c>
      <c r="B12" s="211" t="s">
        <v>939</v>
      </c>
      <c r="C12" s="140" t="s">
        <v>6</v>
      </c>
      <c r="D12" s="29">
        <f t="shared" si="12"/>
        <v>14.5</v>
      </c>
      <c r="E12" s="30">
        <f t="shared" si="13"/>
        <v>24</v>
      </c>
      <c r="F12" s="30">
        <f t="shared" si="14"/>
        <v>12</v>
      </c>
      <c r="G12" s="70">
        <v>12.0</v>
      </c>
      <c r="H12" s="32">
        <f t="shared" si="15"/>
        <v>62.5</v>
      </c>
      <c r="I12" s="33" t="s">
        <v>1224</v>
      </c>
      <c r="J12" s="33" t="s">
        <v>1205</v>
      </c>
      <c r="K12" s="33" t="s">
        <v>1205</v>
      </c>
      <c r="L12" s="33" t="s">
        <v>1205</v>
      </c>
      <c r="M12" s="33" t="s">
        <v>1205</v>
      </c>
      <c r="N12" s="33" t="s">
        <v>1205</v>
      </c>
      <c r="O12" s="33" t="s">
        <v>1205</v>
      </c>
      <c r="P12" s="136" t="s">
        <v>1205</v>
      </c>
      <c r="Q12" s="33" t="s">
        <v>1224</v>
      </c>
      <c r="R12" s="33" t="s">
        <v>1205</v>
      </c>
      <c r="S12" s="33" t="s">
        <v>1224</v>
      </c>
      <c r="T12" s="33" t="s">
        <v>1205</v>
      </c>
      <c r="U12" s="34">
        <v>310815.0</v>
      </c>
      <c r="V12" s="130">
        <v>0.75</v>
      </c>
      <c r="W12" s="203">
        <v>45635.0</v>
      </c>
      <c r="X12" s="21">
        <v>310849.0</v>
      </c>
      <c r="Y12" s="130">
        <v>0.7</v>
      </c>
      <c r="Z12" s="203">
        <v>45696.0</v>
      </c>
      <c r="AA12" s="37">
        <v>313196.0</v>
      </c>
      <c r="AB12" s="130">
        <v>0.6</v>
      </c>
      <c r="AC12" s="203">
        <v>45710.0</v>
      </c>
      <c r="AD12" s="40"/>
      <c r="AE12" s="212">
        <f t="shared" ref="AE12:AF12" si="16">AB12</f>
        <v>0.6</v>
      </c>
      <c r="AF12" s="213">
        <f t="shared" si="16"/>
        <v>45710</v>
      </c>
      <c r="AG12" s="142">
        <v>60.0</v>
      </c>
      <c r="AH12" s="41">
        <f t="shared" si="17"/>
        <v>60</v>
      </c>
      <c r="AI12" s="42">
        <f t="shared" si="18"/>
        <v>100</v>
      </c>
    </row>
    <row r="13">
      <c r="A13" s="58">
        <v>16.0</v>
      </c>
      <c r="B13" s="211" t="s">
        <v>971</v>
      </c>
      <c r="C13" s="201" t="s">
        <v>6</v>
      </c>
      <c r="D13" s="29">
        <f t="shared" si="12"/>
        <v>12</v>
      </c>
      <c r="E13" s="30">
        <f t="shared" si="13"/>
        <v>24</v>
      </c>
      <c r="F13" s="30">
        <f t="shared" si="14"/>
        <v>13.334</v>
      </c>
      <c r="G13" s="70">
        <v>12.0</v>
      </c>
      <c r="H13" s="32">
        <f t="shared" si="15"/>
        <v>61.334</v>
      </c>
      <c r="I13" s="33" t="s">
        <v>1169</v>
      </c>
      <c r="J13" s="33" t="s">
        <v>1205</v>
      </c>
      <c r="K13" s="33" t="s">
        <v>1205</v>
      </c>
      <c r="L13" s="33" t="s">
        <v>1205</v>
      </c>
      <c r="M13" s="33" t="s">
        <v>1205</v>
      </c>
      <c r="N13" s="33" t="s">
        <v>1205</v>
      </c>
      <c r="O13" s="33" t="s">
        <v>1205</v>
      </c>
      <c r="P13" s="136" t="s">
        <v>1205</v>
      </c>
      <c r="Q13" s="33" t="s">
        <v>1205</v>
      </c>
      <c r="R13" s="33" t="s">
        <v>1205</v>
      </c>
      <c r="S13" s="33" t="s">
        <v>1205</v>
      </c>
      <c r="T13" s="33" t="s">
        <v>1205</v>
      </c>
      <c r="U13" s="34">
        <v>310816.0</v>
      </c>
      <c r="V13" s="130">
        <v>0.6</v>
      </c>
      <c r="W13" s="203">
        <v>45621.0</v>
      </c>
      <c r="X13" s="21">
        <v>310804.0</v>
      </c>
      <c r="Y13" s="130">
        <v>0.6</v>
      </c>
      <c r="Z13" s="203">
        <v>45654.0</v>
      </c>
      <c r="AA13" s="37">
        <v>8.8611777E7</v>
      </c>
      <c r="AB13" s="130">
        <v>0.6</v>
      </c>
      <c r="AC13" s="203">
        <v>45710.0</v>
      </c>
      <c r="AD13" s="40"/>
      <c r="AE13" s="130">
        <f t="shared" ref="AE13:AF13" si="19">AB13</f>
        <v>0.6</v>
      </c>
      <c r="AF13" s="203">
        <f t="shared" si="19"/>
        <v>45710</v>
      </c>
      <c r="AG13" s="142">
        <v>66.67</v>
      </c>
      <c r="AH13" s="41">
        <f t="shared" si="17"/>
        <v>66.67</v>
      </c>
      <c r="AI13" s="42">
        <f t="shared" si="18"/>
        <v>100</v>
      </c>
    </row>
    <row r="14">
      <c r="A14" s="58">
        <v>17.0</v>
      </c>
      <c r="B14" s="211" t="s">
        <v>1023</v>
      </c>
      <c r="C14" s="140" t="s">
        <v>6</v>
      </c>
      <c r="D14" s="29">
        <f t="shared" si="12"/>
        <v>14</v>
      </c>
      <c r="E14" s="30">
        <f t="shared" si="13"/>
        <v>24</v>
      </c>
      <c r="F14" s="30">
        <f t="shared" si="14"/>
        <v>12</v>
      </c>
      <c r="G14" s="70">
        <v>12.0</v>
      </c>
      <c r="H14" s="32">
        <f t="shared" si="15"/>
        <v>62</v>
      </c>
      <c r="I14" s="33" t="s">
        <v>1224</v>
      </c>
      <c r="J14" s="33" t="s">
        <v>1224</v>
      </c>
      <c r="K14" s="33" t="s">
        <v>1224</v>
      </c>
      <c r="L14" s="33" t="s">
        <v>1205</v>
      </c>
      <c r="M14" s="33" t="s">
        <v>1205</v>
      </c>
      <c r="N14" s="33" t="s">
        <v>1205</v>
      </c>
      <c r="O14" s="33" t="s">
        <v>1205</v>
      </c>
      <c r="P14" s="136" t="s">
        <v>1205</v>
      </c>
      <c r="Q14" s="33" t="s">
        <v>1224</v>
      </c>
      <c r="R14" s="33" t="s">
        <v>1205</v>
      </c>
      <c r="S14" s="33" t="s">
        <v>1205</v>
      </c>
      <c r="T14" s="33" t="s">
        <v>1205</v>
      </c>
      <c r="U14" s="34">
        <v>310817.0</v>
      </c>
      <c r="V14" s="130">
        <v>0.7</v>
      </c>
      <c r="W14" s="203">
        <v>45635.0</v>
      </c>
      <c r="X14" s="21">
        <v>310810.0</v>
      </c>
      <c r="Y14" s="130">
        <v>0.7</v>
      </c>
      <c r="Z14" s="203">
        <v>45651.0</v>
      </c>
      <c r="AA14" s="37">
        <v>3216667.0</v>
      </c>
      <c r="AB14" s="130">
        <v>0.6</v>
      </c>
      <c r="AC14" s="203">
        <v>45713.0</v>
      </c>
      <c r="AD14" s="40"/>
      <c r="AE14" s="130">
        <f t="shared" ref="AE14:AF14" si="20">AB14</f>
        <v>0.6</v>
      </c>
      <c r="AF14" s="203">
        <f t="shared" si="20"/>
        <v>45713</v>
      </c>
      <c r="AG14" s="142">
        <v>60.0</v>
      </c>
      <c r="AH14" s="41">
        <f t="shared" si="17"/>
        <v>60</v>
      </c>
      <c r="AI14" s="42">
        <f t="shared" si="18"/>
        <v>100</v>
      </c>
    </row>
    <row r="16" hidden="1">
      <c r="A16" s="58">
        <v>19.0</v>
      </c>
      <c r="B16" s="59"/>
      <c r="C16" s="140"/>
      <c r="D16" s="29">
        <f t="shared" ref="D16:D22" si="22">AVERAGE(V16,Y16)*20</f>
        <v>0</v>
      </c>
      <c r="E16" s="30">
        <f t="shared" ref="E16:E22" si="23">AVERAGE(AB16,AE16)*40</f>
        <v>0</v>
      </c>
      <c r="F16" s="30">
        <f t="shared" ref="F16:F22" si="24">AVERAGE(AG16,AH16)/100*20</f>
        <v>0</v>
      </c>
      <c r="G16" s="31">
        <f t="shared" ref="G16:G22" si="25">AI16/100*20</f>
        <v>0</v>
      </c>
      <c r="H16" s="32">
        <f t="shared" ref="H16:H22" si="26">SUM(D16:G16)</f>
        <v>0</v>
      </c>
      <c r="I16" s="33"/>
      <c r="J16" s="33"/>
      <c r="K16" s="33"/>
      <c r="L16" s="33"/>
      <c r="M16" s="33"/>
      <c r="N16" s="33"/>
      <c r="O16" s="33"/>
      <c r="P16" s="136"/>
      <c r="Q16" s="33"/>
      <c r="R16" s="33"/>
      <c r="S16" s="33"/>
      <c r="T16" s="33"/>
      <c r="U16" s="34"/>
      <c r="V16" s="35">
        <v>0.0</v>
      </c>
      <c r="W16" s="36"/>
      <c r="X16" s="21"/>
      <c r="Y16" s="35">
        <v>0.0</v>
      </c>
      <c r="Z16" s="38"/>
      <c r="AA16" s="37"/>
      <c r="AB16" s="35">
        <v>0.0</v>
      </c>
      <c r="AC16" s="39"/>
      <c r="AD16" s="40"/>
      <c r="AE16" s="35">
        <f t="shared" ref="AE16:AF16" si="21">AB16</f>
        <v>0</v>
      </c>
      <c r="AF16" s="39" t="str">
        <f t="shared" si="21"/>
        <v/>
      </c>
      <c r="AG16" s="37">
        <v>0.0</v>
      </c>
      <c r="AH16" s="37">
        <v>0.0</v>
      </c>
      <c r="AI16" s="23">
        <v>0.0</v>
      </c>
    </row>
    <row r="17" hidden="1">
      <c r="A17" s="58">
        <v>20.0</v>
      </c>
      <c r="B17" s="59"/>
      <c r="C17" s="140"/>
      <c r="D17" s="29">
        <f t="shared" si="22"/>
        <v>0</v>
      </c>
      <c r="E17" s="30">
        <f t="shared" si="23"/>
        <v>0</v>
      </c>
      <c r="F17" s="30">
        <f t="shared" si="24"/>
        <v>0</v>
      </c>
      <c r="G17" s="31">
        <f t="shared" si="25"/>
        <v>0</v>
      </c>
      <c r="H17" s="32">
        <f t="shared" si="26"/>
        <v>0</v>
      </c>
      <c r="I17" s="33"/>
      <c r="J17" s="33"/>
      <c r="K17" s="33"/>
      <c r="L17" s="33"/>
      <c r="M17" s="33"/>
      <c r="N17" s="33"/>
      <c r="O17" s="33"/>
      <c r="P17" s="136"/>
      <c r="Q17" s="33"/>
      <c r="R17" s="33"/>
      <c r="S17" s="33"/>
      <c r="T17" s="33"/>
      <c r="U17" s="34"/>
      <c r="V17" s="35">
        <v>0.0</v>
      </c>
      <c r="W17" s="36"/>
      <c r="X17" s="21"/>
      <c r="Y17" s="35">
        <v>0.0</v>
      </c>
      <c r="Z17" s="38"/>
      <c r="AA17" s="37"/>
      <c r="AB17" s="35">
        <v>0.0</v>
      </c>
      <c r="AC17" s="39"/>
      <c r="AD17" s="40"/>
      <c r="AE17" s="35">
        <f t="shared" ref="AE17:AF17" si="27">AB17</f>
        <v>0</v>
      </c>
      <c r="AF17" s="39" t="str">
        <f t="shared" si="27"/>
        <v/>
      </c>
      <c r="AG17" s="37">
        <v>0.0</v>
      </c>
      <c r="AH17" s="37">
        <v>0.0</v>
      </c>
      <c r="AI17" s="23">
        <v>0.0</v>
      </c>
    </row>
    <row r="18" hidden="1">
      <c r="A18" s="58">
        <v>21.0</v>
      </c>
      <c r="B18" s="59"/>
      <c r="C18" s="140"/>
      <c r="D18" s="29">
        <f t="shared" si="22"/>
        <v>0</v>
      </c>
      <c r="E18" s="30">
        <f t="shared" si="23"/>
        <v>0</v>
      </c>
      <c r="F18" s="30">
        <f t="shared" si="24"/>
        <v>0</v>
      </c>
      <c r="G18" s="31">
        <f t="shared" si="25"/>
        <v>0</v>
      </c>
      <c r="H18" s="32">
        <f t="shared" si="26"/>
        <v>0</v>
      </c>
      <c r="I18" s="33"/>
      <c r="J18" s="33"/>
      <c r="K18" s="33"/>
      <c r="L18" s="33"/>
      <c r="M18" s="33"/>
      <c r="N18" s="33"/>
      <c r="O18" s="33"/>
      <c r="P18" s="136"/>
      <c r="Q18" s="33"/>
      <c r="R18" s="33"/>
      <c r="S18" s="33"/>
      <c r="T18" s="33"/>
      <c r="U18" s="34"/>
      <c r="V18" s="35">
        <v>0.0</v>
      </c>
      <c r="W18" s="36"/>
      <c r="X18" s="21"/>
      <c r="Y18" s="35">
        <v>0.0</v>
      </c>
      <c r="Z18" s="38"/>
      <c r="AA18" s="37"/>
      <c r="AB18" s="35">
        <v>0.0</v>
      </c>
      <c r="AC18" s="39"/>
      <c r="AD18" s="40"/>
      <c r="AE18" s="35">
        <f t="shared" ref="AE18:AF18" si="28">AB18</f>
        <v>0</v>
      </c>
      <c r="AF18" s="39" t="str">
        <f t="shared" si="28"/>
        <v/>
      </c>
      <c r="AG18" s="37">
        <v>0.0</v>
      </c>
      <c r="AH18" s="37">
        <v>0.0</v>
      </c>
      <c r="AI18" s="23">
        <v>0.0</v>
      </c>
    </row>
    <row r="19" hidden="1">
      <c r="A19" s="58">
        <v>22.0</v>
      </c>
      <c r="B19" s="59"/>
      <c r="C19" s="140"/>
      <c r="D19" s="29">
        <f t="shared" si="22"/>
        <v>0</v>
      </c>
      <c r="E19" s="30">
        <f t="shared" si="23"/>
        <v>0</v>
      </c>
      <c r="F19" s="30">
        <f t="shared" si="24"/>
        <v>0</v>
      </c>
      <c r="G19" s="31">
        <f t="shared" si="25"/>
        <v>0</v>
      </c>
      <c r="H19" s="32">
        <f t="shared" si="26"/>
        <v>0</v>
      </c>
      <c r="I19" s="33"/>
      <c r="J19" s="33"/>
      <c r="K19" s="33"/>
      <c r="L19" s="33"/>
      <c r="M19" s="33"/>
      <c r="N19" s="33"/>
      <c r="O19" s="33"/>
      <c r="P19" s="136"/>
      <c r="Q19" s="33"/>
      <c r="R19" s="33"/>
      <c r="S19" s="33"/>
      <c r="T19" s="33"/>
      <c r="U19" s="34"/>
      <c r="V19" s="35">
        <v>0.0</v>
      </c>
      <c r="W19" s="36"/>
      <c r="X19" s="21"/>
      <c r="Y19" s="35">
        <v>0.0</v>
      </c>
      <c r="Z19" s="38"/>
      <c r="AA19" s="37"/>
      <c r="AB19" s="35">
        <v>0.0</v>
      </c>
      <c r="AC19" s="39"/>
      <c r="AD19" s="40"/>
      <c r="AE19" s="35">
        <f t="shared" ref="AE19:AF19" si="29">AB19</f>
        <v>0</v>
      </c>
      <c r="AF19" s="39" t="str">
        <f t="shared" si="29"/>
        <v/>
      </c>
      <c r="AG19" s="37">
        <v>0.0</v>
      </c>
      <c r="AH19" s="37">
        <v>0.0</v>
      </c>
      <c r="AI19" s="23">
        <v>0.0</v>
      </c>
    </row>
    <row r="20" hidden="1">
      <c r="A20" s="58">
        <v>23.0</v>
      </c>
      <c r="B20" s="59"/>
      <c r="C20" s="140"/>
      <c r="D20" s="29">
        <f t="shared" si="22"/>
        <v>0</v>
      </c>
      <c r="E20" s="30">
        <f t="shared" si="23"/>
        <v>0</v>
      </c>
      <c r="F20" s="30">
        <f t="shared" si="24"/>
        <v>0</v>
      </c>
      <c r="G20" s="31">
        <f t="shared" si="25"/>
        <v>0</v>
      </c>
      <c r="H20" s="32">
        <f t="shared" si="26"/>
        <v>0</v>
      </c>
      <c r="I20" s="33"/>
      <c r="J20" s="33"/>
      <c r="K20" s="33"/>
      <c r="L20" s="33"/>
      <c r="M20" s="33"/>
      <c r="N20" s="33"/>
      <c r="O20" s="33"/>
      <c r="P20" s="136"/>
      <c r="Q20" s="33"/>
      <c r="R20" s="33"/>
      <c r="S20" s="33"/>
      <c r="T20" s="33"/>
      <c r="U20" s="34"/>
      <c r="V20" s="35">
        <v>0.0</v>
      </c>
      <c r="W20" s="36"/>
      <c r="X20" s="21"/>
      <c r="Y20" s="35">
        <v>0.0</v>
      </c>
      <c r="Z20" s="38"/>
      <c r="AA20" s="37"/>
      <c r="AB20" s="35">
        <v>0.0</v>
      </c>
      <c r="AC20" s="39"/>
      <c r="AD20" s="40"/>
      <c r="AE20" s="35">
        <f t="shared" ref="AE20:AF20" si="30">AB20</f>
        <v>0</v>
      </c>
      <c r="AF20" s="39" t="str">
        <f t="shared" si="30"/>
        <v/>
      </c>
      <c r="AG20" s="37">
        <v>0.0</v>
      </c>
      <c r="AH20" s="37">
        <v>0.0</v>
      </c>
      <c r="AI20" s="23">
        <v>0.0</v>
      </c>
    </row>
    <row r="21" hidden="1">
      <c r="A21" s="58">
        <v>24.0</v>
      </c>
      <c r="B21" s="124"/>
      <c r="C21" s="140"/>
      <c r="D21" s="29">
        <f t="shared" si="22"/>
        <v>0</v>
      </c>
      <c r="E21" s="30">
        <f t="shared" si="23"/>
        <v>0</v>
      </c>
      <c r="F21" s="30">
        <f t="shared" si="24"/>
        <v>0</v>
      </c>
      <c r="G21" s="31">
        <f t="shared" si="25"/>
        <v>0</v>
      </c>
      <c r="H21" s="32">
        <f t="shared" si="26"/>
        <v>0</v>
      </c>
      <c r="I21" s="33"/>
      <c r="J21" s="33"/>
      <c r="K21" s="33"/>
      <c r="L21" s="33"/>
      <c r="M21" s="33"/>
      <c r="N21" s="33"/>
      <c r="O21" s="33"/>
      <c r="P21" s="136"/>
      <c r="Q21" s="33"/>
      <c r="R21" s="33"/>
      <c r="S21" s="33"/>
      <c r="T21" s="33"/>
      <c r="U21" s="34"/>
      <c r="V21" s="35">
        <v>0.0</v>
      </c>
      <c r="W21" s="36"/>
      <c r="X21" s="21"/>
      <c r="Y21" s="35">
        <v>0.0</v>
      </c>
      <c r="Z21" s="38"/>
      <c r="AA21" s="37"/>
      <c r="AB21" s="35">
        <v>0.0</v>
      </c>
      <c r="AC21" s="39"/>
      <c r="AD21" s="40"/>
      <c r="AE21" s="35">
        <f t="shared" ref="AE21:AF21" si="31">AB21</f>
        <v>0</v>
      </c>
      <c r="AF21" s="39" t="str">
        <f t="shared" si="31"/>
        <v/>
      </c>
      <c r="AG21" s="37">
        <v>0.0</v>
      </c>
      <c r="AH21" s="37">
        <v>0.0</v>
      </c>
      <c r="AI21" s="23">
        <v>0.0</v>
      </c>
    </row>
    <row r="22" hidden="1">
      <c r="A22" s="58">
        <v>25.0</v>
      </c>
      <c r="B22" s="59"/>
      <c r="C22" s="140"/>
      <c r="D22" s="29">
        <f t="shared" si="22"/>
        <v>0</v>
      </c>
      <c r="E22" s="30">
        <f t="shared" si="23"/>
        <v>0</v>
      </c>
      <c r="F22" s="30">
        <f t="shared" si="24"/>
        <v>0</v>
      </c>
      <c r="G22" s="31">
        <f t="shared" si="25"/>
        <v>0</v>
      </c>
      <c r="H22" s="32">
        <f t="shared" si="26"/>
        <v>0</v>
      </c>
      <c r="I22" s="33"/>
      <c r="J22" s="33"/>
      <c r="K22" s="33"/>
      <c r="L22" s="33"/>
      <c r="M22" s="33"/>
      <c r="N22" s="33"/>
      <c r="O22" s="33"/>
      <c r="P22" s="136"/>
      <c r="Q22" s="33"/>
      <c r="R22" s="33"/>
      <c r="S22" s="33"/>
      <c r="T22" s="33"/>
      <c r="U22" s="34"/>
      <c r="V22" s="35">
        <v>0.0</v>
      </c>
      <c r="W22" s="36"/>
      <c r="X22" s="21"/>
      <c r="Y22" s="35">
        <v>0.0</v>
      </c>
      <c r="Z22" s="38"/>
      <c r="AA22" s="37"/>
      <c r="AB22" s="35">
        <v>0.0</v>
      </c>
      <c r="AC22" s="39"/>
      <c r="AD22" s="40"/>
      <c r="AE22" s="35">
        <f t="shared" ref="AE22:AF22" si="32">AB22</f>
        <v>0</v>
      </c>
      <c r="AF22" s="39" t="str">
        <f t="shared" si="32"/>
        <v/>
      </c>
      <c r="AG22" s="37">
        <v>0.0</v>
      </c>
      <c r="AH22" s="37">
        <v>0.0</v>
      </c>
      <c r="AI22" s="23">
        <v>0.0</v>
      </c>
    </row>
    <row r="23" hidden="1">
      <c r="A23" s="58">
        <v>26.0</v>
      </c>
      <c r="B23" s="59"/>
      <c r="C23" s="143"/>
      <c r="D23" s="30"/>
      <c r="E23" s="30"/>
      <c r="F23" s="30"/>
      <c r="G23" s="30"/>
      <c r="H23" s="61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62"/>
      <c r="V23" s="35"/>
      <c r="W23" s="63"/>
      <c r="X23" s="37"/>
      <c r="Y23" s="35"/>
      <c r="Z23" s="64"/>
      <c r="AA23" s="37"/>
      <c r="AB23" s="35"/>
      <c r="AC23" s="65"/>
      <c r="AD23" s="40"/>
      <c r="AE23" s="37"/>
      <c r="AF23" s="65"/>
      <c r="AG23" s="37"/>
      <c r="AH23" s="37"/>
      <c r="AI23" s="37"/>
    </row>
    <row r="24" hidden="1">
      <c r="A24" s="58"/>
      <c r="B24" s="59"/>
      <c r="C24" s="143"/>
      <c r="D24" s="30"/>
      <c r="E24" s="30"/>
      <c r="F24" s="30"/>
      <c r="G24" s="30"/>
      <c r="H24" s="61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62"/>
      <c r="V24" s="35"/>
      <c r="W24" s="63"/>
      <c r="X24" s="37"/>
      <c r="Y24" s="35"/>
      <c r="Z24" s="64"/>
      <c r="AA24" s="37"/>
      <c r="AB24" s="35"/>
      <c r="AC24" s="65"/>
      <c r="AD24" s="40"/>
      <c r="AE24" s="37"/>
      <c r="AF24" s="65"/>
      <c r="AG24" s="37"/>
      <c r="AH24" s="37"/>
      <c r="AI24" s="37"/>
    </row>
    <row r="25" hidden="1">
      <c r="A25" s="58"/>
      <c r="B25" s="59"/>
      <c r="C25" s="143"/>
      <c r="D25" s="30"/>
      <c r="E25" s="30"/>
      <c r="F25" s="30"/>
      <c r="G25" s="30"/>
      <c r="H25" s="61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62"/>
      <c r="V25" s="35"/>
      <c r="W25" s="63"/>
      <c r="X25" s="37"/>
      <c r="Y25" s="35"/>
      <c r="Z25" s="64"/>
      <c r="AA25" s="37"/>
      <c r="AB25" s="35"/>
      <c r="AC25" s="65"/>
      <c r="AD25" s="40"/>
      <c r="AE25" s="37"/>
      <c r="AF25" s="65"/>
      <c r="AG25" s="37"/>
      <c r="AH25" s="37"/>
      <c r="AI25" s="37"/>
    </row>
    <row r="26">
      <c r="A26" s="58"/>
      <c r="B26" s="59"/>
      <c r="C26" s="143"/>
      <c r="D26" s="30"/>
      <c r="E26" s="30"/>
      <c r="F26" s="30"/>
      <c r="G26" s="30"/>
      <c r="H26" s="61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62"/>
      <c r="V26" s="35"/>
      <c r="W26" s="63"/>
      <c r="X26" s="37"/>
      <c r="Y26" s="35"/>
      <c r="Z26" s="64"/>
      <c r="AA26" s="37"/>
      <c r="AB26" s="35"/>
      <c r="AC26" s="65"/>
      <c r="AD26" s="40"/>
      <c r="AE26" s="37"/>
      <c r="AF26" s="65"/>
      <c r="AG26" s="37"/>
      <c r="AH26" s="37"/>
      <c r="AI26" s="37"/>
    </row>
    <row r="27">
      <c r="A27" s="58"/>
      <c r="B27" s="59"/>
      <c r="C27" s="143"/>
      <c r="D27" s="30"/>
      <c r="E27" s="30"/>
      <c r="F27" s="30"/>
      <c r="G27" s="30"/>
      <c r="H27" s="61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62"/>
      <c r="V27" s="35"/>
      <c r="W27" s="63"/>
      <c r="X27" s="37"/>
      <c r="Y27" s="35"/>
      <c r="Z27" s="64"/>
      <c r="AA27" s="37"/>
      <c r="AB27" s="35"/>
      <c r="AC27" s="65"/>
      <c r="AD27" s="40"/>
      <c r="AE27" s="37"/>
      <c r="AF27" s="65"/>
      <c r="AG27" s="37"/>
      <c r="AH27" s="37"/>
      <c r="AI27" s="37"/>
    </row>
    <row r="28">
      <c r="A28" s="58">
        <v>1.0</v>
      </c>
      <c r="B28" s="211" t="s">
        <v>5</v>
      </c>
      <c r="C28" s="140" t="s">
        <v>6</v>
      </c>
      <c r="D28" s="214">
        <f t="shared" ref="D28:D38" si="34">AVERAGE(V28,Y28)*20</f>
        <v>18.6</v>
      </c>
      <c r="E28" s="215">
        <f t="shared" ref="E28:E38" si="35">AVERAGE(AB28,AE28)*40</f>
        <v>39.2</v>
      </c>
      <c r="F28" s="30">
        <f t="shared" ref="F28:F38" si="36">AVERAGE(AH28,AH28)/100*20</f>
        <v>13.334</v>
      </c>
      <c r="G28" s="31">
        <f t="shared" ref="G28:G38" si="37">AI28/100*20</f>
        <v>20</v>
      </c>
      <c r="H28" s="32">
        <f t="shared" ref="H28:H38" si="38">SUM(D28:G28)</f>
        <v>91.134</v>
      </c>
      <c r="I28" s="33" t="s">
        <v>1169</v>
      </c>
      <c r="J28" s="33" t="s">
        <v>1205</v>
      </c>
      <c r="K28" s="33" t="s">
        <v>1206</v>
      </c>
      <c r="L28" s="33" t="s">
        <v>1205</v>
      </c>
      <c r="M28" s="33" t="s">
        <v>1205</v>
      </c>
      <c r="N28" s="33" t="s">
        <v>1205</v>
      </c>
      <c r="O28" s="33" t="s">
        <v>1205</v>
      </c>
      <c r="P28" s="136" t="s">
        <v>1205</v>
      </c>
      <c r="Q28" s="33"/>
      <c r="R28" s="33"/>
      <c r="S28" s="33"/>
      <c r="T28" s="33"/>
      <c r="U28" s="34">
        <v>310801.0</v>
      </c>
      <c r="V28" s="130">
        <v>0.93</v>
      </c>
      <c r="W28" s="203">
        <v>45579.0</v>
      </c>
      <c r="X28" s="37">
        <v>310877.0</v>
      </c>
      <c r="Y28" s="130">
        <v>0.93</v>
      </c>
      <c r="Z28" s="203">
        <v>45607.0</v>
      </c>
      <c r="AA28" s="37">
        <v>310818.0</v>
      </c>
      <c r="AB28" s="130">
        <v>0.98</v>
      </c>
      <c r="AC28" s="39">
        <v>45651.0</v>
      </c>
      <c r="AD28" s="40"/>
      <c r="AE28" s="130">
        <f t="shared" ref="AE28:AF28" si="33">AB28</f>
        <v>0.98</v>
      </c>
      <c r="AF28" s="39">
        <f t="shared" si="33"/>
        <v>45651</v>
      </c>
      <c r="AG28" s="142">
        <v>66.67</v>
      </c>
      <c r="AH28" s="41">
        <f t="shared" ref="AH28:AH32" si="40">IF(AG28&gt;=60,AG28,0)</f>
        <v>66.67</v>
      </c>
      <c r="AI28" s="42">
        <f t="shared" ref="AI28:AI32" si="41">IF(H28&gt;=60,100,0)</f>
        <v>100</v>
      </c>
    </row>
    <row r="29">
      <c r="A29" s="58">
        <v>3.0</v>
      </c>
      <c r="B29" s="211" t="s">
        <v>220</v>
      </c>
      <c r="C29" s="140" t="s">
        <v>6</v>
      </c>
      <c r="D29" s="214">
        <f t="shared" si="34"/>
        <v>18.7</v>
      </c>
      <c r="E29" s="215">
        <f t="shared" si="35"/>
        <v>38</v>
      </c>
      <c r="F29" s="30">
        <f t="shared" si="36"/>
        <v>17.334</v>
      </c>
      <c r="G29" s="31">
        <f t="shared" si="37"/>
        <v>20</v>
      </c>
      <c r="H29" s="32">
        <f t="shared" si="38"/>
        <v>94.034</v>
      </c>
      <c r="I29" s="33" t="s">
        <v>1205</v>
      </c>
      <c r="J29" s="33" t="s">
        <v>1205</v>
      </c>
      <c r="K29" s="33" t="s">
        <v>1205</v>
      </c>
      <c r="L29" s="33" t="s">
        <v>1205</v>
      </c>
      <c r="M29" s="33" t="s">
        <v>1206</v>
      </c>
      <c r="N29" s="33" t="s">
        <v>1224</v>
      </c>
      <c r="O29" s="33" t="s">
        <v>1206</v>
      </c>
      <c r="P29" s="136" t="s">
        <v>1224</v>
      </c>
      <c r="Q29" s="145"/>
      <c r="R29" s="145"/>
      <c r="S29" s="145"/>
      <c r="T29" s="145"/>
      <c r="U29" s="34">
        <v>310803.0</v>
      </c>
      <c r="V29" s="130">
        <v>0.97</v>
      </c>
      <c r="W29" s="203">
        <v>45565.0</v>
      </c>
      <c r="X29" s="37">
        <v>310864.0</v>
      </c>
      <c r="Y29" s="130">
        <v>0.9</v>
      </c>
      <c r="Z29" s="203">
        <v>45607.0</v>
      </c>
      <c r="AA29" s="37">
        <v>310816.0</v>
      </c>
      <c r="AB29" s="130">
        <v>0.95</v>
      </c>
      <c r="AC29" s="39">
        <v>45647.0</v>
      </c>
      <c r="AD29" s="40"/>
      <c r="AE29" s="212">
        <f t="shared" ref="AE29:AF29" si="39">AB29</f>
        <v>0.95</v>
      </c>
      <c r="AF29" s="39">
        <f t="shared" si="39"/>
        <v>45647</v>
      </c>
      <c r="AG29" s="142">
        <v>86.67</v>
      </c>
      <c r="AH29" s="41">
        <f t="shared" si="40"/>
        <v>86.67</v>
      </c>
      <c r="AI29" s="42">
        <f t="shared" si="41"/>
        <v>100</v>
      </c>
    </row>
    <row r="30">
      <c r="A30" s="58">
        <v>7.0</v>
      </c>
      <c r="B30" s="211" t="s">
        <v>447</v>
      </c>
      <c r="C30" s="140" t="s">
        <v>6</v>
      </c>
      <c r="D30" s="214">
        <f t="shared" si="34"/>
        <v>18.5</v>
      </c>
      <c r="E30" s="215">
        <f t="shared" si="35"/>
        <v>34</v>
      </c>
      <c r="F30" s="30">
        <f t="shared" si="36"/>
        <v>13.334</v>
      </c>
      <c r="G30" s="31">
        <f t="shared" si="37"/>
        <v>20</v>
      </c>
      <c r="H30" s="32">
        <f t="shared" si="38"/>
        <v>85.834</v>
      </c>
      <c r="I30" s="33" t="s">
        <v>1169</v>
      </c>
      <c r="J30" s="33" t="s">
        <v>1206</v>
      </c>
      <c r="K30" s="33" t="s">
        <v>1205</v>
      </c>
      <c r="L30" s="33" t="s">
        <v>1205</v>
      </c>
      <c r="M30" s="33" t="s">
        <v>1205</v>
      </c>
      <c r="N30" s="33" t="s">
        <v>1205</v>
      </c>
      <c r="O30" s="33" t="s">
        <v>1205</v>
      </c>
      <c r="P30" s="136" t="s">
        <v>1205</v>
      </c>
      <c r="Q30" s="33"/>
      <c r="R30" s="33"/>
      <c r="S30" s="33"/>
      <c r="T30" s="33"/>
      <c r="U30" s="34">
        <v>310807.0</v>
      </c>
      <c r="V30" s="130">
        <v>0.95</v>
      </c>
      <c r="W30" s="203">
        <v>45565.0</v>
      </c>
      <c r="X30" s="21">
        <v>310832.0</v>
      </c>
      <c r="Y30" s="130">
        <v>0.9</v>
      </c>
      <c r="Z30" s="203">
        <v>45621.0</v>
      </c>
      <c r="AA30" s="37">
        <v>310896.0</v>
      </c>
      <c r="AB30" s="130">
        <v>0.85</v>
      </c>
      <c r="AC30" s="39">
        <v>45654.0</v>
      </c>
      <c r="AD30" s="40"/>
      <c r="AE30" s="130">
        <f t="shared" ref="AE30:AF30" si="42">AB30</f>
        <v>0.85</v>
      </c>
      <c r="AF30" s="39">
        <f t="shared" si="42"/>
        <v>45654</v>
      </c>
      <c r="AG30" s="142">
        <v>66.67</v>
      </c>
      <c r="AH30" s="41">
        <f t="shared" si="40"/>
        <v>66.67</v>
      </c>
      <c r="AI30" s="42">
        <f t="shared" si="41"/>
        <v>100</v>
      </c>
    </row>
    <row r="31">
      <c r="A31" s="58">
        <v>12.0</v>
      </c>
      <c r="B31" s="211" t="s">
        <v>797</v>
      </c>
      <c r="C31" s="201" t="s">
        <v>6</v>
      </c>
      <c r="D31" s="214">
        <f t="shared" si="34"/>
        <v>17.3</v>
      </c>
      <c r="E31" s="215">
        <f t="shared" si="35"/>
        <v>28.712</v>
      </c>
      <c r="F31" s="30">
        <f t="shared" si="36"/>
        <v>14</v>
      </c>
      <c r="G31" s="31">
        <f t="shared" si="37"/>
        <v>20</v>
      </c>
      <c r="H31" s="216">
        <f t="shared" si="38"/>
        <v>80.012</v>
      </c>
      <c r="I31" s="33" t="s">
        <v>1169</v>
      </c>
      <c r="J31" s="33" t="s">
        <v>1205</v>
      </c>
      <c r="K31" s="33" t="s">
        <v>1205</v>
      </c>
      <c r="L31" s="33" t="s">
        <v>1224</v>
      </c>
      <c r="M31" s="33" t="s">
        <v>1205</v>
      </c>
      <c r="N31" s="33" t="s">
        <v>1205</v>
      </c>
      <c r="O31" s="33" t="s">
        <v>1205</v>
      </c>
      <c r="P31" s="136" t="s">
        <v>1205</v>
      </c>
      <c r="Q31" s="33"/>
      <c r="R31" s="33"/>
      <c r="S31" s="33"/>
      <c r="T31" s="33"/>
      <c r="U31" s="34">
        <v>310812.0</v>
      </c>
      <c r="V31" s="130">
        <v>0.9</v>
      </c>
      <c r="W31" s="203">
        <v>45579.0</v>
      </c>
      <c r="X31" s="21">
        <v>310863.0</v>
      </c>
      <c r="Y31" s="130">
        <v>0.83</v>
      </c>
      <c r="Z31" s="203">
        <v>45635.0</v>
      </c>
      <c r="AA31" s="37" t="s">
        <v>1226</v>
      </c>
      <c r="AB31" s="35">
        <v>0.7178</v>
      </c>
      <c r="AC31" s="39">
        <v>45654.0</v>
      </c>
      <c r="AD31" s="40"/>
      <c r="AE31" s="35">
        <f t="shared" ref="AE31:AF31" si="43">AB31</f>
        <v>0.7178</v>
      </c>
      <c r="AF31" s="39">
        <f t="shared" si="43"/>
        <v>45654</v>
      </c>
      <c r="AG31" s="142">
        <v>70.0</v>
      </c>
      <c r="AH31" s="41">
        <f t="shared" si="40"/>
        <v>70</v>
      </c>
      <c r="AI31" s="42">
        <f t="shared" si="41"/>
        <v>100</v>
      </c>
    </row>
    <row r="32" ht="16.5" customHeight="1">
      <c r="A32" s="58">
        <v>14.0</v>
      </c>
      <c r="B32" s="211" t="s">
        <v>909</v>
      </c>
      <c r="C32" s="201" t="s">
        <v>6</v>
      </c>
      <c r="D32" s="214">
        <f t="shared" si="34"/>
        <v>16.5</v>
      </c>
      <c r="E32" s="215">
        <f t="shared" si="35"/>
        <v>35.2</v>
      </c>
      <c r="F32" s="30">
        <f t="shared" si="36"/>
        <v>13.334</v>
      </c>
      <c r="G32" s="31">
        <f t="shared" si="37"/>
        <v>20</v>
      </c>
      <c r="H32" s="32">
        <f t="shared" si="38"/>
        <v>85.034</v>
      </c>
      <c r="I32" s="33" t="s">
        <v>1169</v>
      </c>
      <c r="J32" s="33" t="s">
        <v>1205</v>
      </c>
      <c r="K32" s="33" t="s">
        <v>1206</v>
      </c>
      <c r="L32" s="33" t="s">
        <v>1224</v>
      </c>
      <c r="M32" s="33" t="s">
        <v>1205</v>
      </c>
      <c r="N32" s="33" t="s">
        <v>1206</v>
      </c>
      <c r="O32" s="33" t="s">
        <v>1205</v>
      </c>
      <c r="P32" s="136" t="s">
        <v>1205</v>
      </c>
      <c r="Q32" s="33"/>
      <c r="R32" s="33"/>
      <c r="S32" s="33"/>
      <c r="T32" s="33"/>
      <c r="U32" s="34">
        <v>310814.0</v>
      </c>
      <c r="V32" s="130">
        <v>0.85</v>
      </c>
      <c r="W32" s="203">
        <v>45579.0</v>
      </c>
      <c r="X32" s="21">
        <v>310875.0</v>
      </c>
      <c r="Y32" s="130">
        <v>0.8</v>
      </c>
      <c r="Z32" s="203">
        <v>45635.0</v>
      </c>
      <c r="AA32" s="37">
        <v>8000099.0</v>
      </c>
      <c r="AB32" s="35">
        <v>0.88</v>
      </c>
      <c r="AC32" s="217">
        <v>45651.0</v>
      </c>
      <c r="AD32" s="40"/>
      <c r="AE32" s="35">
        <f t="shared" ref="AE32:AF32" si="44">AB32</f>
        <v>0.88</v>
      </c>
      <c r="AF32" s="39">
        <f t="shared" si="44"/>
        <v>45651</v>
      </c>
      <c r="AG32" s="142">
        <v>66.67</v>
      </c>
      <c r="AH32" s="41">
        <f t="shared" si="40"/>
        <v>66.67</v>
      </c>
      <c r="AI32" s="42">
        <f t="shared" si="41"/>
        <v>100</v>
      </c>
    </row>
    <row r="33">
      <c r="A33" s="58">
        <v>18.0</v>
      </c>
      <c r="B33" s="211" t="s">
        <v>1117</v>
      </c>
      <c r="C33" s="201" t="s">
        <v>6</v>
      </c>
      <c r="D33" s="214">
        <f t="shared" si="34"/>
        <v>16.7</v>
      </c>
      <c r="E33" s="215">
        <f t="shared" si="35"/>
        <v>24</v>
      </c>
      <c r="F33" s="30">
        <f t="shared" si="36"/>
        <v>12</v>
      </c>
      <c r="G33" s="31">
        <f t="shared" si="37"/>
        <v>8</v>
      </c>
      <c r="H33" s="32">
        <f t="shared" si="38"/>
        <v>60.7</v>
      </c>
      <c r="I33" s="33" t="s">
        <v>1169</v>
      </c>
      <c r="J33" s="33" t="s">
        <v>1224</v>
      </c>
      <c r="K33" s="33" t="s">
        <v>1205</v>
      </c>
      <c r="L33" s="33" t="s">
        <v>1205</v>
      </c>
      <c r="M33" s="33" t="s">
        <v>1205</v>
      </c>
      <c r="N33" s="33" t="s">
        <v>1205</v>
      </c>
      <c r="O33" s="33" t="s">
        <v>1224</v>
      </c>
      <c r="P33" s="136"/>
      <c r="Q33" s="33"/>
      <c r="R33" s="33"/>
      <c r="S33" s="33"/>
      <c r="T33" s="33"/>
      <c r="U33" s="34">
        <v>310818.0</v>
      </c>
      <c r="V33" s="130">
        <v>0.82</v>
      </c>
      <c r="W33" s="203">
        <v>45593.0</v>
      </c>
      <c r="X33" s="21">
        <v>310893.0</v>
      </c>
      <c r="Y33" s="130">
        <v>0.85</v>
      </c>
      <c r="Z33" s="203">
        <v>45621.0</v>
      </c>
      <c r="AA33" s="37">
        <v>108225.0</v>
      </c>
      <c r="AB33" s="130">
        <v>0.6</v>
      </c>
      <c r="AC33" s="39">
        <v>45654.0</v>
      </c>
      <c r="AD33" s="40"/>
      <c r="AE33" s="130">
        <f t="shared" ref="AE33:AF33" si="45">AB33</f>
        <v>0.6</v>
      </c>
      <c r="AF33" s="39">
        <f t="shared" si="45"/>
        <v>45654</v>
      </c>
      <c r="AG33" s="139">
        <v>56.0</v>
      </c>
      <c r="AH33" s="146">
        <v>60.0</v>
      </c>
      <c r="AI33" s="68">
        <v>40.0</v>
      </c>
    </row>
    <row r="34">
      <c r="A34" s="58">
        <v>4.0</v>
      </c>
      <c r="B34" s="211" t="s">
        <v>264</v>
      </c>
      <c r="C34" s="201" t="s">
        <v>6</v>
      </c>
      <c r="D34" s="29">
        <f t="shared" si="34"/>
        <v>16</v>
      </c>
      <c r="E34" s="30">
        <f t="shared" si="35"/>
        <v>31.6</v>
      </c>
      <c r="F34" s="30">
        <f t="shared" si="36"/>
        <v>12.666</v>
      </c>
      <c r="G34" s="31">
        <f t="shared" si="37"/>
        <v>20</v>
      </c>
      <c r="H34" s="32">
        <f t="shared" si="38"/>
        <v>80.266</v>
      </c>
      <c r="I34" s="33" t="s">
        <v>1169</v>
      </c>
      <c r="J34" s="33" t="s">
        <v>1205</v>
      </c>
      <c r="K34" s="33" t="s">
        <v>1205</v>
      </c>
      <c r="L34" s="33" t="s">
        <v>1206</v>
      </c>
      <c r="M34" s="33" t="s">
        <v>1206</v>
      </c>
      <c r="N34" s="33" t="s">
        <v>1205</v>
      </c>
      <c r="O34" s="33" t="s">
        <v>1206</v>
      </c>
      <c r="P34" s="136" t="s">
        <v>1205</v>
      </c>
      <c r="Q34" s="33" t="s">
        <v>1205</v>
      </c>
      <c r="R34" s="218"/>
      <c r="S34" s="218"/>
      <c r="T34" s="218"/>
      <c r="U34" s="34">
        <v>310804.0</v>
      </c>
      <c r="V34" s="130">
        <v>0.8</v>
      </c>
      <c r="W34" s="203">
        <v>45607.0</v>
      </c>
      <c r="X34" s="37">
        <v>310895.0</v>
      </c>
      <c r="Y34" s="130">
        <v>0.8</v>
      </c>
      <c r="Z34" s="203">
        <v>45637.0</v>
      </c>
      <c r="AA34" s="37">
        <v>310866.0</v>
      </c>
      <c r="AB34" s="130">
        <v>0.79</v>
      </c>
      <c r="AC34" s="203">
        <v>45693.0</v>
      </c>
      <c r="AD34" s="40"/>
      <c r="AE34" s="130">
        <f t="shared" ref="AE34:AF34" si="46">AB34</f>
        <v>0.79</v>
      </c>
      <c r="AF34" s="203">
        <f t="shared" si="46"/>
        <v>45693</v>
      </c>
      <c r="AG34" s="142">
        <v>63.33</v>
      </c>
      <c r="AH34" s="41">
        <f t="shared" ref="AH34:AH38" si="48">IF(AG34&gt;=60,AG34,0)</f>
        <v>63.33</v>
      </c>
      <c r="AI34" s="42">
        <f t="shared" ref="AI34:AI38" si="49">IF(H34&gt;=60,100,0)</f>
        <v>100</v>
      </c>
    </row>
    <row r="35">
      <c r="A35" s="58">
        <v>5.0</v>
      </c>
      <c r="B35" s="211" t="s">
        <v>290</v>
      </c>
      <c r="C35" s="140" t="s">
        <v>6</v>
      </c>
      <c r="D35" s="29">
        <f t="shared" si="34"/>
        <v>15.5</v>
      </c>
      <c r="E35" s="30">
        <f t="shared" si="35"/>
        <v>30</v>
      </c>
      <c r="F35" s="30">
        <f t="shared" si="36"/>
        <v>14.666</v>
      </c>
      <c r="G35" s="31">
        <f t="shared" si="37"/>
        <v>20</v>
      </c>
      <c r="H35" s="32">
        <f t="shared" si="38"/>
        <v>80.166</v>
      </c>
      <c r="I35" s="33" t="s">
        <v>1169</v>
      </c>
      <c r="J35" s="33" t="s">
        <v>1205</v>
      </c>
      <c r="K35" s="33" t="s">
        <v>1205</v>
      </c>
      <c r="L35" s="33" t="s">
        <v>1206</v>
      </c>
      <c r="M35" s="33" t="s">
        <v>1224</v>
      </c>
      <c r="N35" s="33" t="s">
        <v>1169</v>
      </c>
      <c r="O35" s="33" t="s">
        <v>1224</v>
      </c>
      <c r="P35" s="136" t="s">
        <v>1224</v>
      </c>
      <c r="Q35" s="33" t="s">
        <v>1224</v>
      </c>
      <c r="R35" s="33" t="s">
        <v>1224</v>
      </c>
      <c r="S35" s="33" t="s">
        <v>1205</v>
      </c>
      <c r="T35" s="218"/>
      <c r="U35" s="34">
        <v>310805.0</v>
      </c>
      <c r="V35" s="130">
        <v>0.75</v>
      </c>
      <c r="W35" s="203">
        <v>45593.0</v>
      </c>
      <c r="X35" s="37">
        <v>310805.0</v>
      </c>
      <c r="Y35" s="130">
        <v>0.8</v>
      </c>
      <c r="Z35" s="203">
        <v>45637.0</v>
      </c>
      <c r="AA35" s="209" t="s">
        <v>1227</v>
      </c>
      <c r="AB35" s="130">
        <v>0.75</v>
      </c>
      <c r="AC35" s="203">
        <v>45701.0</v>
      </c>
      <c r="AD35" s="40"/>
      <c r="AE35" s="212">
        <f t="shared" ref="AE35:AF35" si="47">AB35</f>
        <v>0.75</v>
      </c>
      <c r="AF35" s="203">
        <f t="shared" si="47"/>
        <v>45701</v>
      </c>
      <c r="AG35" s="142">
        <v>73.33</v>
      </c>
      <c r="AH35" s="41">
        <f t="shared" si="48"/>
        <v>73.33</v>
      </c>
      <c r="AI35" s="42">
        <f t="shared" si="49"/>
        <v>100</v>
      </c>
    </row>
    <row r="36">
      <c r="A36" s="58">
        <v>6.0</v>
      </c>
      <c r="B36" s="211" t="s">
        <v>371</v>
      </c>
      <c r="C36" s="201" t="s">
        <v>6</v>
      </c>
      <c r="D36" s="29">
        <f t="shared" si="34"/>
        <v>14</v>
      </c>
      <c r="E36" s="30">
        <f t="shared" si="35"/>
        <v>24</v>
      </c>
      <c r="F36" s="30">
        <f t="shared" si="36"/>
        <v>12.666</v>
      </c>
      <c r="G36" s="31">
        <f t="shared" si="37"/>
        <v>0</v>
      </c>
      <c r="H36" s="32">
        <f t="shared" si="38"/>
        <v>50.666</v>
      </c>
      <c r="I36" s="33" t="s">
        <v>1169</v>
      </c>
      <c r="J36" s="33" t="s">
        <v>1205</v>
      </c>
      <c r="K36" s="33" t="s">
        <v>1205</v>
      </c>
      <c r="L36" s="33" t="s">
        <v>1205</v>
      </c>
      <c r="M36" s="33" t="s">
        <v>1206</v>
      </c>
      <c r="N36" s="33" t="s">
        <v>1205</v>
      </c>
      <c r="O36" s="33" t="s">
        <v>1205</v>
      </c>
      <c r="P36" s="136" t="s">
        <v>1205</v>
      </c>
      <c r="Q36" s="33" t="s">
        <v>1205</v>
      </c>
      <c r="R36" s="33" t="s">
        <v>1205</v>
      </c>
      <c r="S36" s="33" t="s">
        <v>1205</v>
      </c>
      <c r="T36" s="33" t="s">
        <v>1205</v>
      </c>
      <c r="U36" s="34">
        <v>310806.0</v>
      </c>
      <c r="V36" s="130">
        <v>0.7</v>
      </c>
      <c r="W36" s="203">
        <v>45635.0</v>
      </c>
      <c r="X36" s="37">
        <v>310808.0</v>
      </c>
      <c r="Y36" s="130">
        <v>0.7</v>
      </c>
      <c r="Z36" s="203">
        <v>45654.0</v>
      </c>
      <c r="AA36" s="37" t="s">
        <v>1228</v>
      </c>
      <c r="AB36" s="130">
        <v>0.6</v>
      </c>
      <c r="AC36" s="203">
        <v>45713.0</v>
      </c>
      <c r="AD36" s="40"/>
      <c r="AE36" s="212">
        <f t="shared" ref="AE36:AF36" si="50">AB36</f>
        <v>0.6</v>
      </c>
      <c r="AF36" s="219">
        <f t="shared" si="50"/>
        <v>45713</v>
      </c>
      <c r="AG36" s="142">
        <v>63.33</v>
      </c>
      <c r="AH36" s="41">
        <f t="shared" si="48"/>
        <v>63.33</v>
      </c>
      <c r="AI36" s="42">
        <f t="shared" si="49"/>
        <v>0</v>
      </c>
    </row>
    <row r="37">
      <c r="A37" s="58">
        <v>8.0</v>
      </c>
      <c r="B37" s="211" t="s">
        <v>503</v>
      </c>
      <c r="C37" s="201" t="s">
        <v>6</v>
      </c>
      <c r="D37" s="29">
        <f t="shared" si="34"/>
        <v>16</v>
      </c>
      <c r="E37" s="30">
        <f t="shared" si="35"/>
        <v>29.2</v>
      </c>
      <c r="F37" s="30">
        <f t="shared" si="36"/>
        <v>15.334</v>
      </c>
      <c r="G37" s="31">
        <f t="shared" si="37"/>
        <v>20</v>
      </c>
      <c r="H37" s="32">
        <f t="shared" si="38"/>
        <v>80.534</v>
      </c>
      <c r="I37" s="33" t="s">
        <v>1169</v>
      </c>
      <c r="J37" s="33" t="s">
        <v>1205</v>
      </c>
      <c r="K37" s="33" t="s">
        <v>1205</v>
      </c>
      <c r="L37" s="33" t="s">
        <v>1205</v>
      </c>
      <c r="M37" s="33" t="s">
        <v>1205</v>
      </c>
      <c r="N37" s="33" t="s">
        <v>1205</v>
      </c>
      <c r="O37" s="33" t="s">
        <v>1205</v>
      </c>
      <c r="P37" s="136" t="s">
        <v>1205</v>
      </c>
      <c r="Q37" s="33" t="s">
        <v>1205</v>
      </c>
      <c r="R37" s="218"/>
      <c r="S37" s="218"/>
      <c r="T37" s="218"/>
      <c r="U37" s="34">
        <v>310808.0</v>
      </c>
      <c r="V37" s="130">
        <v>0.8</v>
      </c>
      <c r="W37" s="203">
        <v>45621.0</v>
      </c>
      <c r="X37" s="21">
        <v>310867.0</v>
      </c>
      <c r="Y37" s="130">
        <v>0.8</v>
      </c>
      <c r="Z37" s="203">
        <v>45647.0</v>
      </c>
      <c r="AA37" s="37">
        <v>888035.0</v>
      </c>
      <c r="AB37" s="212">
        <v>0.73</v>
      </c>
      <c r="AC37" s="219">
        <v>45693.0</v>
      </c>
      <c r="AD37" s="220"/>
      <c r="AE37" s="212">
        <f t="shared" ref="AE37:AF37" si="51">AB37</f>
        <v>0.73</v>
      </c>
      <c r="AF37" s="203">
        <f t="shared" si="51"/>
        <v>45693</v>
      </c>
      <c r="AG37" s="142">
        <v>76.67</v>
      </c>
      <c r="AH37" s="41">
        <f t="shared" si="48"/>
        <v>76.67</v>
      </c>
      <c r="AI37" s="42">
        <f t="shared" si="49"/>
        <v>100</v>
      </c>
    </row>
    <row r="38">
      <c r="A38" s="58">
        <v>11.0</v>
      </c>
      <c r="B38" s="211" t="s">
        <v>765</v>
      </c>
      <c r="C38" s="140" t="s">
        <v>6</v>
      </c>
      <c r="D38" s="29">
        <f t="shared" si="34"/>
        <v>18.8</v>
      </c>
      <c r="E38" s="30">
        <f t="shared" si="35"/>
        <v>32</v>
      </c>
      <c r="F38" s="30">
        <f t="shared" si="36"/>
        <v>12.666</v>
      </c>
      <c r="G38" s="31">
        <f t="shared" si="37"/>
        <v>20</v>
      </c>
      <c r="H38" s="32">
        <f t="shared" si="38"/>
        <v>83.466</v>
      </c>
      <c r="I38" s="33" t="s">
        <v>1169</v>
      </c>
      <c r="J38" s="33" t="s">
        <v>1206</v>
      </c>
      <c r="K38" s="33" t="s">
        <v>1224</v>
      </c>
      <c r="L38" s="33" t="s">
        <v>1205</v>
      </c>
      <c r="M38" s="33" t="s">
        <v>1224</v>
      </c>
      <c r="N38" s="33" t="s">
        <v>1205</v>
      </c>
      <c r="O38" s="33" t="s">
        <v>1224</v>
      </c>
      <c r="P38" s="136" t="s">
        <v>1205</v>
      </c>
      <c r="Q38" s="33" t="s">
        <v>1224</v>
      </c>
      <c r="R38" s="33" t="s">
        <v>1205</v>
      </c>
      <c r="S38" s="218"/>
      <c r="T38" s="221"/>
      <c r="U38" s="202">
        <v>310811.0</v>
      </c>
      <c r="V38" s="130">
        <v>0.98</v>
      </c>
      <c r="W38" s="203">
        <v>45565.0</v>
      </c>
      <c r="X38" s="37">
        <v>310865.0</v>
      </c>
      <c r="Y38" s="130">
        <v>0.9</v>
      </c>
      <c r="Z38" s="203">
        <v>45621.0</v>
      </c>
      <c r="AA38" s="37" t="s">
        <v>1229</v>
      </c>
      <c r="AB38" s="212">
        <v>0.8</v>
      </c>
      <c r="AC38" s="219">
        <v>45696.0</v>
      </c>
      <c r="AD38" s="40"/>
      <c r="AE38" s="212">
        <f t="shared" ref="AE38:AF38" si="52">AB38</f>
        <v>0.8</v>
      </c>
      <c r="AF38" s="203">
        <f t="shared" si="52"/>
        <v>45696</v>
      </c>
      <c r="AG38" s="142">
        <v>63.33</v>
      </c>
      <c r="AH38" s="41">
        <f t="shared" si="48"/>
        <v>63.33</v>
      </c>
      <c r="AI38" s="42">
        <f t="shared" si="49"/>
        <v>100</v>
      </c>
    </row>
    <row r="39">
      <c r="A39" s="58"/>
      <c r="B39" s="59"/>
      <c r="C39" s="143"/>
      <c r="D39" s="30"/>
      <c r="E39" s="30"/>
      <c r="F39" s="30"/>
      <c r="G39" s="30"/>
      <c r="H39" s="61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62"/>
      <c r="V39" s="35"/>
      <c r="W39" s="63"/>
      <c r="X39" s="37"/>
      <c r="Y39" s="35"/>
      <c r="Z39" s="64"/>
      <c r="AA39" s="37"/>
      <c r="AB39" s="35"/>
      <c r="AC39" s="65"/>
      <c r="AD39" s="40"/>
      <c r="AE39" s="37"/>
      <c r="AF39" s="65"/>
      <c r="AG39" s="37"/>
      <c r="AH39" s="37"/>
      <c r="AI39" s="37"/>
    </row>
    <row r="40">
      <c r="A40" s="58"/>
      <c r="B40" s="59"/>
      <c r="C40" s="143"/>
      <c r="D40" s="30"/>
      <c r="E40" s="30"/>
      <c r="F40" s="30"/>
      <c r="G40" s="30"/>
      <c r="H40" s="61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62"/>
      <c r="V40" s="35"/>
      <c r="W40" s="63"/>
      <c r="X40" s="37"/>
      <c r="Y40" s="35"/>
      <c r="Z40" s="64"/>
      <c r="AA40" s="37"/>
      <c r="AB40" s="35"/>
      <c r="AC40" s="65"/>
      <c r="AD40" s="40"/>
      <c r="AE40" s="37"/>
      <c r="AF40" s="65"/>
      <c r="AG40" s="37"/>
      <c r="AH40" s="37"/>
      <c r="AI40" s="37"/>
    </row>
  </sheetData>
  <mergeCells count="31">
    <mergeCell ref="U2:U3"/>
    <mergeCell ref="W2:W3"/>
    <mergeCell ref="X2:X3"/>
    <mergeCell ref="Z2:Z3"/>
    <mergeCell ref="AA2:AA3"/>
    <mergeCell ref="AC2:AC3"/>
    <mergeCell ref="AD2:AD3"/>
    <mergeCell ref="AF2:AF3"/>
    <mergeCell ref="AI2:AI3"/>
    <mergeCell ref="D1:G2"/>
    <mergeCell ref="H1:H3"/>
    <mergeCell ref="I1:R1"/>
    <mergeCell ref="U1:W1"/>
    <mergeCell ref="X1:Z1"/>
    <mergeCell ref="AA1:AC1"/>
    <mergeCell ref="AD1:AF1"/>
    <mergeCell ref="C1:C2"/>
    <mergeCell ref="A2:A3"/>
    <mergeCell ref="B2:B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</mergeCells>
  <conditionalFormatting sqref="D4:G40">
    <cfRule type="cellIs" dxfId="0" priority="1" operator="greaterThanOrEqual">
      <formula>0.1</formula>
    </cfRule>
  </conditionalFormatting>
  <conditionalFormatting sqref="D4:G40">
    <cfRule type="cellIs" dxfId="1" priority="2" operator="lessThan">
      <formula>0.1</formula>
    </cfRule>
  </conditionalFormatting>
  <conditionalFormatting sqref="H1:H40">
    <cfRule type="cellIs" dxfId="2" priority="3" operator="between">
      <formula>60</formula>
      <formula>68</formula>
    </cfRule>
  </conditionalFormatting>
  <conditionalFormatting sqref="I1:T40">
    <cfRule type="containsText" dxfId="3" priority="4" operator="containsText" text="N">
      <formula>NOT(ISERROR(SEARCH(("N"),(I1))))</formula>
    </cfRule>
  </conditionalFormatting>
  <conditionalFormatting sqref="H1:H40">
    <cfRule type="cellIs" dxfId="4" priority="5" operator="between">
      <formula>68</formula>
      <formula>74</formula>
    </cfRule>
  </conditionalFormatting>
  <conditionalFormatting sqref="H1:H40">
    <cfRule type="cellIs" dxfId="5" priority="6" operator="between">
      <formula>74</formula>
      <formula>81</formula>
    </cfRule>
  </conditionalFormatting>
  <conditionalFormatting sqref="H1:H40">
    <cfRule type="cellIs" dxfId="6" priority="7" operator="between">
      <formula>81</formula>
      <formula>90</formula>
    </cfRule>
  </conditionalFormatting>
  <conditionalFormatting sqref="H1:H40">
    <cfRule type="cellIs" dxfId="7" priority="8" operator="greaterThan">
      <formula>90</formula>
    </cfRule>
  </conditionalFormatting>
  <conditionalFormatting sqref="AG4:AH40">
    <cfRule type="cellIs" dxfId="1" priority="9" operator="lessThan">
      <formula>60</formula>
    </cfRule>
  </conditionalFormatting>
  <drawing r:id="rId1"/>
</worksheet>
</file>