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C:\Users\KJ35FA\Documents\GitHub\doughnut-biotool\"/>
    </mc:Choice>
  </mc:AlternateContent>
  <xr:revisionPtr revIDLastSave="0" documentId="13_ncr:1_{886C16DD-2A9D-42AC-8D40-238EB24EBA28}" xr6:coauthVersionLast="47" xr6:coauthVersionMax="47" xr10:uidLastSave="{00000000-0000-0000-0000-000000000000}"/>
  <bookViews>
    <workbookView xWindow="28680" yWindow="-17775" windowWidth="38640" windowHeight="21240" xr2:uid="{00000000-000D-0000-FFFF-FFFF00000000}"/>
  </bookViews>
  <sheets>
    <sheet name="Introduction" sheetId="1" r:id="rId1"/>
    <sheet name="Input" sheetId="3" r:id="rId2"/>
    <sheet name="Results" sheetId="5" r:id="rId3"/>
    <sheet name="LCA Conversion factors " sheetId="6" r:id="rId4"/>
    <sheet name="Data_land" sheetId="2" r:id="rId5"/>
    <sheet name="Data_materials" sheetId="8" r:id="rId6"/>
    <sheet name="License terms"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5" l="1"/>
  <c r="D11" i="5"/>
  <c r="D12" i="5"/>
  <c r="D13" i="5"/>
  <c r="D14" i="5"/>
  <c r="D15" i="5"/>
  <c r="D16" i="5"/>
  <c r="D17" i="5"/>
  <c r="D18" i="5"/>
  <c r="D9" i="5"/>
  <c r="K27" i="5" l="1"/>
  <c r="D64" i="5"/>
  <c r="D57" i="5"/>
  <c r="D58" i="5"/>
  <c r="N48" i="8" l="1"/>
  <c r="N41" i="8" l="1"/>
  <c r="N42" i="8"/>
  <c r="J31" i="3" l="1"/>
  <c r="E31" i="3"/>
  <c r="N74" i="8"/>
  <c r="D89" i="5" s="1"/>
  <c r="N69" i="8"/>
  <c r="D84" i="5" s="1"/>
  <c r="N68" i="8"/>
  <c r="D83" i="5" s="1"/>
  <c r="N67" i="8"/>
  <c r="D82" i="5" s="1"/>
  <c r="N66" i="8"/>
  <c r="D81" i="5" s="1"/>
  <c r="N65" i="8"/>
  <c r="D80" i="5" s="1"/>
  <c r="N64" i="8"/>
  <c r="D79" i="5" s="1"/>
  <c r="N63" i="8"/>
  <c r="D78" i="5" s="1"/>
  <c r="N62" i="8"/>
  <c r="D77" i="5" s="1"/>
  <c r="N61" i="8"/>
  <c r="D76" i="5" s="1"/>
  <c r="N60" i="8"/>
  <c r="D75" i="5" s="1"/>
  <c r="N59" i="8"/>
  <c r="D74" i="5" s="1"/>
  <c r="N58" i="8"/>
  <c r="D73" i="5" s="1"/>
  <c r="N57" i="8"/>
  <c r="D72" i="5" s="1"/>
  <c r="N56" i="8"/>
  <c r="D71" i="5" s="1"/>
  <c r="D108" i="5" s="1"/>
  <c r="N55" i="8"/>
  <c r="D70" i="5" s="1"/>
  <c r="N54" i="8"/>
  <c r="D69" i="5" s="1"/>
  <c r="N50" i="8"/>
  <c r="K26" i="5" s="1"/>
  <c r="N38" i="8"/>
  <c r="N73" i="8"/>
  <c r="D88" i="5" s="1"/>
  <c r="N72" i="8"/>
  <c r="D87" i="5" s="1"/>
  <c r="N71" i="8"/>
  <c r="D86" i="5" s="1"/>
  <c r="N70" i="8"/>
  <c r="D85" i="5" s="1"/>
  <c r="N53" i="8"/>
  <c r="D68" i="5" s="1"/>
  <c r="N52" i="8"/>
  <c r="D67" i="5" s="1"/>
  <c r="N51" i="8"/>
  <c r="D66" i="5" s="1"/>
  <c r="N49" i="8"/>
  <c r="D65" i="5" s="1"/>
  <c r="N9" i="8"/>
  <c r="D26" i="5" s="1"/>
  <c r="D96" i="5" s="1"/>
  <c r="N47" i="8"/>
  <c r="D63" i="5" s="1"/>
  <c r="N46" i="8"/>
  <c r="D62" i="5" s="1"/>
  <c r="N45" i="8"/>
  <c r="D61" i="5" s="1"/>
  <c r="N44" i="8"/>
  <c r="D60" i="5" s="1"/>
  <c r="N43" i="8"/>
  <c r="D59" i="5" s="1"/>
  <c r="N40" i="8"/>
  <c r="D56" i="5" s="1"/>
  <c r="N39" i="8"/>
  <c r="D55" i="5" s="1"/>
  <c r="N37" i="8"/>
  <c r="D54" i="5" s="1"/>
  <c r="N36" i="8"/>
  <c r="D53" i="5" s="1"/>
  <c r="N35" i="8"/>
  <c r="D52" i="5" s="1"/>
  <c r="N34" i="8"/>
  <c r="D51" i="5" s="1"/>
  <c r="N33" i="8"/>
  <c r="D50" i="5" s="1"/>
  <c r="N32" i="8"/>
  <c r="D49" i="5" s="1"/>
  <c r="N31" i="8"/>
  <c r="D48" i="5" s="1"/>
  <c r="N30" i="8"/>
  <c r="D47" i="5" s="1"/>
  <c r="N29" i="8"/>
  <c r="D46" i="5" s="1"/>
  <c r="N28" i="8"/>
  <c r="D45" i="5" s="1"/>
  <c r="N27" i="8"/>
  <c r="D44" i="5" s="1"/>
  <c r="N26" i="8"/>
  <c r="D43" i="5" s="1"/>
  <c r="N25" i="8"/>
  <c r="D42" i="5" s="1"/>
  <c r="N24" i="8"/>
  <c r="D41" i="5" s="1"/>
  <c r="N23" i="8"/>
  <c r="D40" i="5" s="1"/>
  <c r="N22" i="8"/>
  <c r="D39" i="5" s="1"/>
  <c r="N21" i="8"/>
  <c r="D38" i="5" s="1"/>
  <c r="N20" i="8"/>
  <c r="D37" i="5" s="1"/>
  <c r="N19" i="8"/>
  <c r="D36" i="5" s="1"/>
  <c r="N18" i="8"/>
  <c r="D35" i="5" s="1"/>
  <c r="N17" i="8"/>
  <c r="D34" i="5" s="1"/>
  <c r="N16" i="8"/>
  <c r="D33" i="5" s="1"/>
  <c r="N15" i="8"/>
  <c r="D32" i="5" s="1"/>
  <c r="N14" i="8"/>
  <c r="D31" i="5" s="1"/>
  <c r="N13" i="8"/>
  <c r="D30" i="5" s="1"/>
  <c r="N12" i="8"/>
  <c r="D29" i="5" s="1"/>
  <c r="D99" i="5" s="1"/>
  <c r="N11" i="8"/>
  <c r="D28" i="5" s="1"/>
  <c r="N10" i="8"/>
  <c r="D27" i="5" s="1"/>
  <c r="N8" i="8"/>
  <c r="D25" i="5" s="1"/>
  <c r="K25" i="5" l="1"/>
  <c r="D100" i="5"/>
  <c r="D101" i="5"/>
  <c r="D102" i="5"/>
  <c r="D104" i="5"/>
  <c r="D109" i="5"/>
  <c r="D97" i="5"/>
  <c r="D107" i="5"/>
  <c r="D95" i="5"/>
  <c r="D103" i="5"/>
  <c r="D98" i="5"/>
  <c r="D106" i="5"/>
  <c r="D105" i="5"/>
  <c r="D90" i="5"/>
  <c r="K36" i="5" s="1"/>
  <c r="G13" i="6"/>
  <c r="G14" i="6"/>
  <c r="G15" i="6"/>
  <c r="G17" i="6"/>
  <c r="G18" i="6"/>
  <c r="E16" i="6"/>
  <c r="G16" i="6" s="1"/>
  <c r="E12" i="6"/>
  <c r="G12" i="6" s="1"/>
  <c r="K28" i="5" l="1"/>
  <c r="K35" i="5" s="1"/>
  <c r="D110" i="5"/>
  <c r="G20" i="6"/>
  <c r="D19" i="5" l="1"/>
  <c r="K34" i="5" s="1"/>
</calcChain>
</file>

<file path=xl/sharedStrings.xml><?xml version="1.0" encoding="utf-8"?>
<sst xmlns="http://schemas.openxmlformats.org/spreadsheetml/2006/main" count="1287" uniqueCount="466">
  <si>
    <t>Doughnut for Urban Development - Life-cycle biodiversity impact tool</t>
  </si>
  <si>
    <t>The tool is best used in combination with the Biodiversity Metric tool from Natural England, which only covers local impacts but provides a more in-depth and comprehensive assessment:</t>
  </si>
  <si>
    <t xml:space="preserve">https://publications.naturalengland.org.uk/publication/6049804846366720 </t>
  </si>
  <si>
    <t>Data</t>
  </si>
  <si>
    <t>The data on local land transformation are directly based on the ReCiPe 2016 method and are therefore open source.</t>
  </si>
  <si>
    <t>Input</t>
  </si>
  <si>
    <t>Results and units</t>
  </si>
  <si>
    <t>Other LCA tools</t>
  </si>
  <si>
    <t>Converting LCA results</t>
  </si>
  <si>
    <t>If you have LCA results from another tool, you can use the "LCA conversion factors" table to calculate biodiversity impacts linked with construction materials. This can provide more project-specific results instead of using generic data.</t>
  </si>
  <si>
    <r>
      <t xml:space="preserve">However, this is only possible if your LCA results cover </t>
    </r>
    <r>
      <rPr>
        <b/>
        <sz val="11"/>
        <color theme="1"/>
        <rFont val="Barlow"/>
      </rPr>
      <t>all</t>
    </r>
    <r>
      <rPr>
        <sz val="11"/>
        <color theme="1"/>
        <rFont val="Barlow"/>
      </rPr>
      <t xml:space="preserve"> relevant impact categories (global warming, ecotoxicity, land use, water use, eutrophication, acidification, photochemical ozone formation).</t>
    </r>
  </si>
  <si>
    <t>Also note that local impacts from land transformation and occupation still need to be calculated separately.</t>
  </si>
  <si>
    <t>Planetary sustainability</t>
  </si>
  <si>
    <t xml:space="preserve">As the planetary boundary for biodiversity loss has already been transgressed, the emphasis is not only on reducing negative impacts, but also on implementing regeneration and having a positive impact on biodiversity with the project. </t>
  </si>
  <si>
    <r>
      <t xml:space="preserve">The top priority should be to </t>
    </r>
    <r>
      <rPr>
        <b/>
        <sz val="11"/>
        <color theme="1"/>
        <rFont val="Barlow"/>
      </rPr>
      <t>avoid</t>
    </r>
    <r>
      <rPr>
        <sz val="11"/>
        <color theme="1"/>
        <rFont val="Barlow"/>
      </rPr>
      <t xml:space="preserve"> activities that damage ecosystems, and </t>
    </r>
    <r>
      <rPr>
        <b/>
        <sz val="11"/>
        <color theme="1"/>
        <rFont val="Barlow"/>
      </rPr>
      <t>minimize</t>
    </r>
    <r>
      <rPr>
        <sz val="11"/>
        <color theme="1"/>
        <rFont val="Barlow"/>
      </rPr>
      <t xml:space="preserve"> the impact of activities that cannot be avoided. Then, </t>
    </r>
    <r>
      <rPr>
        <b/>
        <sz val="11"/>
        <color theme="1"/>
        <rFont val="Barlow"/>
      </rPr>
      <t>remediation and regeneration</t>
    </r>
    <r>
      <rPr>
        <sz val="11"/>
        <color theme="1"/>
        <rFont val="Barlow"/>
      </rPr>
      <t xml:space="preserve"> can be implemented to improve biodiversity within the project area.</t>
    </r>
  </si>
  <si>
    <t>The developer can also contribute to regeneration e.g. by funding regenerative activities away from the project area or purchasing biocredits - although once again the developer should not claim that this "compensates" for negative impacts.</t>
  </si>
  <si>
    <t/>
  </si>
  <si>
    <t>Authors and license</t>
  </si>
  <si>
    <t>Input data</t>
  </si>
  <si>
    <t>1)</t>
  </si>
  <si>
    <t>Number of years</t>
  </si>
  <si>
    <t>years</t>
  </si>
  <si>
    <t>Current areas</t>
  </si>
  <si>
    <t>Future areas</t>
  </si>
  <si>
    <t>Used forest</t>
  </si>
  <si>
    <r>
      <t>m</t>
    </r>
    <r>
      <rPr>
        <vertAlign val="superscript"/>
        <sz val="11"/>
        <color theme="1"/>
        <rFont val="Barlow"/>
      </rPr>
      <t>2</t>
    </r>
  </si>
  <si>
    <t>Unexploited forest</t>
  </si>
  <si>
    <t>Pasture (man-made)</t>
  </si>
  <si>
    <t>Grassland (natural, non-use)</t>
  </si>
  <si>
    <r>
      <t>m</t>
    </r>
    <r>
      <rPr>
        <vertAlign val="superscript"/>
        <sz val="11"/>
        <color theme="1"/>
        <rFont val="Barlow"/>
      </rPr>
      <t>2</t>
    </r>
    <r>
      <rPr>
        <sz val="11"/>
        <color theme="1"/>
        <rFont val="Calibri"/>
        <family val="2"/>
        <scheme val="minor"/>
      </rPr>
      <t/>
    </r>
  </si>
  <si>
    <t>Shrubland</t>
  </si>
  <si>
    <t>Wetland (non-use)</t>
  </si>
  <si>
    <t>Annual crops</t>
  </si>
  <si>
    <t>Permanent crops</t>
  </si>
  <si>
    <t>Mosaic agriculture</t>
  </si>
  <si>
    <t>Urban and industrial land</t>
  </si>
  <si>
    <t>2)</t>
  </si>
  <si>
    <t>Preferred unit</t>
  </si>
  <si>
    <t>kg</t>
  </si>
  <si>
    <t>m3</t>
  </si>
  <si>
    <t>Clay</t>
  </si>
  <si>
    <t>Ceramic tiles</t>
  </si>
  <si>
    <t>Aluminium</t>
  </si>
  <si>
    <t>Zinc</t>
  </si>
  <si>
    <t>Glass wool insulation</t>
  </si>
  <si>
    <t>Stone wool insulation</t>
  </si>
  <si>
    <t>m2</t>
  </si>
  <si>
    <t>Results</t>
  </si>
  <si>
    <t>Total</t>
  </si>
  <si>
    <r>
      <t xml:space="preserve">Reference for the transformation and occupation coefficients: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</si>
  <si>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Transformation coefficients</t>
  </si>
  <si>
    <t>Do not modify these values</t>
  </si>
  <si>
    <r>
      <t>species.year/m</t>
    </r>
    <r>
      <rPr>
        <i/>
        <vertAlign val="superscript"/>
        <sz val="11"/>
        <color theme="1"/>
        <rFont val="Barlow"/>
      </rPr>
      <t>2</t>
    </r>
  </si>
  <si>
    <r>
      <t>species.year/m</t>
    </r>
    <r>
      <rPr>
        <i/>
        <vertAlign val="superscript"/>
        <sz val="11"/>
        <color theme="1"/>
        <rFont val="Barlow"/>
      </rPr>
      <t>2</t>
    </r>
    <r>
      <rPr>
        <sz val="11"/>
        <color theme="1"/>
        <rFont val="Calibri"/>
        <family val="2"/>
        <scheme val="minor"/>
      </rPr>
      <t/>
    </r>
  </si>
  <si>
    <t>Occupation coefficients</t>
  </si>
  <si>
    <r>
      <t>species.year/m</t>
    </r>
    <r>
      <rPr>
        <i/>
        <vertAlign val="superscript"/>
        <sz val="11"/>
        <color theme="1"/>
        <rFont val="Barlow"/>
      </rPr>
      <t>2</t>
    </r>
    <r>
      <rPr>
        <i/>
        <sz val="11"/>
        <color theme="1"/>
        <rFont val="Barlow"/>
      </rPr>
      <t>.year</t>
    </r>
  </si>
  <si>
    <t>Ecoinvent process (v3.9.1)</t>
  </si>
  <si>
    <t>Geography</t>
  </si>
  <si>
    <t>Ecoinvent unit</t>
  </si>
  <si>
    <t>Density (kg/m3)</t>
  </si>
  <si>
    <t>market for gravel, crushed</t>
  </si>
  <si>
    <t>RoW</t>
  </si>
  <si>
    <t>market for concrete, 20MPa</t>
  </si>
  <si>
    <t>market for concrete, 25MPa</t>
  </si>
  <si>
    <t>market for concrete, 35MPa</t>
  </si>
  <si>
    <t>market for lightweight concrete block, expanded clay</t>
  </si>
  <si>
    <t>market for clay</t>
  </si>
  <si>
    <t>market for clay brick</t>
  </si>
  <si>
    <t>GLO</t>
  </si>
  <si>
    <t>market for roof tile</t>
  </si>
  <si>
    <t>market for ceramic tile</t>
  </si>
  <si>
    <t>market for gypsum plasterboard</t>
  </si>
  <si>
    <t>market for particleboard, cement bonded</t>
  </si>
  <si>
    <t>RER</t>
  </si>
  <si>
    <t>market for steel, unalloyed</t>
  </si>
  <si>
    <t>market for zinc</t>
  </si>
  <si>
    <t>market for cross-laminated timber</t>
  </si>
  <si>
    <t>market for glued laminated timber, average glue mix</t>
  </si>
  <si>
    <t>Europe without Switzerland</t>
  </si>
  <si>
    <t>market for sawnwood, beam, hardwood, dried (u=10%), planed</t>
  </si>
  <si>
    <t>market for sawnwood, beam, softwood, dried (u=10%), planed</t>
  </si>
  <si>
    <t>market for fibreboard, hard</t>
  </si>
  <si>
    <t>market for plywood</t>
  </si>
  <si>
    <t>market for polystyrene foam slab for perimeter insulation</t>
  </si>
  <si>
    <t>market for glass wool mat</t>
  </si>
  <si>
    <t>market for stone wool</t>
  </si>
  <si>
    <t>market for wood wool</t>
  </si>
  <si>
    <t>market for cellulose fibre</t>
  </si>
  <si>
    <t>market for door, inner, wood</t>
  </si>
  <si>
    <t>market for door, outer, wood-glass</t>
  </si>
  <si>
    <t>market for glazing, triple, U&lt;0.5 W/m2K</t>
  </si>
  <si>
    <t>Background environmental data</t>
  </si>
  <si>
    <t>Product name</t>
  </si>
  <si>
    <t>Biodiversity impact (species.year per unit)</t>
  </si>
  <si>
    <t>Notes</t>
  </si>
  <si>
    <t>Unit</t>
  </si>
  <si>
    <t>Material type</t>
  </si>
  <si>
    <t>Density</t>
  </si>
  <si>
    <t>market for alkyd paint, white, without solvent, in 60% solution state</t>
  </si>
  <si>
    <t>Aerated concrete</t>
  </si>
  <si>
    <t>Concrete</t>
  </si>
  <si>
    <t>Modelled as "lightweight concrete, expanded clay" but other types are available</t>
  </si>
  <si>
    <t>market for aluminium, cast alloy</t>
  </si>
  <si>
    <t>Metal</t>
  </si>
  <si>
    <t>market for anhydrite floor</t>
  </si>
  <si>
    <t>Anhydrite (CaSO4)</t>
  </si>
  <si>
    <t>Cement and gypsum</t>
  </si>
  <si>
    <t>Waste process is treated as "plastic plaster"</t>
  </si>
  <si>
    <t>market for base plaster</t>
  </si>
  <si>
    <t>Asphalt</t>
  </si>
  <si>
    <t>market for cast iron</t>
  </si>
  <si>
    <t>Bricks, clay</t>
  </si>
  <si>
    <t>Bricks, sand-lime</t>
  </si>
  <si>
    <t>market for cement cast plaster floor</t>
  </si>
  <si>
    <t>Bricks, shale</t>
  </si>
  <si>
    <t>market for cement mortar</t>
  </si>
  <si>
    <t>cement mortar</t>
  </si>
  <si>
    <t>Cast iron</t>
  </si>
  <si>
    <t>market for cement, CEM III/A</t>
  </si>
  <si>
    <t>cement, CEM III/A</t>
  </si>
  <si>
    <t>Cellulose fibre insulation material</t>
  </si>
  <si>
    <t>Insulation</t>
  </si>
  <si>
    <t>Cement</t>
  </si>
  <si>
    <t>There are other types of cement with somewhat different impact factors, but only one was added to simplify</t>
  </si>
  <si>
    <t>Cement bound particle board</t>
  </si>
  <si>
    <t>Waste process is treated as fibreboard (which is in kg in ecoinvent, so it is converted to m3 using a density of 750)</t>
  </si>
  <si>
    <t>Cement mortar</t>
  </si>
  <si>
    <t>market for clay plaster</t>
  </si>
  <si>
    <t>Cement plaster</t>
  </si>
  <si>
    <t>Cement screed</t>
  </si>
  <si>
    <t>End of life modelled as brick</t>
  </si>
  <si>
    <t>market for concrete, 30MPa</t>
  </si>
  <si>
    <t>concrete, 30MPa</t>
  </si>
  <si>
    <t>Clay plaster</t>
  </si>
  <si>
    <t>No waste process for clay so assumed to be similar as for cement plaster</t>
  </si>
  <si>
    <t>market for concrete, 40MPa</t>
  </si>
  <si>
    <t>concrete, 40MPa</t>
  </si>
  <si>
    <t>Concrete C20</t>
  </si>
  <si>
    <t>market for concrete, 45MPa</t>
  </si>
  <si>
    <t>concrete, 45MPa</t>
  </si>
  <si>
    <t>Concrete C25</t>
  </si>
  <si>
    <t>market for cover plaster, mineral</t>
  </si>
  <si>
    <t>Concrete C30</t>
  </si>
  <si>
    <t>market for cover plaster, organic</t>
  </si>
  <si>
    <t>Concrete C35</t>
  </si>
  <si>
    <t>Concrete C40</t>
  </si>
  <si>
    <t>Concrete C45+</t>
  </si>
  <si>
    <t>Values similar for C50</t>
  </si>
  <si>
    <t>market for door, outer, wood-aluminium</t>
  </si>
  <si>
    <t>Cover plaster, mineral</t>
  </si>
  <si>
    <t>Cover plaster, organic</t>
  </si>
  <si>
    <t>End of life assumed to be similar to mineral plaster</t>
  </si>
  <si>
    <t>market for fibre cement facing tile</t>
  </si>
  <si>
    <t>Cross laminated timber, CLT</t>
  </si>
  <si>
    <t>Wood</t>
  </si>
  <si>
    <t>market for fibre cement roof slate</t>
  </si>
  <si>
    <t>Door, inner, wood</t>
  </si>
  <si>
    <t>Door, outer, wood-aluminium</t>
  </si>
  <si>
    <t>Other</t>
  </si>
  <si>
    <t>market for flyash brick</t>
  </si>
  <si>
    <t>Door, outer, wood-glass</t>
  </si>
  <si>
    <t>Fibre cement facing tile</t>
  </si>
  <si>
    <t>market for glazing, double, U&lt;1.1 W/m2K</t>
  </si>
  <si>
    <t>Fibre cement roof slate</t>
  </si>
  <si>
    <t>Fly ash brick</t>
  </si>
  <si>
    <t>End of life assumed similar to clay bricks</t>
  </si>
  <si>
    <t>Glazing, double</t>
  </si>
  <si>
    <t>Glass</t>
  </si>
  <si>
    <t>Density here is weight per m2</t>
  </si>
  <si>
    <t>market for heat distribution equipment, hydronic radiant floor heating, 150m2</t>
  </si>
  <si>
    <t>unit</t>
  </si>
  <si>
    <t>Glazing, triple</t>
  </si>
  <si>
    <t>Density here is weight per m3</t>
  </si>
  <si>
    <t>market for heat pump, brine-water, 10kW</t>
  </si>
  <si>
    <t>heat pump, brine-water, 10kW</t>
  </si>
  <si>
    <t>Glued laminated timber (glulam)</t>
  </si>
  <si>
    <t>Aggregates</t>
  </si>
  <si>
    <t>market for lime mortar</t>
  </si>
  <si>
    <t>Gypsum plasterboard</t>
  </si>
  <si>
    <t>market for mastic asphalt</t>
  </si>
  <si>
    <t>Heat distribution for floor heating, per m2</t>
  </si>
  <si>
    <t>Installations</t>
  </si>
  <si>
    <t>The ecoinvent process is for 150 m2, the impact was assumed to be proportional to the surface. 150m2 require 125 kg of aluminium and 66 kg of polystyrene.</t>
  </si>
  <si>
    <t>market for natural stone plate, grounded</t>
  </si>
  <si>
    <t>natural stone plate, grounded</t>
  </si>
  <si>
    <t>Heat pump, electric, 10 kW</t>
  </si>
  <si>
    <t>This is based on a brine-water heat pump. Impacts for a 30 kW heat pump in ecoinvent (of undefined type) are roughly three times higher. For waste processes, the pump is assumed to be 100 kg of steel, 20 kg of electronic waste and 10 kg of plastic, roughly consistent with ecoinvent.</t>
  </si>
  <si>
    <t>Lime mortar</t>
  </si>
  <si>
    <t>End of life assumed to be similar to cement mortar</t>
  </si>
  <si>
    <t>market for photovoltaic mounting system, for slanted-roof installation</t>
  </si>
  <si>
    <t>market for window frame, poly vinyl chloride, U=1.6 W/m2K</t>
  </si>
  <si>
    <t>Plastic</t>
  </si>
  <si>
    <t>market for photovoltaic panel, single-Si wafer</t>
  </si>
  <si>
    <t>market for window frame, wood, U=1.5 W/m2K</t>
  </si>
  <si>
    <t>market for window frame, wood-metal, U=1.6 W/m2K</t>
  </si>
  <si>
    <t>market for polyethylene pipe, DN 200, SDR 41</t>
  </si>
  <si>
    <t>m</t>
  </si>
  <si>
    <t>market group for electricity, medium voltage</t>
  </si>
  <si>
    <t>kWh</t>
  </si>
  <si>
    <t>Electricity</t>
  </si>
  <si>
    <t>market for polystyrene, extruded</t>
  </si>
  <si>
    <t>market group for heat, district or industrial, other than natural gas</t>
  </si>
  <si>
    <t>Heat</t>
  </si>
  <si>
    <t>Ecoinvent process is in MJ, converted to kWh here</t>
  </si>
  <si>
    <t>market for polyurethane, rigid foam</t>
  </si>
  <si>
    <t>Mounting system for photovoltaic panel</t>
  </si>
  <si>
    <t>End of life modelled as 6kg of aluminium and 2kg of steel</t>
  </si>
  <si>
    <t>market for polyvinylchloride, suspension polymerised</t>
  </si>
  <si>
    <t>Natural stone (grounded)</t>
  </si>
  <si>
    <t>Paint, coating, etc.</t>
  </si>
  <si>
    <t>Paint, varnish, etc.</t>
  </si>
  <si>
    <t>Modelled as paint with organic solvent for simplicity, 60% paint + 40% solvent. Future improvements could distinguish solvents</t>
  </si>
  <si>
    <t>market for sand-lime brick</t>
  </si>
  <si>
    <t>Photovoltaic panel (without mounting system)</t>
  </si>
  <si>
    <t>End of life modelled as 13kg of electronic waste</t>
  </si>
  <si>
    <t xml:space="preserve">Plywood </t>
  </si>
  <si>
    <t>Polyethylene pipe</t>
  </si>
  <si>
    <t>Density here is weight per m of pipe</t>
  </si>
  <si>
    <t>market for scrap copper</t>
  </si>
  <si>
    <t>scrap copper</t>
  </si>
  <si>
    <t>Polystyrene foam insulation (EPS)</t>
  </si>
  <si>
    <t>market for shale brick</t>
  </si>
  <si>
    <t>Polystyrene foam insulation (XPS / Styrofoam)</t>
  </si>
  <si>
    <t>market for solvent for paint</t>
  </si>
  <si>
    <t>Polyurethane rigid foam (PUR)</t>
  </si>
  <si>
    <t>PVC (Polyvinylchloride)</t>
  </si>
  <si>
    <t>Roof tiles, clay</t>
  </si>
  <si>
    <t>market for waste aluminium</t>
  </si>
  <si>
    <t>Sawnwood (hardwood)</t>
  </si>
  <si>
    <t>market for waste asphalt</t>
  </si>
  <si>
    <t>waste asphalt</t>
  </si>
  <si>
    <t>Sawnwood (softwood)</t>
  </si>
  <si>
    <t>market for waste brick</t>
  </si>
  <si>
    <t>waste brick</t>
  </si>
  <si>
    <t>Steel</t>
  </si>
  <si>
    <t>market for waste bulk iron, excluding reinforcement</t>
  </si>
  <si>
    <t>market for waste cement in concrete and mortar</t>
  </si>
  <si>
    <t>waste cement in concrete and mortar</t>
  </si>
  <si>
    <t>Window frame, aluminium</t>
  </si>
  <si>
    <t>End of life assumes 40kg of aluminium</t>
  </si>
  <si>
    <t>market for waste cement, hydrated</t>
  </si>
  <si>
    <t>market for waste cement-fibre slab</t>
  </si>
  <si>
    <t>waste cement-fibre slab</t>
  </si>
  <si>
    <t>market for waste concrete</t>
  </si>
  <si>
    <t>market for waste concrete gravel</t>
  </si>
  <si>
    <t>waste concrete gravel</t>
  </si>
  <si>
    <t>market for waste electric and electronic equipment</t>
  </si>
  <si>
    <t>waste electric and electronic equipment</t>
  </si>
  <si>
    <t>market for waste fibreboard</t>
  </si>
  <si>
    <t>waste fibreboard</t>
  </si>
  <si>
    <t>market for waste glass</t>
  </si>
  <si>
    <t>DK</t>
  </si>
  <si>
    <t>market for waste gypsum plasterboard</t>
  </si>
  <si>
    <t>waste gypsum plasterboard</t>
  </si>
  <si>
    <t>market for waste mineral plaster</t>
  </si>
  <si>
    <t>waste mineral plaster</t>
  </si>
  <si>
    <t>market for waste mineral wool</t>
  </si>
  <si>
    <t>waste mineral wool</t>
  </si>
  <si>
    <t>market for waste paint</t>
  </si>
  <si>
    <t>market for waste plastic plaster</t>
  </si>
  <si>
    <t>waste plastic plaster</t>
  </si>
  <si>
    <t>market for waste polyethylene</t>
  </si>
  <si>
    <t>waste polyethylene</t>
  </si>
  <si>
    <t>market for waste polystyrene</t>
  </si>
  <si>
    <t>waste polystyrene</t>
  </si>
  <si>
    <t>market for waste polyurethane</t>
  </si>
  <si>
    <t>waste polyurethane</t>
  </si>
  <si>
    <t>market for waste polyvinylchloride</t>
  </si>
  <si>
    <t>waste polyvinylchloride</t>
  </si>
  <si>
    <t>market for waste reinforcement steel</t>
  </si>
  <si>
    <t>waste reinforcement steel</t>
  </si>
  <si>
    <t>market for window frame, aluminium, U=1.6 W/m2K</t>
  </si>
  <si>
    <t>ENTSO-E</t>
  </si>
  <si>
    <t>electricity, medium voltage</t>
  </si>
  <si>
    <t>heat, district or industrial, other than natural gas</t>
  </si>
  <si>
    <t>MJ</t>
  </si>
  <si>
    <t>treatment of limestone residue, inert material landfill</t>
  </si>
  <si>
    <t>limestone residue</t>
  </si>
  <si>
    <t>treatment of used door, inner, wood, collection for final disposal</t>
  </si>
  <si>
    <t>used door, inner, wood</t>
  </si>
  <si>
    <t>treatment of used door, outer, wood-aluminium, collection for final disposal</t>
  </si>
  <si>
    <t>used door, outer, wood-aluminium</t>
  </si>
  <si>
    <t>treatment of used door, outer, wood-glass, collection for final disposal</t>
  </si>
  <si>
    <t>used door, outer, wood-glass</t>
  </si>
  <si>
    <t>treatment of used window frame, plastic, collection for final disposal</t>
  </si>
  <si>
    <t>used window frame, plastic</t>
  </si>
  <si>
    <t>treatment of used window frame, wood, collection for final disposal</t>
  </si>
  <si>
    <t>used window frame, wood</t>
  </si>
  <si>
    <t>treatment of used window frame, wood-metal, collection for final disposal</t>
  </si>
  <si>
    <t>used window frame, wood-metal</t>
  </si>
  <si>
    <t>treatment of waste building wood, chrome preserved, municipal incineration</t>
  </si>
  <si>
    <t>CH</t>
  </si>
  <si>
    <t>waste building wood, chrome preserved</t>
  </si>
  <si>
    <t>treatment of waste wood, untreated, municipal incineration</t>
  </si>
  <si>
    <t>waste wood, untreated</t>
  </si>
  <si>
    <t>zinc scrap, post-consumer to generic market for zinc</t>
  </si>
  <si>
    <t>zinc</t>
  </si>
  <si>
    <t>Converting existing LCA results</t>
  </si>
  <si>
    <t>This method has several advantages: it only uses open-source data, it is quick, and it is project-specific (it does not rely on generic data). However, it is rare to have access to LCA results covering all categories in the first place.</t>
  </si>
  <si>
    <t>These results only represent biodiversity impacts linked with materials used in the building - they do not take into account local impacts caused by land transformation and occupation on the project site, which must be calculated separately.</t>
  </si>
  <si>
    <t>LCA impact category</t>
  </si>
  <si>
    <t>Your project's total impact in this category</t>
  </si>
  <si>
    <t>Conversion factor</t>
  </si>
  <si>
    <t>Biodiversity impact from construction materials</t>
  </si>
  <si>
    <t>Global Warming</t>
  </si>
  <si>
    <t>kg CO2 eq.</t>
  </si>
  <si>
    <t>Species.year/kg CO2 eq.</t>
  </si>
  <si>
    <t>Photochemical ozone formation</t>
  </si>
  <si>
    <t>kg NOx eq.</t>
  </si>
  <si>
    <t>Species.year/kg NOx eq.</t>
  </si>
  <si>
    <t>Acidification (terrestrial)</t>
  </si>
  <si>
    <t>kg SO2 eq.</t>
  </si>
  <si>
    <t>Species.year/kg SO2 eq.</t>
  </si>
  <si>
    <t>Toxicity</t>
  </si>
  <si>
    <t>kg 1,4-DBC emitted to industrial soil eq.</t>
  </si>
  <si>
    <t>Species*yr/kg 1,4-DBC emitted to industrial soil eq.</t>
  </si>
  <si>
    <t>Water consumption</t>
  </si>
  <si>
    <t>Species.yr/m3 consumed</t>
  </si>
  <si>
    <t>Land use  (occupation)</t>
  </si>
  <si>
    <t>annual crop eq</t>
  </si>
  <si>
    <t>Species.yr/annual crop eq</t>
  </si>
  <si>
    <t>Eutrophication (freshwater)</t>
  </si>
  <si>
    <t>kg P to freshwater eq.</t>
  </si>
  <si>
    <t>Species.year/kg P to freshwater eq.</t>
  </si>
  <si>
    <t>Total:</t>
  </si>
  <si>
    <r>
      <t xml:space="preserve">Reference for the conversion factors: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</si>
  <si>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Window frame, PVC</t>
  </si>
  <si>
    <t>Window frame, wood</t>
  </si>
  <si>
    <t>Window frame, wood-metal</t>
  </si>
  <si>
    <t>Stone and masonry (other than clay)</t>
  </si>
  <si>
    <t>Wood wool</t>
  </si>
  <si>
    <t>Study period</t>
  </si>
  <si>
    <t>Operational energy use</t>
  </si>
  <si>
    <t>Operational electricity use</t>
  </si>
  <si>
    <t>kWh/year</t>
  </si>
  <si>
    <t>Operational heat use</t>
  </si>
  <si>
    <t>Electricity export</t>
  </si>
  <si>
    <t>Amount</t>
  </si>
  <si>
    <t>Unit drop-down list</t>
  </si>
  <si>
    <t>Column1</t>
  </si>
  <si>
    <t>Biodiversity impact from direct land use</t>
  </si>
  <si>
    <t>Impact (species.year)</t>
  </si>
  <si>
    <t>Usually, the length of the study period should correspond to the study period used in LCA (50 or 60 years depending on the country)</t>
  </si>
  <si>
    <t xml:space="preserve">This spreadsheet can be used to estimate an urban development project's impact on biosphere integrity.  </t>
  </si>
  <si>
    <t>The tool calculates the project's impacts on ecosystems as a local loss of species. It takes into account impacts caused by the transformation and occupation of land on the building site (direct impacts), as well as the use of construction materials and energy (indirect impacts).</t>
  </si>
  <si>
    <t>The  "Data_land" tab contains data on species lost due to transformation from one type of land to another at the local level, as well as data on species lost due to the occupation of various types of land over the study period.</t>
  </si>
  <si>
    <t xml:space="preserve">The "Data_materials" tab includes data on species lost due to the production of various construction products. We suggest using data from ecoinvent, using the most up-to-date version (v3.9.1 at the time of writing). </t>
  </si>
  <si>
    <r>
      <t xml:space="preserve">Unfortunately, ecoinvent data cannot be shared publicly. The fields were therefore left blank. </t>
    </r>
    <r>
      <rPr>
        <b/>
        <sz val="11"/>
        <color theme="1"/>
        <rFont val="Barlow"/>
      </rPr>
      <t>Users with an ecoinvent license can plug in data from the corresponding ecoinvent processes themselves</t>
    </r>
    <r>
      <rPr>
        <sz val="11"/>
        <color theme="1"/>
        <rFont val="Barlow"/>
      </rPr>
      <t xml:space="preserve"> in order to assess the biodiversity impacts of material production.</t>
    </r>
  </si>
  <si>
    <t>If you cannot find an exact fit for a particular material, find background data for that material in the ecoinvent database (or, if that's impossible, approximate it as another type of material).</t>
  </si>
  <si>
    <r>
      <t xml:space="preserve">The project's impact on biodiversity is shown in the "Results" tab, in the unit [species.years], which indicates a local loss of species integrated over time. It is </t>
    </r>
    <r>
      <rPr>
        <i/>
        <sz val="11"/>
        <color theme="1"/>
        <rFont val="Barlow"/>
      </rPr>
      <t>not</t>
    </r>
    <r>
      <rPr>
        <sz val="11"/>
        <color theme="1"/>
        <rFont val="Barlow"/>
      </rPr>
      <t xml:space="preserve"> "species </t>
    </r>
    <r>
      <rPr>
        <i/>
        <sz val="11"/>
        <color theme="1"/>
        <rFont val="Barlow"/>
      </rPr>
      <t>per</t>
    </r>
    <r>
      <rPr>
        <sz val="11"/>
        <color theme="1"/>
        <rFont val="Barlow"/>
      </rPr>
      <t xml:space="preserve"> year" but "species multiplied by years".</t>
    </r>
  </si>
  <si>
    <t>In the "Data_land" tab, the unit "species.year/m2.year"  is used to indicate biodiversity damage caused by the occupation of land over time. It is therefore "species lost integrated over time, per occupied m2 and per year of occupation".</t>
  </si>
  <si>
    <t>The aim is for the positive impact of regenerative measures to be higher than the residual negative impact of development activities (a positive impact on biodiversity corresponds to a negative value in "species.years").</t>
  </si>
  <si>
    <t xml:space="preserve">In the "Input" tab, you should enter information on the direct use of land within the project area (before and after the project) as well as the building's energy use and the quantities of various construction materials used within the project. </t>
  </si>
  <si>
    <t>Summary</t>
  </si>
  <si>
    <t>Impacts from local land use</t>
  </si>
  <si>
    <t>Impacts from operational energy use</t>
  </si>
  <si>
    <t>Impacts from material use</t>
  </si>
  <si>
    <t>Land use type</t>
  </si>
  <si>
    <t>Energy use</t>
  </si>
  <si>
    <t>Source of biodiversity impacts</t>
  </si>
  <si>
    <t>Sum per material type</t>
  </si>
  <si>
    <t>Total biodiversity impact (species.year)</t>
  </si>
  <si>
    <t>Exported electricity</t>
  </si>
  <si>
    <t>This spreadsheet was developed by Nicolas Francart (Aalborg University) and Rasmus Sunesen (Sweco), with support from Liv Kristensen Stranddorf (Aalborg University/DTU),  Kristine Kjørup Rasmussen (SLA), and Morten Ryberg (Sweco).</t>
  </si>
  <si>
    <r>
      <t xml:space="preserve">When interpreting the results, note that </t>
    </r>
    <r>
      <rPr>
        <u/>
        <sz val="11"/>
        <color theme="1"/>
        <rFont val="Barlow"/>
      </rPr>
      <t>a gain in biodiversity somewhere cannot compensate for the loss of different species somewhere else</t>
    </r>
    <r>
      <rPr>
        <sz val="11"/>
        <color theme="1"/>
        <rFont val="Barlow"/>
      </rPr>
      <t>. In particular, do not subtract benefits from on-site regeneration from off-site impacts to make claims of "offsetting" or "net zero impact on biodiversity".</t>
    </r>
  </si>
  <si>
    <t xml:space="preserve">https://www.home.earth/doughnut </t>
  </si>
  <si>
    <t xml:space="preserve">This program is licensed under the GNU General Public License v3.0,  © 2023 the authors. It is provided with absolutely no warantee. </t>
  </si>
  <si>
    <t xml:space="preserve">You are free to modify and distribute this work under certain conditions (in particular, all resulting published works must be licensed under the same license). See the "License terms" tab or https://choosealicense.com/licenses/gpl-3.0/ </t>
  </si>
  <si>
    <t>In this tab, you enter specific data for your project. Based on the input data, the estimated impact on biodiversity caused by your project will be calculated and shown in the "Results" tab.</t>
  </si>
  <si>
    <t>The input sheet is divided into two sections: 1) on-site, corresponding to the occupation and transformation of land on the building site, and 2) off-site, corresponding to the use of construction materials and operational energy.</t>
  </si>
  <si>
    <t>Total*</t>
  </si>
  <si>
    <t>* Check that the total is equal to the total in "Current areas"</t>
  </si>
  <si>
    <t>Input the amounts of various materials used in the project. The list below contains some of the most frequently used construction materials.</t>
  </si>
  <si>
    <r>
      <t xml:space="preserve">Electricity export corresponds to renewable electricity (e.g. solar panels) produced </t>
    </r>
    <r>
      <rPr>
        <u/>
        <sz val="11"/>
        <color theme="1"/>
        <rFont val="Barlow"/>
      </rPr>
      <t>in excess of the building's needs</t>
    </r>
    <r>
      <rPr>
        <sz val="11"/>
        <color theme="1"/>
        <rFont val="Barlow"/>
      </rPr>
      <t xml:space="preserve"> and exported to the grid.</t>
    </r>
  </si>
  <si>
    <r>
      <t xml:space="preserve">You should also input  the buildings' </t>
    </r>
    <r>
      <rPr>
        <b/>
        <sz val="11"/>
        <color theme="1"/>
        <rFont val="Barlow"/>
      </rPr>
      <t xml:space="preserve">total yearly electricity and heat use </t>
    </r>
    <r>
      <rPr>
        <sz val="11"/>
        <color theme="1"/>
        <rFont val="Barlow"/>
      </rPr>
      <t>in the table below</t>
    </r>
  </si>
  <si>
    <t xml:space="preserve">Your input data should be typed in the orange cells. </t>
  </si>
  <si>
    <t>ON-SITE IMPACTS</t>
  </si>
  <si>
    <t>OFF-SITE IMPACTS</t>
  </si>
  <si>
    <t>This tab shows the project's estimated impacts on biodiversity calculated based on the input data entered in the "Input" tab.</t>
  </si>
  <si>
    <t>Results are shown separately for the direct use of land (transformation and occupation) and for the use of construction materials and energy throughout the life cycle.</t>
  </si>
  <si>
    <t>If you are already using a dedicated LCA tool like SimaPro or OpenLCA to assess the project, it is best to use the same tool to calculate indirect impacts on ecosystems (caused by material production and energy use). To do so, use the impact assessment method "ReCiPe 2016 Endpoint (H)" in your LCA tool.</t>
  </si>
  <si>
    <t>If you do so, you can still use this spreadsheet to calculate the project's direct impact on biodiversity, caused by land use on the project area.</t>
  </si>
  <si>
    <r>
      <t xml:space="preserve">The following factors can be used to calculate indirect biodiversity impacts from the use of materials, heat and electricity, if you already have access to LCA results covering </t>
    </r>
    <r>
      <rPr>
        <b/>
        <sz val="11"/>
        <color theme="1"/>
        <rFont val="Barlow"/>
      </rPr>
      <t xml:space="preserve">all </t>
    </r>
    <r>
      <rPr>
        <sz val="11"/>
        <color theme="1"/>
        <rFont val="Barlow"/>
      </rPr>
      <t>categories below.</t>
    </r>
  </si>
  <si>
    <r>
      <t>Please note</t>
    </r>
    <r>
      <rPr>
        <sz val="11"/>
        <color theme="1"/>
        <rFont val="Barlow"/>
      </rPr>
      <t>: If you convert LCA results that do not include all the categories above, the impacts will be underestimated. For instance, if land use is excluded, the biodiversity impact of concrete will be underestimated by 5-10%, but for certain wood products the underestimation can reach 95%.</t>
    </r>
  </si>
  <si>
    <t xml:space="preserve">Please see the Doughnut for Urban Development Appendix, Chapter 4, Table 4.2 for more details: https://www.home.earth/doughnut </t>
  </si>
  <si>
    <t>Background data  - land use</t>
  </si>
  <si>
    <t xml:space="preserve">This tab contains data representing the impacts on biodiversity caused by the occupation or transformation of land on the project area. </t>
  </si>
  <si>
    <t>These data are used to calculate biodiversity impacts based on the data you specify for your project in the "Input" tab, part 1.</t>
  </si>
  <si>
    <t>Construction materials</t>
  </si>
  <si>
    <t>Enter information about the project, including the study period and the types of land present on the project area before and after the project.</t>
  </si>
  <si>
    <t>By default, the study period should be the common study period</t>
  </si>
  <si>
    <t>for LCA in your country (often 50 or 60 years)</t>
  </si>
  <si>
    <t>For some materials, you can toggle between m3 and kg in the Unit column. The "Preferred unit" column indicates the default unit used for each material. If you don't use the preferred unit, the calculation will use assumptions about the product's density that may not be accurate.</t>
  </si>
  <si>
    <r>
      <t xml:space="preserve">If some products are </t>
    </r>
    <r>
      <rPr>
        <b/>
        <sz val="11"/>
        <color theme="1"/>
        <rFont val="Barlow"/>
      </rPr>
      <t>replaced</t>
    </r>
    <r>
      <rPr>
        <sz val="11"/>
        <color theme="1"/>
        <rFont val="Barlow"/>
      </rPr>
      <t xml:space="preserve"> during the study period, you should include the amounts of materials needed for replacements as well (for instance, if you have 1 ton of fibre cement facing tiles with a service life of 40 years, and the study period is 50 years, you should enter 2 tons of facing tiles in the inventory)</t>
    </r>
  </si>
  <si>
    <t>Biodiversity impact from material use over the life cycle</t>
  </si>
  <si>
    <t>Biodiversity impact from energy use over the life cycle</t>
  </si>
  <si>
    <t>alkyd paint, white, without solvent, in 60% solution state</t>
  </si>
  <si>
    <t>aluminium, cast alloy</t>
  </si>
  <si>
    <t>anhydrite floor</t>
  </si>
  <si>
    <t>base plaster</t>
  </si>
  <si>
    <t>cast iron</t>
  </si>
  <si>
    <t>cellulose fibre</t>
  </si>
  <si>
    <t>cement cast plaster floor</t>
  </si>
  <si>
    <t>ceramic tile</t>
  </si>
  <si>
    <t>clay</t>
  </si>
  <si>
    <t>clay brick</t>
  </si>
  <si>
    <t>clay plaster</t>
  </si>
  <si>
    <t>concrete, 20MPa</t>
  </si>
  <si>
    <t>concrete, 25MPa</t>
  </si>
  <si>
    <t>concrete, 35MPa</t>
  </si>
  <si>
    <t>cover plaster, mineral</t>
  </si>
  <si>
    <t>cover plaster, organic</t>
  </si>
  <si>
    <t>cross-laminated timber</t>
  </si>
  <si>
    <t>door, inner, wood</t>
  </si>
  <si>
    <t>door, outer, wood-aluminium</t>
  </si>
  <si>
    <t>door, outer, wood-glass</t>
  </si>
  <si>
    <t>fibre cement facing tile</t>
  </si>
  <si>
    <t>fibre cement roof slate</t>
  </si>
  <si>
    <t>fibreboard, hard</t>
  </si>
  <si>
    <t>flyash brick</t>
  </si>
  <si>
    <t>glass wool mat</t>
  </si>
  <si>
    <t>glazing, double, U&lt;1.1 W/m2K</t>
  </si>
  <si>
    <t>glazing, triple, U&lt;0.5 W/m2K</t>
  </si>
  <si>
    <t>glued laminated timber, average glue mix</t>
  </si>
  <si>
    <t>gravel, crushed</t>
  </si>
  <si>
    <t>gypsum plasterboard</t>
  </si>
  <si>
    <t>heat distribution equipment, hydronic radiant floor heating, 150m2</t>
  </si>
  <si>
    <t>lightweight concrete block, expanded clay</t>
  </si>
  <si>
    <t>lime mortar</t>
  </si>
  <si>
    <t>mastic asphalt</t>
  </si>
  <si>
    <t>particleboard, cement bonded</t>
  </si>
  <si>
    <t>photovoltaic mounting system, for slanted-roof installation</t>
  </si>
  <si>
    <t>photovoltaic panel, single-Si wafer</t>
  </si>
  <si>
    <t>plywood</t>
  </si>
  <si>
    <t>polyethylene pipe, DN 200, SDR 41</t>
  </si>
  <si>
    <t>polystyrene foam slab for perimeter insulation</t>
  </si>
  <si>
    <t>polystyrene, extruded</t>
  </si>
  <si>
    <t>polyurethane, rigid foam</t>
  </si>
  <si>
    <t>polyvinylchloride, suspension polymerised</t>
  </si>
  <si>
    <t>roof tile</t>
  </si>
  <si>
    <t>sand-lime brick</t>
  </si>
  <si>
    <t>sawnwood, beam, hardwood, dried (u=10%), planed</t>
  </si>
  <si>
    <t>sawnwood, beam, softwood, dried (u=10%), planed</t>
  </si>
  <si>
    <t>shale brick</t>
  </si>
  <si>
    <t>solvent for paint</t>
  </si>
  <si>
    <t>steel, unalloyed</t>
  </si>
  <si>
    <t>stone wool</t>
  </si>
  <si>
    <t>waste aluminium</t>
  </si>
  <si>
    <t>waste bulk iron, excluding reinforcement</t>
  </si>
  <si>
    <t>waste cement, hydrated</t>
  </si>
  <si>
    <t>waste concrete</t>
  </si>
  <si>
    <t>waste glass</t>
  </si>
  <si>
    <t>waste paint</t>
  </si>
  <si>
    <t>window frame, aluminium, U=1.6 W/m2K</t>
  </si>
  <si>
    <t>window frame, poly vinyl chloride, U=1.6 W/m2K</t>
  </si>
  <si>
    <t>window frame, wood, U=1.5 W/m2K</t>
  </si>
  <si>
    <t>window frame, wood-metal, U=1.6 W/m2K</t>
  </si>
  <si>
    <t>wood wool</t>
  </si>
  <si>
    <t>Fibreboard (high-density, HDF, hardboard)</t>
  </si>
  <si>
    <t>Fibreboard (low-density, particle board, chipboard)</t>
  </si>
  <si>
    <t>market for fibreboard, soft</t>
  </si>
  <si>
    <t>fibreboard, soft</t>
  </si>
  <si>
    <t>Gypsum fibreboard</t>
  </si>
  <si>
    <t>End of life assumed similar to plasterboard</t>
  </si>
  <si>
    <t>market for gypsum fibreboard</t>
  </si>
  <si>
    <t>gypsum fibreboard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</si>
</sst>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4" x14ac:knownFonts="1">
    <font>
      <sz val="11"/>
      <color theme="1"/>
      <name val="Calibri"/>
      <family val="2"/>
    </font>
    <font>
      <sz val="11"/>
      <color theme="1"/>
      <name val="Calibri"/>
      <family val="2"/>
      <scheme val="minor"/>
    </font>
    <font>
      <sz val="8"/>
      <name val="Calibri"/>
      <family val="2"/>
    </font>
    <font>
      <b/>
      <sz val="11"/>
      <color theme="1"/>
      <name val="Barlow"/>
    </font>
    <font>
      <sz val="11"/>
      <color theme="1"/>
      <name val="Barlow"/>
    </font>
    <font>
      <b/>
      <sz val="18"/>
      <color theme="1"/>
      <name val="Barlow"/>
    </font>
    <font>
      <i/>
      <sz val="11"/>
      <color theme="1"/>
      <name val="Barlow"/>
    </font>
    <font>
      <b/>
      <sz val="11"/>
      <name val="Barlow"/>
    </font>
    <font>
      <vertAlign val="superscript"/>
      <sz val="11"/>
      <color theme="1"/>
      <name val="Barlow"/>
    </font>
    <font>
      <b/>
      <sz val="14"/>
      <color theme="1"/>
      <name val="Barlow"/>
    </font>
    <font>
      <b/>
      <sz val="11"/>
      <color rgb="FFFF0000"/>
      <name val="Barlow"/>
    </font>
    <font>
      <sz val="11"/>
      <color rgb="FFFF0000"/>
      <name val="Barlow"/>
    </font>
    <font>
      <i/>
      <vertAlign val="superscript"/>
      <sz val="11"/>
      <color theme="1"/>
      <name val="Barlow"/>
    </font>
    <font>
      <sz val="11"/>
      <color rgb="FF00B0F0"/>
      <name val="Barlow"/>
    </font>
    <font>
      <b/>
      <sz val="11"/>
      <color rgb="FF00B0F0"/>
      <name val="Barlow"/>
    </font>
    <font>
      <sz val="11"/>
      <name val="Barlow"/>
    </font>
    <font>
      <b/>
      <sz val="11"/>
      <color theme="1"/>
      <name val="Calibri"/>
      <family val="2"/>
    </font>
    <font>
      <u/>
      <sz val="11"/>
      <color theme="10"/>
      <name val="Calibri"/>
      <family val="2"/>
    </font>
    <font>
      <sz val="11"/>
      <name val="Calibri"/>
      <family val="2"/>
    </font>
    <font>
      <sz val="11"/>
      <color rgb="FF006100"/>
      <name val="Calibri"/>
      <family val="2"/>
      <scheme val="minor"/>
    </font>
    <font>
      <sz val="11"/>
      <color rgb="FF9C0006"/>
      <name val="Calibri"/>
      <family val="2"/>
      <scheme val="minor"/>
    </font>
    <font>
      <b/>
      <sz val="18"/>
      <color theme="1"/>
      <name val="Calibri"/>
      <family val="2"/>
    </font>
    <font>
      <u/>
      <sz val="11"/>
      <color theme="1"/>
      <name val="Barlow"/>
    </font>
    <font>
      <b/>
      <sz val="11"/>
      <color rgb="FF9C0006"/>
      <name val="Barlow"/>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rgb="FFEDDAAB"/>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bottom/>
      <diagonal/>
    </border>
  </borders>
  <cellStyleXfs count="4">
    <xf numFmtId="0" fontId="0" fillId="0" borderId="0"/>
    <xf numFmtId="0" fontId="17"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cellStyleXfs>
  <cellXfs count="118">
    <xf numFmtId="0" fontId="0" fillId="0" borderId="0" xfId="0"/>
    <xf numFmtId="0" fontId="3" fillId="2" borderId="0" xfId="0" applyFont="1" applyFill="1"/>
    <xf numFmtId="0" fontId="4" fillId="2" borderId="0" xfId="0" applyFont="1" applyFill="1"/>
    <xf numFmtId="14" fontId="4" fillId="2" borderId="0" xfId="0" applyNumberFormat="1" applyFont="1" applyFill="1"/>
    <xf numFmtId="20" fontId="4" fillId="2" borderId="0" xfId="0" applyNumberFormat="1" applyFont="1" applyFill="1"/>
    <xf numFmtId="0" fontId="5" fillId="2" borderId="0" xfId="0" applyFont="1" applyFill="1"/>
    <xf numFmtId="0" fontId="6" fillId="2" borderId="0" xfId="0" applyFont="1" applyFill="1"/>
    <xf numFmtId="0" fontId="4" fillId="2" borderId="0" xfId="0" applyFont="1" applyFill="1" applyAlignment="1">
      <alignment vertical="top"/>
    </xf>
    <xf numFmtId="0" fontId="4" fillId="2" borderId="8" xfId="0" applyFont="1" applyFill="1" applyBorder="1"/>
    <xf numFmtId="11" fontId="4" fillId="2" borderId="0" xfId="0" applyNumberFormat="1" applyFont="1" applyFill="1"/>
    <xf numFmtId="0" fontId="4" fillId="2" borderId="7" xfId="0" applyFont="1" applyFill="1" applyBorder="1"/>
    <xf numFmtId="0" fontId="9" fillId="2" borderId="0" xfId="0" applyFont="1" applyFill="1"/>
    <xf numFmtId="0" fontId="4" fillId="2" borderId="4" xfId="0" applyFont="1" applyFill="1" applyBorder="1"/>
    <xf numFmtId="0" fontId="4" fillId="3" borderId="0" xfId="0" applyFont="1" applyFill="1"/>
    <xf numFmtId="0" fontId="3" fillId="2" borderId="0" xfId="0" applyFont="1" applyFill="1" applyAlignment="1">
      <alignment horizontal="right"/>
    </xf>
    <xf numFmtId="0" fontId="13" fillId="2" borderId="0" xfId="0" applyFont="1" applyFill="1"/>
    <xf numFmtId="0" fontId="14" fillId="2" borderId="0" xfId="0" applyFont="1" applyFill="1"/>
    <xf numFmtId="0" fontId="15" fillId="2" borderId="0" xfId="0" applyFont="1" applyFill="1"/>
    <xf numFmtId="0" fontId="17" fillId="2" borderId="0" xfId="1" applyFill="1"/>
    <xf numFmtId="0" fontId="3" fillId="2" borderId="0" xfId="0" applyFont="1" applyFill="1" applyAlignment="1">
      <alignment vertical="top"/>
    </xf>
    <xf numFmtId="0" fontId="4" fillId="0" borderId="0" xfId="0" applyFont="1"/>
    <xf numFmtId="0" fontId="4" fillId="2" borderId="0" xfId="0" quotePrefix="1" applyFont="1" applyFill="1"/>
    <xf numFmtId="0" fontId="0" fillId="2" borderId="0" xfId="0" applyFill="1"/>
    <xf numFmtId="0" fontId="3" fillId="2" borderId="0" xfId="0" applyFont="1" applyFill="1" applyAlignment="1">
      <alignment horizontal="justify" vertical="top" wrapText="1"/>
    </xf>
    <xf numFmtId="0" fontId="4" fillId="2" borderId="0" xfId="0" applyFont="1" applyFill="1" applyAlignment="1">
      <alignment horizontal="right"/>
    </xf>
    <xf numFmtId="2" fontId="4" fillId="4" borderId="9" xfId="0" applyNumberFormat="1" applyFont="1" applyFill="1" applyBorder="1"/>
    <xf numFmtId="0" fontId="4" fillId="2" borderId="0" xfId="0" applyFont="1" applyFill="1" applyAlignment="1">
      <alignment horizontal="left"/>
    </xf>
    <xf numFmtId="0" fontId="18" fillId="0" borderId="0" xfId="0" applyFont="1"/>
    <xf numFmtId="0" fontId="21" fillId="0" borderId="0" xfId="0" applyFont="1"/>
    <xf numFmtId="0" fontId="0" fillId="0" borderId="0" xfId="0" applyAlignment="1">
      <alignment horizontal="right"/>
    </xf>
    <xf numFmtId="164" fontId="4" fillId="0" borderId="0" xfId="0" applyNumberFormat="1" applyFont="1"/>
    <xf numFmtId="0" fontId="9" fillId="7" borderId="0" xfId="0" applyFont="1" applyFill="1"/>
    <xf numFmtId="0" fontId="4" fillId="7" borderId="0" xfId="0" applyFont="1" applyFill="1"/>
    <xf numFmtId="0" fontId="4" fillId="7" borderId="1" xfId="0" applyFont="1" applyFill="1" applyBorder="1"/>
    <xf numFmtId="0" fontId="4" fillId="7" borderId="7" xfId="0" applyFont="1" applyFill="1" applyBorder="1"/>
    <xf numFmtId="0" fontId="4" fillId="7" borderId="2" xfId="0" applyFont="1" applyFill="1" applyBorder="1"/>
    <xf numFmtId="0" fontId="4" fillId="7" borderId="3" xfId="0" applyFont="1" applyFill="1" applyBorder="1"/>
    <xf numFmtId="0" fontId="4" fillId="7" borderId="4" xfId="0" applyFont="1" applyFill="1" applyBorder="1"/>
    <xf numFmtId="0" fontId="4" fillId="7" borderId="5" xfId="0" applyFont="1" applyFill="1" applyBorder="1"/>
    <xf numFmtId="0" fontId="4" fillId="7" borderId="8" xfId="0" applyFont="1" applyFill="1" applyBorder="1"/>
    <xf numFmtId="0" fontId="4" fillId="7" borderId="6" xfId="0" applyFont="1" applyFill="1" applyBorder="1"/>
    <xf numFmtId="0" fontId="3" fillId="7" borderId="0" xfId="0" applyFont="1" applyFill="1"/>
    <xf numFmtId="0" fontId="6" fillId="7" borderId="0" xfId="0" applyFont="1" applyFill="1"/>
    <xf numFmtId="0" fontId="6" fillId="7" borderId="4" xfId="0" applyFont="1" applyFill="1" applyBorder="1"/>
    <xf numFmtId="0" fontId="15" fillId="7" borderId="0" xfId="0" applyFont="1" applyFill="1"/>
    <xf numFmtId="0" fontId="3" fillId="8" borderId="0" xfId="0" applyFont="1" applyFill="1"/>
    <xf numFmtId="0" fontId="23" fillId="7" borderId="0" xfId="3" applyFont="1" applyFill="1" applyBorder="1"/>
    <xf numFmtId="0" fontId="9" fillId="4" borderId="0" xfId="0" applyFont="1" applyFill="1"/>
    <xf numFmtId="0" fontId="4" fillId="4" borderId="0" xfId="0" applyFont="1" applyFill="1"/>
    <xf numFmtId="0" fontId="15" fillId="4" borderId="0" xfId="0" applyFont="1" applyFill="1"/>
    <xf numFmtId="0" fontId="4" fillId="4" borderId="8" xfId="0" applyFont="1" applyFill="1" applyBorder="1"/>
    <xf numFmtId="0" fontId="4" fillId="4" borderId="1" xfId="0" applyFont="1" applyFill="1" applyBorder="1"/>
    <xf numFmtId="0" fontId="4" fillId="4" borderId="7" xfId="0" applyFont="1" applyFill="1" applyBorder="1"/>
    <xf numFmtId="0" fontId="11" fillId="4" borderId="2" xfId="0" applyFont="1" applyFill="1" applyBorder="1"/>
    <xf numFmtId="0" fontId="4" fillId="4" borderId="3" xfId="0" applyFont="1" applyFill="1" applyBorder="1"/>
    <xf numFmtId="0" fontId="7" fillId="4" borderId="4" xfId="0" applyFont="1" applyFill="1" applyBorder="1"/>
    <xf numFmtId="0" fontId="4" fillId="4" borderId="4" xfId="0" applyFont="1" applyFill="1" applyBorder="1"/>
    <xf numFmtId="0" fontId="4" fillId="4" borderId="2" xfId="0" applyFont="1" applyFill="1" applyBorder="1"/>
    <xf numFmtId="0" fontId="4" fillId="4" borderId="6" xfId="0" applyFont="1" applyFill="1" applyBorder="1"/>
    <xf numFmtId="0" fontId="4" fillId="4" borderId="5" xfId="0" applyFont="1" applyFill="1" applyBorder="1"/>
    <xf numFmtId="0" fontId="3" fillId="8" borderId="10" xfId="0" applyFont="1" applyFill="1" applyBorder="1"/>
    <xf numFmtId="0" fontId="3" fillId="0" borderId="0" xfId="0" applyFont="1"/>
    <xf numFmtId="11" fontId="4" fillId="7" borderId="7" xfId="0" applyNumberFormat="1" applyFont="1" applyFill="1" applyBorder="1"/>
    <xf numFmtId="11" fontId="4" fillId="7" borderId="0" xfId="0" applyNumberFormat="1" applyFont="1" applyFill="1"/>
    <xf numFmtId="11" fontId="4" fillId="7" borderId="8" xfId="0" applyNumberFormat="1" applyFont="1" applyFill="1" applyBorder="1"/>
    <xf numFmtId="11" fontId="4" fillId="0" borderId="0" xfId="0" applyNumberFormat="1" applyFont="1"/>
    <xf numFmtId="11" fontId="3" fillId="0" borderId="0" xfId="0" applyNumberFormat="1" applyFont="1"/>
    <xf numFmtId="11" fontId="4" fillId="4" borderId="7" xfId="0" applyNumberFormat="1" applyFont="1" applyFill="1" applyBorder="1"/>
    <xf numFmtId="11" fontId="4" fillId="4" borderId="0" xfId="0" applyNumberFormat="1" applyFont="1" applyFill="1"/>
    <xf numFmtId="0" fontId="0" fillId="4" borderId="0" xfId="0" applyFill="1"/>
    <xf numFmtId="164" fontId="4" fillId="4" borderId="0" xfId="0" applyNumberFormat="1" applyFont="1" applyFill="1"/>
    <xf numFmtId="11" fontId="4" fillId="4" borderId="8" xfId="0" applyNumberFormat="1" applyFont="1" applyFill="1" applyBorder="1"/>
    <xf numFmtId="0" fontId="16" fillId="0" borderId="0" xfId="0" applyFont="1"/>
    <xf numFmtId="0" fontId="0" fillId="0" borderId="10" xfId="0" applyBorder="1"/>
    <xf numFmtId="0" fontId="0" fillId="0" borderId="11" xfId="0" applyBorder="1"/>
    <xf numFmtId="0" fontId="4" fillId="9" borderId="1" xfId="0" applyFont="1" applyFill="1" applyBorder="1"/>
    <xf numFmtId="0" fontId="4" fillId="9" borderId="7" xfId="0" applyFont="1" applyFill="1" applyBorder="1"/>
    <xf numFmtId="0" fontId="4" fillId="9" borderId="2" xfId="0" applyFont="1" applyFill="1" applyBorder="1"/>
    <xf numFmtId="0" fontId="10" fillId="9" borderId="3" xfId="0" applyFont="1" applyFill="1" applyBorder="1"/>
    <xf numFmtId="0" fontId="9" fillId="9" borderId="0" xfId="0" applyFont="1" applyFill="1"/>
    <xf numFmtId="0" fontId="4" fillId="9" borderId="0" xfId="0" applyFont="1" applyFill="1"/>
    <xf numFmtId="0" fontId="4" fillId="9" borderId="4" xfId="0" applyFont="1" applyFill="1" applyBorder="1"/>
    <xf numFmtId="0" fontId="3" fillId="9" borderId="3" xfId="0" applyFont="1" applyFill="1" applyBorder="1"/>
    <xf numFmtId="0" fontId="6" fillId="9" borderId="3" xfId="0" applyFont="1" applyFill="1" applyBorder="1"/>
    <xf numFmtId="0" fontId="6" fillId="9" borderId="5" xfId="0" applyFont="1" applyFill="1" applyBorder="1"/>
    <xf numFmtId="0" fontId="4" fillId="9" borderId="8" xfId="0" applyFont="1" applyFill="1" applyBorder="1"/>
    <xf numFmtId="0" fontId="4" fillId="9" borderId="6" xfId="0" applyFont="1" applyFill="1" applyBorder="1"/>
    <xf numFmtId="0" fontId="4" fillId="9" borderId="3" xfId="0" applyFont="1" applyFill="1" applyBorder="1"/>
    <xf numFmtId="164" fontId="4" fillId="9" borderId="8" xfId="0" applyNumberFormat="1" applyFont="1" applyFill="1" applyBorder="1"/>
    <xf numFmtId="0" fontId="4" fillId="10" borderId="0" xfId="0" applyFont="1" applyFill="1"/>
    <xf numFmtId="0" fontId="4" fillId="10" borderId="2" xfId="0" applyFont="1" applyFill="1" applyBorder="1"/>
    <xf numFmtId="0" fontId="4" fillId="10" borderId="4" xfId="0" applyFont="1" applyFill="1" applyBorder="1"/>
    <xf numFmtId="0" fontId="4" fillId="10" borderId="5" xfId="0" applyFont="1" applyFill="1" applyBorder="1"/>
    <xf numFmtId="0" fontId="4" fillId="10" borderId="8" xfId="0" applyFont="1" applyFill="1" applyBorder="1"/>
    <xf numFmtId="0" fontId="4" fillId="10" borderId="6" xfId="0" applyFont="1" applyFill="1" applyBorder="1"/>
    <xf numFmtId="0" fontId="7" fillId="7" borderId="0" xfId="2" applyFont="1" applyFill="1"/>
    <xf numFmtId="0" fontId="9" fillId="7" borderId="0" xfId="0" applyFont="1" applyFill="1" applyAlignment="1">
      <alignment horizontal="right" vertical="center"/>
    </xf>
    <xf numFmtId="0" fontId="9" fillId="7" borderId="0" xfId="0" applyFont="1" applyFill="1" applyAlignment="1">
      <alignment vertical="center"/>
    </xf>
    <xf numFmtId="0" fontId="4" fillId="7" borderId="0" xfId="0" applyFont="1" applyFill="1" applyAlignment="1">
      <alignment vertical="center"/>
    </xf>
    <xf numFmtId="0" fontId="4" fillId="2" borderId="0" xfId="0" applyFont="1" applyFill="1" applyAlignment="1">
      <alignment vertical="center"/>
    </xf>
    <xf numFmtId="0" fontId="9" fillId="4" borderId="0" xfId="0" applyFont="1" applyFill="1" applyAlignment="1">
      <alignment horizontal="right" vertical="center"/>
    </xf>
    <xf numFmtId="0" fontId="9" fillId="4" borderId="0" xfId="0" applyFont="1" applyFill="1" applyAlignment="1">
      <alignment vertical="center"/>
    </xf>
    <xf numFmtId="0" fontId="4" fillId="4" borderId="0" xfId="0" applyFont="1" applyFill="1" applyAlignment="1">
      <alignment vertical="center"/>
    </xf>
    <xf numFmtId="0" fontId="9" fillId="10" borderId="0" xfId="0" applyFont="1" applyFill="1" applyAlignment="1">
      <alignment vertical="center"/>
    </xf>
    <xf numFmtId="1" fontId="4" fillId="7" borderId="0" xfId="0" applyNumberFormat="1" applyFont="1" applyFill="1"/>
    <xf numFmtId="0" fontId="4" fillId="11" borderId="1" xfId="0" applyFont="1" applyFill="1" applyBorder="1"/>
    <xf numFmtId="0" fontId="4" fillId="11" borderId="7" xfId="0" applyFont="1" applyFill="1" applyBorder="1"/>
    <xf numFmtId="0" fontId="4" fillId="11" borderId="2" xfId="0" applyFont="1" applyFill="1" applyBorder="1"/>
    <xf numFmtId="0" fontId="4" fillId="11" borderId="3" xfId="0" applyFont="1" applyFill="1" applyBorder="1"/>
    <xf numFmtId="0" fontId="9" fillId="11" borderId="0" xfId="0" applyFont="1" applyFill="1"/>
    <xf numFmtId="0" fontId="4" fillId="11" borderId="0" xfId="0" applyFont="1" applyFill="1"/>
    <xf numFmtId="0" fontId="4" fillId="11" borderId="4" xfId="0" applyFont="1" applyFill="1" applyBorder="1"/>
    <xf numFmtId="0" fontId="6" fillId="11" borderId="0" xfId="0" applyFont="1" applyFill="1"/>
    <xf numFmtId="0" fontId="6" fillId="11" borderId="4" xfId="0" applyFont="1" applyFill="1" applyBorder="1"/>
    <xf numFmtId="0" fontId="4" fillId="11" borderId="5" xfId="0" applyFont="1" applyFill="1" applyBorder="1"/>
    <xf numFmtId="0" fontId="4" fillId="11" borderId="8" xfId="0" applyFont="1" applyFill="1" applyBorder="1"/>
    <xf numFmtId="0" fontId="4" fillId="11" borderId="6" xfId="0" applyFont="1" applyFill="1" applyBorder="1"/>
    <xf numFmtId="11" fontId="0" fillId="0" borderId="0" xfId="0" applyNumberFormat="1"/>
  </cellXfs>
  <cellStyles count="4">
    <cellStyle name="Bad" xfId="3" builtinId="27"/>
    <cellStyle name="Good" xfId="2" builtinId="26"/>
    <cellStyle name="Hyperlink" xfId="1" builtinId="8"/>
    <cellStyle name="Normal" xfId="0" builtinId="0"/>
  </cellStyles>
  <dxfs count="52">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dxf>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dxf>
    <dxf>
      <fill>
        <patternFill>
          <bgColor rgb="FF92D050"/>
        </patternFill>
      </fill>
    </dxf>
    <dxf>
      <font>
        <color rgb="FF006100"/>
      </font>
      <fill>
        <patternFill>
          <bgColor rgb="FFC6EFCE"/>
        </patternFill>
      </fill>
    </dxf>
    <dxf>
      <font>
        <color rgb="FF006100"/>
      </font>
      <fill>
        <patternFill>
          <bgColor rgb="FFC6EFCE"/>
        </patternFill>
      </fill>
    </dxf>
    <dxf>
      <numFmt numFmtId="15" formatCode="0.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style="thin">
          <color theme="4"/>
        </top>
        <bottom style="thin">
          <color theme="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0.0E+00"/>
      <fill>
        <patternFill patternType="none">
          <fgColor indexed="64"/>
          <bgColor auto="1"/>
        </patternFill>
      </fill>
    </dxf>
    <dxf>
      <fill>
        <patternFill patternType="none">
          <fgColor indexed="64"/>
          <bgColor auto="1"/>
        </patternFill>
      </fill>
    </dxf>
    <dxf>
      <font>
        <strike val="0"/>
        <outline val="0"/>
        <shadow val="0"/>
        <u val="none"/>
        <vertAlign val="baseline"/>
        <sz val="11"/>
        <color theme="1"/>
        <name val="Barlow"/>
        <scheme val="none"/>
      </font>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b/>
        <i val="0"/>
        <strike val="0"/>
        <condense val="0"/>
        <extend val="0"/>
        <outline val="0"/>
        <shadow val="0"/>
        <u val="none"/>
        <vertAlign val="baseline"/>
        <sz val="11"/>
        <color theme="1"/>
        <name val="Barlow"/>
        <scheme val="none"/>
      </font>
      <fill>
        <patternFill patternType="solid">
          <fgColor indexed="64"/>
          <bgColor rgb="FFEDDAAB"/>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s>
  <tableStyles count="0" defaultTableStyle="TableStyleMedium2" defaultPivotStyle="PivotStyleLight16"/>
  <colors>
    <mruColors>
      <color rgb="FFEDDAAB"/>
      <color rgb="FFF6DC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Results!$K$33</c:f>
              <c:strCache>
                <c:ptCount val="1"/>
                <c:pt idx="0">
                  <c:v>Impact (species.year)</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927-463B-943D-E15A8C02C9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D927-463B-943D-E15A8C02C9E3}"/>
              </c:ext>
            </c:extLst>
          </c:dPt>
          <c:cat>
            <c:strRef>
              <c:f>Results!$J$34:$J$36</c:f>
              <c:strCache>
                <c:ptCount val="3"/>
                <c:pt idx="0">
                  <c:v>Impacts from local land use</c:v>
                </c:pt>
                <c:pt idx="1">
                  <c:v>Impacts from operational energy use</c:v>
                </c:pt>
                <c:pt idx="2">
                  <c:v>Impacts from material use</c:v>
                </c:pt>
              </c:strCache>
            </c:strRef>
          </c:cat>
          <c:val>
            <c:numRef>
              <c:f>Results!$K$34:$K$36</c:f>
              <c:numCache>
                <c:formatCode>0.0E+00</c:formatCode>
                <c:ptCount val="3"/>
                <c:pt idx="0">
                  <c:v>0</c:v>
                </c:pt>
                <c:pt idx="1">
                  <c:v>0</c:v>
                </c:pt>
                <c:pt idx="2">
                  <c:v>0</c:v>
                </c:pt>
              </c:numCache>
            </c:numRef>
          </c:val>
          <c:extLst>
            <c:ext xmlns:c16="http://schemas.microsoft.com/office/drawing/2014/chart" uri="{C3380CC4-5D6E-409C-BE32-E72D297353CC}">
              <c16:uniqueId val="{00000000-D927-463B-943D-E15A8C02C9E3}"/>
            </c:ext>
          </c:extLst>
        </c:ser>
        <c:dLbls>
          <c:showLegendKey val="0"/>
          <c:showVal val="0"/>
          <c:showCatName val="0"/>
          <c:showSerName val="0"/>
          <c:showPercent val="0"/>
          <c:showBubbleSize val="0"/>
        </c:dLbls>
        <c:gapWidth val="219"/>
        <c:overlap val="-27"/>
        <c:axId val="1510534576"/>
        <c:axId val="1510531696"/>
      </c:barChart>
      <c:catAx>
        <c:axId val="15105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10531696"/>
        <c:crosses val="autoZero"/>
        <c:auto val="1"/>
        <c:lblAlgn val="ctr"/>
        <c:lblOffset val="100"/>
        <c:noMultiLvlLbl val="0"/>
      </c:catAx>
      <c:valAx>
        <c:axId val="15105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per material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Results!$D$94</c:f>
              <c:strCache>
                <c:ptCount val="1"/>
                <c:pt idx="0">
                  <c:v>Total biodiversity impact (species.year)</c:v>
                </c:pt>
              </c:strCache>
            </c:strRef>
          </c:tx>
          <c:spPr>
            <a:solidFill>
              <a:schemeClr val="accent1"/>
            </a:solidFill>
            <a:ln>
              <a:noFill/>
            </a:ln>
            <a:effectLst/>
          </c:spPr>
          <c:invertIfNegative val="0"/>
          <c:cat>
            <c:strRef>
              <c:f>Results!$C$95:$C$109</c:f>
              <c:strCache>
                <c:ptCount val="15"/>
                <c:pt idx="0">
                  <c:v>Concrete</c:v>
                </c:pt>
                <c:pt idx="1">
                  <c:v>Aggregates</c:v>
                </c:pt>
                <c:pt idx="2">
                  <c:v>Metal</c:v>
                </c:pt>
                <c:pt idx="3">
                  <c:v>Cement and gypsum</c:v>
                </c:pt>
                <c:pt idx="4">
                  <c:v>Asphalt</c:v>
                </c:pt>
                <c:pt idx="5">
                  <c:v>Clay</c:v>
                </c:pt>
                <c:pt idx="6">
                  <c:v>Stone and masonry (other than clay)</c:v>
                </c:pt>
                <c:pt idx="7">
                  <c:v>Insulation</c:v>
                </c:pt>
                <c:pt idx="8">
                  <c:v>Wood</c:v>
                </c:pt>
                <c:pt idx="9">
                  <c:v>Other</c:v>
                </c:pt>
                <c:pt idx="10">
                  <c:v>Insulation</c:v>
                </c:pt>
                <c:pt idx="11">
                  <c:v>Glass</c:v>
                </c:pt>
                <c:pt idx="12">
                  <c:v>Installations</c:v>
                </c:pt>
                <c:pt idx="13">
                  <c:v>Paint, varnish, etc.</c:v>
                </c:pt>
                <c:pt idx="14">
                  <c:v>Plastic</c:v>
                </c:pt>
              </c:strCache>
            </c:strRef>
          </c:cat>
          <c:val>
            <c:numRef>
              <c:f>Results!$D$95:$D$109</c:f>
              <c:numCache>
                <c:formatCode>0.0E+00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F58-4275-B7CA-7BEEE4FB3727}"/>
            </c:ext>
          </c:extLst>
        </c:ser>
        <c:dLbls>
          <c:showLegendKey val="0"/>
          <c:showVal val="0"/>
          <c:showCatName val="0"/>
          <c:showSerName val="0"/>
          <c:showPercent val="0"/>
          <c:showBubbleSize val="0"/>
        </c:dLbls>
        <c:gapWidth val="219"/>
        <c:overlap val="-27"/>
        <c:axId val="354639247"/>
        <c:axId val="73532464"/>
      </c:barChart>
      <c:catAx>
        <c:axId val="35463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532464"/>
        <c:crosses val="autoZero"/>
        <c:auto val="1"/>
        <c:lblAlgn val="ctr"/>
        <c:lblOffset val="100"/>
        <c:noMultiLvlLbl val="0"/>
      </c:catAx>
      <c:valAx>
        <c:axId val="7353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215265</xdr:colOff>
      <xdr:row>33</xdr:row>
      <xdr:rowOff>57149</xdr:rowOff>
    </xdr:from>
    <xdr:to>
      <xdr:col>11</xdr:col>
      <xdr:colOff>1905</xdr:colOff>
      <xdr:row>44</xdr:row>
      <xdr:rowOff>142875</xdr:rowOff>
    </xdr:to>
    <xdr:sp macro="" textlink="">
      <xdr:nvSpPr>
        <xdr:cNvPr id="2" name="TextBox 1">
          <a:extLst>
            <a:ext uri="{FF2B5EF4-FFF2-40B4-BE49-F238E27FC236}">
              <a16:creationId xmlns:a16="http://schemas.microsoft.com/office/drawing/2014/main" id="{87CD54F1-9A29-6290-588B-C515798096D8}"/>
            </a:ext>
          </a:extLst>
        </xdr:cNvPr>
        <xdr:cNvSpPr txBox="1"/>
      </xdr:nvSpPr>
      <xdr:spPr>
        <a:xfrm>
          <a:off x="443865" y="7077074"/>
          <a:ext cx="6654165" cy="239077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Clarification of land use types: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Unexploited forest</a:t>
          </a:r>
          <a:r>
            <a:rPr lang="en-US" sz="1100" b="0" i="0" u="none" strike="noStrike">
              <a:solidFill>
                <a:srgbClr val="000000"/>
              </a:solidFill>
              <a:latin typeface="Calibri" panose="020F0502020204030204" pitchFamily="34" charset="0"/>
              <a:cs typeface="Calibri" panose="020F0502020204030204" pitchFamily="34" charset="0"/>
            </a:rPr>
            <a:t> is forest that is not being harvested for timber production. </a:t>
          </a:r>
          <a:r>
            <a:rPr lang="en-US" sz="1100" b="1" i="0" u="none" strike="noStrike">
              <a:solidFill>
                <a:srgbClr val="000000"/>
              </a:solidFill>
              <a:latin typeface="Calibri" panose="020F0502020204030204" pitchFamily="34" charset="0"/>
              <a:cs typeface="Calibri" panose="020F0502020204030204" pitchFamily="34" charset="0"/>
            </a:rPr>
            <a:t>Used forest</a:t>
          </a:r>
          <a:r>
            <a:rPr lang="en-US" sz="1100" b="0" i="0" u="none" strike="noStrike">
              <a:solidFill>
                <a:srgbClr val="000000"/>
              </a:solidFill>
              <a:latin typeface="Calibri" panose="020F0502020204030204" pitchFamily="34" charset="0"/>
              <a:cs typeface="Calibri" panose="020F0502020204030204" pitchFamily="34" charset="0"/>
            </a:rPr>
            <a:t> is regularly harvested for timber production.</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Grasslands </a:t>
          </a:r>
          <a:r>
            <a:rPr lang="en-US" sz="1100" b="0" i="0" u="none" strike="noStrike">
              <a:solidFill>
                <a:srgbClr val="000000"/>
              </a:solidFill>
              <a:latin typeface="Calibri" panose="020F0502020204030204" pitchFamily="34" charset="0"/>
              <a:cs typeface="Calibri" panose="020F0502020204030204" pitchFamily="34" charset="0"/>
            </a:rPr>
            <a:t>correspond to natural landscapes dominated by grasses rather than shrubs or trees, and not used for grazing. </a:t>
          </a:r>
          <a:r>
            <a:rPr lang="en-US" sz="1100" b="1" i="0" u="none" strike="noStrike">
              <a:solidFill>
                <a:srgbClr val="000000"/>
              </a:solidFill>
              <a:latin typeface="Calibri" panose="020F0502020204030204" pitchFamily="34" charset="0"/>
              <a:cs typeface="Calibri" panose="020F0502020204030204" pitchFamily="34" charset="0"/>
            </a:rPr>
            <a:t>Pastures </a:t>
          </a:r>
          <a:r>
            <a:rPr lang="en-US" sz="1100" b="0" i="0" u="none" strike="noStrike">
              <a:solidFill>
                <a:srgbClr val="000000"/>
              </a:solidFill>
              <a:latin typeface="Calibri" panose="020F0502020204030204" pitchFamily="34" charset="0"/>
              <a:cs typeface="Calibri" panose="020F0502020204030204" pitchFamily="34" charset="0"/>
            </a:rPr>
            <a:t>are man-made landscapes grown for grazing.</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Shrublands </a:t>
          </a:r>
          <a:r>
            <a:rPr lang="en-US" sz="1100" b="0" i="0" u="none" strike="noStrike">
              <a:solidFill>
                <a:srgbClr val="000000"/>
              </a:solidFill>
              <a:latin typeface="Calibri" panose="020F0502020204030204" pitchFamily="34" charset="0"/>
              <a:cs typeface="Calibri" panose="020F0502020204030204" pitchFamily="34" charset="0"/>
            </a:rPr>
            <a:t>are landscapes dominated by shrubs, rather than trees or grass. </a:t>
          </a:r>
          <a:r>
            <a:rPr lang="en-US" sz="1100" b="1" i="0" u="none" strike="noStrike">
              <a:solidFill>
                <a:srgbClr val="000000"/>
              </a:solidFill>
              <a:latin typeface="Calibri" panose="020F0502020204030204" pitchFamily="34" charset="0"/>
              <a:cs typeface="Calibri" panose="020F0502020204030204" pitchFamily="34" charset="0"/>
            </a:rPr>
            <a:t>Wetlands </a:t>
          </a:r>
          <a:r>
            <a:rPr lang="en-US" sz="1100" b="0" i="0" u="none" strike="noStrike">
              <a:solidFill>
                <a:srgbClr val="000000"/>
              </a:solidFill>
              <a:latin typeface="Calibri" panose="020F0502020204030204" pitchFamily="34" charset="0"/>
              <a:cs typeface="Calibri" panose="020F0502020204030204" pitchFamily="34" charset="0"/>
            </a:rPr>
            <a:t>are areas that are flooded or saturated with water for most of the year.</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Annual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are harvested and replanted each year. Also include biennial crops (replanted every other year) in this category. Example: peas, carrots, cereals, etc. </a:t>
          </a:r>
          <a:r>
            <a:rPr lang="en-US" sz="1100" b="1" i="0" u="none" strike="noStrike">
              <a:solidFill>
                <a:srgbClr val="000000"/>
              </a:solidFill>
              <a:latin typeface="Calibri" panose="020F0502020204030204" pitchFamily="34" charset="0"/>
              <a:cs typeface="Calibri" panose="020F0502020204030204" pitchFamily="34" charset="0"/>
            </a:rPr>
            <a:t>Permanent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do not need to be replanted each year. Examples: vineyards, orchards, etc.</a:t>
          </a:r>
          <a:endParaRPr lang="en-US" sz="11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Mosaic agriculture</a:t>
          </a:r>
          <a:r>
            <a:rPr lang="en-US" sz="1100" b="0" i="0" u="none" strike="noStrike">
              <a:solidFill>
                <a:srgbClr val="000000"/>
              </a:solidFill>
              <a:latin typeface="Calibri" panose="020F0502020204030204" pitchFamily="34" charset="0"/>
              <a:cs typeface="Calibri" panose="020F0502020204030204" pitchFamily="34" charset="0"/>
            </a:rPr>
            <a:t> refers to non-intensive agriculture with a high diversity (including permaculture and some types of traditional agriculture).</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Urban and industrial land</a:t>
          </a:r>
          <a:r>
            <a:rPr lang="en-US" sz="1100" b="0" i="0" u="none" strike="noStrike">
              <a:solidFill>
                <a:srgbClr val="000000"/>
              </a:solidFill>
              <a:latin typeface="Calibri" panose="020F0502020204030204" pitchFamily="34" charset="0"/>
              <a:cs typeface="Calibri" panose="020F0502020204030204" pitchFamily="34" charset="0"/>
            </a:rPr>
            <a:t> corresponds to all artificialised areas (e.g. covered in asphalt, cement, etc).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4472</xdr:colOff>
      <xdr:row>38</xdr:row>
      <xdr:rowOff>4639</xdr:rowOff>
    </xdr:from>
    <xdr:to>
      <xdr:col>15</xdr:col>
      <xdr:colOff>344059</xdr:colOff>
      <xdr:row>52</xdr:row>
      <xdr:rowOff>86554</xdr:rowOff>
    </xdr:to>
    <xdr:graphicFrame macro="">
      <xdr:nvGraphicFramePr>
        <xdr:cNvPr id="3" name="Chart 2">
          <a:extLst>
            <a:ext uri="{FF2B5EF4-FFF2-40B4-BE49-F238E27FC236}">
              <a16:creationId xmlns:a16="http://schemas.microsoft.com/office/drawing/2014/main" id="{F998A31C-B44C-AFA7-4847-1CC202D5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6045</xdr:colOff>
      <xdr:row>54</xdr:row>
      <xdr:rowOff>28159</xdr:rowOff>
    </xdr:from>
    <xdr:to>
      <xdr:col>15</xdr:col>
      <xdr:colOff>389282</xdr:colOff>
      <xdr:row>80</xdr:row>
      <xdr:rowOff>41412</xdr:rowOff>
    </xdr:to>
    <xdr:graphicFrame macro="">
      <xdr:nvGraphicFramePr>
        <xdr:cNvPr id="4" name="Chart 3">
          <a:extLst>
            <a:ext uri="{FF2B5EF4-FFF2-40B4-BE49-F238E27FC236}">
              <a16:creationId xmlns:a16="http://schemas.microsoft.com/office/drawing/2014/main" id="{9D6157E3-E3A3-0161-F129-1AF72BB0E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133183</xdr:colOff>
      <xdr:row>8</xdr:row>
      <xdr:rowOff>19712</xdr:rowOff>
    </xdr:from>
    <xdr:to>
      <xdr:col>9</xdr:col>
      <xdr:colOff>10187</xdr:colOff>
      <xdr:row>12</xdr:row>
      <xdr:rowOff>190499</xdr:rowOff>
    </xdr:to>
    <xdr:sp macro="" textlink="">
      <xdr:nvSpPr>
        <xdr:cNvPr id="2" name="TextBox 1">
          <a:extLst>
            <a:ext uri="{FF2B5EF4-FFF2-40B4-BE49-F238E27FC236}">
              <a16:creationId xmlns:a16="http://schemas.microsoft.com/office/drawing/2014/main" id="{96AA5985-009B-1F38-5AB9-B81A1F9C28BB}"/>
            </a:ext>
          </a:extLst>
        </xdr:cNvPr>
        <xdr:cNvSpPr txBox="1"/>
      </xdr:nvSpPr>
      <xdr:spPr>
        <a:xfrm>
          <a:off x="5450618" y="1560277"/>
          <a:ext cx="2825612" cy="990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a:t>
          </a:r>
          <a:r>
            <a:rPr lang="en-US" sz="1100" b="1"/>
            <a:t>one-time </a:t>
          </a:r>
          <a:r>
            <a:rPr lang="en-US" sz="1100"/>
            <a:t>impact of </a:t>
          </a:r>
          <a:r>
            <a:rPr lang="en-US" sz="1100" b="1"/>
            <a:t>converting</a:t>
          </a:r>
          <a:r>
            <a:rPr lang="en-US" sz="1100"/>
            <a:t> land </a:t>
          </a:r>
          <a:r>
            <a:rPr lang="en-US" sz="1100" b="1"/>
            <a:t>from</a:t>
          </a:r>
          <a:r>
            <a:rPr lang="en-US" sz="1100"/>
            <a:t> each natural habitat type. The impact of converting land </a:t>
          </a:r>
          <a:r>
            <a:rPr lang="en-US" sz="1100" b="1"/>
            <a:t>to</a:t>
          </a:r>
          <a:r>
            <a:rPr lang="en-US" sz="1100"/>
            <a:t> natural habitat types is calculated by taking the opposite value for each coefficient.</a:t>
          </a:r>
        </a:p>
      </xdr:txBody>
    </xdr:sp>
    <xdr:clientData/>
  </xdr:twoCellAnchor>
  <xdr:twoCellAnchor>
    <xdr:from>
      <xdr:col>5</xdr:col>
      <xdr:colOff>126143</xdr:colOff>
      <xdr:row>22</xdr:row>
      <xdr:rowOff>31225</xdr:rowOff>
    </xdr:from>
    <xdr:to>
      <xdr:col>9</xdr:col>
      <xdr:colOff>57977</xdr:colOff>
      <xdr:row>27</xdr:row>
      <xdr:rowOff>165653</xdr:rowOff>
    </xdr:to>
    <xdr:sp macro="" textlink="">
      <xdr:nvSpPr>
        <xdr:cNvPr id="3" name="TextBox 2">
          <a:extLst>
            <a:ext uri="{FF2B5EF4-FFF2-40B4-BE49-F238E27FC236}">
              <a16:creationId xmlns:a16="http://schemas.microsoft.com/office/drawing/2014/main" id="{8FB5712B-BA40-48CB-9379-CEA4B6036507}"/>
            </a:ext>
          </a:extLst>
        </xdr:cNvPr>
        <xdr:cNvSpPr txBox="1"/>
      </xdr:nvSpPr>
      <xdr:spPr>
        <a:xfrm>
          <a:off x="5443578" y="4503834"/>
          <a:ext cx="2880442" cy="1136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impact of </a:t>
          </a:r>
          <a:r>
            <a:rPr lang="en-US" sz="1100" b="1"/>
            <a:t>occupying</a:t>
          </a:r>
          <a:r>
            <a:rPr lang="en-US" sz="1100"/>
            <a:t> the land </a:t>
          </a:r>
          <a:r>
            <a:rPr lang="en-US" sz="1100" b="1"/>
            <a:t>over time</a:t>
          </a:r>
          <a:r>
            <a:rPr lang="en-US" sz="1100"/>
            <a:t>, and not allowing it to return to a natural state. To assess a project's impact, the impact of land occupation </a:t>
          </a:r>
          <a:r>
            <a:rPr lang="en-US" sz="1100" b="1"/>
            <a:t>before</a:t>
          </a:r>
          <a:r>
            <a:rPr lang="en-US" sz="1100"/>
            <a:t> the project is subtracted from the impact of land occupation </a:t>
          </a:r>
          <a:r>
            <a:rPr lang="en-US" sz="1100" b="1"/>
            <a:t>after</a:t>
          </a:r>
          <a:r>
            <a:rPr lang="en-US" sz="1100"/>
            <a:t> the project.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xdr:colOff>
      <xdr:row>0</xdr:row>
      <xdr:rowOff>287654</xdr:rowOff>
    </xdr:from>
    <xdr:to>
      <xdr:col>6</xdr:col>
      <xdr:colOff>598170</xdr:colOff>
      <xdr:row>5</xdr:row>
      <xdr:rowOff>85725</xdr:rowOff>
    </xdr:to>
    <xdr:sp macro="" textlink="">
      <xdr:nvSpPr>
        <xdr:cNvPr id="2" name="TextBox 1">
          <a:extLst>
            <a:ext uri="{FF2B5EF4-FFF2-40B4-BE49-F238E27FC236}">
              <a16:creationId xmlns:a16="http://schemas.microsoft.com/office/drawing/2014/main" id="{6B6F58F2-2175-4F69-BBD3-D0303A850ECA}"/>
            </a:ext>
          </a:extLst>
        </xdr:cNvPr>
        <xdr:cNvSpPr txBox="1"/>
      </xdr:nvSpPr>
      <xdr:spPr>
        <a:xfrm>
          <a:off x="20954" y="287654"/>
          <a:ext cx="7997191" cy="1160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contains environmental data from the ecoinvent database. The first step for a new user should be to look up and enter the right values, using the ecoinvent v3.9.1 database with the "</a:t>
          </a:r>
          <a:r>
            <a:rPr lang="en-US" sz="1100" b="1"/>
            <a:t>cut-off cumulative</a:t>
          </a:r>
          <a:r>
            <a:rPr lang="en-US" sz="1100"/>
            <a:t>" or "</a:t>
          </a:r>
          <a:r>
            <a:rPr lang="en-US" sz="1100" b="1"/>
            <a:t>cut-off by classification</a:t>
          </a:r>
          <a:r>
            <a:rPr lang="en-US" sz="1100"/>
            <a:t>" system model, available at https://ecoinvent.org/ (or use the most up-to-date reliable environmental data available). Look up the method </a:t>
          </a:r>
          <a:r>
            <a:rPr lang="en-US" sz="1100" baseline="0"/>
            <a:t>labelled "</a:t>
          </a:r>
          <a:r>
            <a:rPr lang="en-US" sz="1100" b="1" baseline="0"/>
            <a:t>ReCiPe 2016 v1.03, endpoint (H)</a:t>
          </a:r>
          <a:r>
            <a:rPr lang="en-US" sz="1100" b="0" baseline="0"/>
            <a:t>" and the indicator category "</a:t>
          </a:r>
          <a:r>
            <a:rPr lang="en-US" sz="1100" b="1" baseline="0"/>
            <a:t>total: ecosystem quality</a:t>
          </a:r>
          <a:r>
            <a:rPr lang="en-US" sz="1100" b="0" baseline="0"/>
            <a:t>" for each product. If you use the spreadsheet version of the ecoinvent database ("Cut-off cumulative LCIA"), this should correspond to column SJ in the spreadsheet. </a:t>
          </a:r>
          <a:r>
            <a:rPr lang="en-US" sz="1100"/>
            <a:t>This tool is not affiliated with ecoinvent in any way, and the use of ecoinvent data is a mere suggestion.</a:t>
          </a:r>
        </a:p>
      </xdr:txBody>
    </xdr:sp>
    <xdr:clientData/>
  </xdr:twoCellAnchor>
  <xdr:twoCellAnchor>
    <xdr:from>
      <xdr:col>9</xdr:col>
      <xdr:colOff>15240</xdr:colOff>
      <xdr:row>2</xdr:row>
      <xdr:rowOff>0</xdr:rowOff>
    </xdr:from>
    <xdr:to>
      <xdr:col>14</xdr:col>
      <xdr:colOff>9525</xdr:colOff>
      <xdr:row>4</xdr:row>
      <xdr:rowOff>28575</xdr:rowOff>
    </xdr:to>
    <xdr:sp macro="" textlink="">
      <xdr:nvSpPr>
        <xdr:cNvPr id="3" name="TextBox 1">
          <a:extLst>
            <a:ext uri="{FF2B5EF4-FFF2-40B4-BE49-F238E27FC236}">
              <a16:creationId xmlns:a16="http://schemas.microsoft.com/office/drawing/2014/main" id="{C667E337-1215-467E-8725-7CDEEE1084F7}"/>
            </a:ext>
          </a:extLst>
        </xdr:cNvPr>
        <xdr:cNvSpPr txBox="1"/>
      </xdr:nvSpPr>
      <xdr:spPr>
        <a:xfrm>
          <a:off x="9264015" y="590550"/>
          <a:ext cx="59093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is used</a:t>
          </a:r>
          <a:r>
            <a:rPr lang="en-US" sz="1100" baseline="0"/>
            <a:t> to map common construction products (found in a bill of materials and entered by the user) with ecoinvent data. It is possible to add rows to this table in order to add custom products without modifying the background data.</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19046</xdr:rowOff>
    </xdr:from>
    <xdr:to>
      <xdr:col>15</xdr:col>
      <xdr:colOff>396240</xdr:colOff>
      <xdr:row>411</xdr:row>
      <xdr:rowOff>0</xdr:rowOff>
    </xdr:to>
    <xdr:sp macro="" textlink="">
      <xdr:nvSpPr>
        <xdr:cNvPr id="2" name="TextBox 1">
          <a:extLst>
            <a:ext uri="{FF2B5EF4-FFF2-40B4-BE49-F238E27FC236}">
              <a16:creationId xmlns:a16="http://schemas.microsoft.com/office/drawing/2014/main" id="{2D520AD0-E085-1E04-C7AE-1F5B4F84FC25}"/>
            </a:ext>
          </a:extLst>
        </xdr:cNvPr>
        <xdr:cNvSpPr txBox="1"/>
      </xdr:nvSpPr>
      <xdr:spPr>
        <a:xfrm>
          <a:off x="19050" y="19046"/>
          <a:ext cx="9521190" cy="74361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GNU GENERAL PUBLIC LICENSE</a:t>
          </a:r>
        </a:p>
        <a:p>
          <a:r>
            <a:rPr lang="en-US" sz="1100">
              <a:solidFill>
                <a:schemeClr val="dk1"/>
              </a:solidFill>
              <a:effectLst/>
              <a:latin typeface="+mn-lt"/>
              <a:ea typeface="+mn-ea"/>
              <a:cs typeface="+mn-cs"/>
            </a:rPr>
            <a:t>                       Version 3, 29 June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(C) 2007 Free Software Foundation, Inc. &lt;https://fsf.org/&gt;</a:t>
          </a:r>
        </a:p>
        <a:p>
          <a:r>
            <a:rPr lang="en-US" sz="1100">
              <a:solidFill>
                <a:schemeClr val="dk1"/>
              </a:solidFill>
              <a:effectLst/>
              <a:latin typeface="+mn-lt"/>
              <a:ea typeface="+mn-ea"/>
              <a:cs typeface="+mn-cs"/>
            </a:rPr>
            <a:t> Everyone is permitted to copy and distribute verbatim copies of this license document, but changing it is not allowed.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Preamble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is a free, copyleft license for software and other kinds of works.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licenses for most software and other practical works are designed to take away your freedom to share and change the works.  By contrast,</a:t>
          </a:r>
        </a:p>
        <a:p>
          <a:r>
            <a:rPr lang="en-US" sz="1100">
              <a:solidFill>
                <a:schemeClr val="dk1"/>
              </a:solidFill>
              <a:effectLst/>
              <a:latin typeface="+mn-lt"/>
              <a:ea typeface="+mn-ea"/>
              <a:cs typeface="+mn-cs"/>
            </a:rPr>
            <a:t>the GNU General Public License is intended to guarantee your freedom to share and change all versions of a program--to make sure it remains free</a:t>
          </a:r>
        </a:p>
        <a:p>
          <a:r>
            <a:rPr lang="en-US" sz="1100">
              <a:solidFill>
                <a:schemeClr val="dk1"/>
              </a:solidFill>
              <a:effectLst/>
              <a:latin typeface="+mn-lt"/>
              <a:ea typeface="+mn-ea"/>
              <a:cs typeface="+mn-cs"/>
            </a:rPr>
            <a:t>software for all its users.  We, the Free Software Foundation, use the GNU General Public License for most of our software; it applies also to</a:t>
          </a:r>
        </a:p>
        <a:p>
          <a:r>
            <a:rPr lang="en-US" sz="1100">
              <a:solidFill>
                <a:schemeClr val="dk1"/>
              </a:solidFill>
              <a:effectLst/>
              <a:latin typeface="+mn-lt"/>
              <a:ea typeface="+mn-ea"/>
              <a:cs typeface="+mn-cs"/>
            </a:rPr>
            <a:t>any other work released this way by its authors.  You can apply it to your programs, too.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we speak of free software, we are referring to freedom, not price.  Our General Public Licenses are designed to make sure that you</a:t>
          </a:r>
        </a:p>
        <a:p>
          <a:r>
            <a:rPr lang="en-US" sz="1100">
              <a:solidFill>
                <a:schemeClr val="dk1"/>
              </a:solidFill>
              <a:effectLst/>
              <a:latin typeface="+mn-lt"/>
              <a:ea typeface="+mn-ea"/>
              <a:cs typeface="+mn-cs"/>
            </a:rPr>
            <a:t>have the freedom to distribute copies of free software (and charge for them if you wish), that you receive source code or can get it if you</a:t>
          </a:r>
        </a:p>
        <a:p>
          <a:r>
            <a:rPr lang="en-US" sz="1100">
              <a:solidFill>
                <a:schemeClr val="dk1"/>
              </a:solidFill>
              <a:effectLst/>
              <a:latin typeface="+mn-lt"/>
              <a:ea typeface="+mn-ea"/>
              <a:cs typeface="+mn-cs"/>
            </a:rPr>
            <a:t>want it, that you can change the software or use pieces of it in new free programs, and that you know you can do these things.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protect your rights, we need to prevent others from denying you these rights or asking you to surrender the rights.  Therefore, you have</a:t>
          </a:r>
        </a:p>
        <a:p>
          <a:r>
            <a:rPr lang="en-US" sz="1100">
              <a:solidFill>
                <a:schemeClr val="dk1"/>
              </a:solidFill>
              <a:effectLst/>
              <a:latin typeface="+mn-lt"/>
              <a:ea typeface="+mn-ea"/>
              <a:cs typeface="+mn-cs"/>
            </a:rPr>
            <a:t>certain responsibilities if you distribute copies of the software, or if you modify it: responsibilities to respect the freedom of others.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example, if you distribute copies of such a program, whether gratis or for a fee, you must pass on to the recipients the same freedoms that you received. </a:t>
          </a:r>
        </a:p>
        <a:p>
          <a:r>
            <a:rPr lang="en-US" sz="1100">
              <a:solidFill>
                <a:schemeClr val="dk1"/>
              </a:solidFill>
              <a:effectLst/>
              <a:latin typeface="+mn-lt"/>
              <a:ea typeface="+mn-ea"/>
              <a:cs typeface="+mn-cs"/>
            </a:rPr>
            <a:t>You must make sure that they, too, receive or can get the source code.  And you must show them these terms so they know their rights.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Developers that use the GNU GPL protect your rights with two steps: </a:t>
          </a:r>
        </a:p>
        <a:p>
          <a:r>
            <a:rPr lang="en-US" sz="1100">
              <a:solidFill>
                <a:schemeClr val="dk1"/>
              </a:solidFill>
              <a:effectLst/>
              <a:latin typeface="+mn-lt"/>
              <a:ea typeface="+mn-ea"/>
              <a:cs typeface="+mn-cs"/>
            </a:rPr>
            <a:t>(1) assert copyright on the software, and </a:t>
          </a:r>
        </a:p>
        <a:p>
          <a:r>
            <a:rPr lang="en-US" sz="1100">
              <a:solidFill>
                <a:schemeClr val="dk1"/>
              </a:solidFill>
              <a:effectLst/>
              <a:latin typeface="+mn-lt"/>
              <a:ea typeface="+mn-ea"/>
              <a:cs typeface="+mn-cs"/>
            </a:rPr>
            <a:t>(2) offer you this License giving you legal permission to copy, distribute and/or modify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the developers' and authors' protection, the GPL clearly explains that there is no warranty for this free software.  For both users' and</a:t>
          </a:r>
        </a:p>
        <a:p>
          <a:r>
            <a:rPr lang="en-US" sz="1100">
              <a:solidFill>
                <a:schemeClr val="dk1"/>
              </a:solidFill>
              <a:effectLst/>
              <a:latin typeface="+mn-lt"/>
              <a:ea typeface="+mn-ea"/>
              <a:cs typeface="+mn-cs"/>
            </a:rPr>
            <a:t>authors' sake, the GPL requires that modified versions be marked as changed, so that their problems will not be attributed erroneously to</a:t>
          </a:r>
        </a:p>
        <a:p>
          <a:r>
            <a:rPr lang="en-US" sz="1100">
              <a:solidFill>
                <a:schemeClr val="dk1"/>
              </a:solidFill>
              <a:effectLst/>
              <a:latin typeface="+mn-lt"/>
              <a:ea typeface="+mn-ea"/>
              <a:cs typeface="+mn-cs"/>
            </a:rPr>
            <a:t>authors of previous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Some devices are designed to deny users access to install or run modified versions of the software inside them, although the manufacturer</a:t>
          </a:r>
        </a:p>
        <a:p>
          <a:r>
            <a:rPr lang="en-US" sz="1100">
              <a:solidFill>
                <a:schemeClr val="dk1"/>
              </a:solidFill>
              <a:effectLst/>
              <a:latin typeface="+mn-lt"/>
              <a:ea typeface="+mn-ea"/>
              <a:cs typeface="+mn-cs"/>
            </a:rPr>
            <a:t>can do so.  This is fundamentally incompatible with the aim of protecting users' freedom to change the software.  The systematic</a:t>
          </a:r>
        </a:p>
        <a:p>
          <a:r>
            <a:rPr lang="en-US" sz="1100">
              <a:solidFill>
                <a:schemeClr val="dk1"/>
              </a:solidFill>
              <a:effectLst/>
              <a:latin typeface="+mn-lt"/>
              <a:ea typeface="+mn-ea"/>
              <a:cs typeface="+mn-cs"/>
            </a:rPr>
            <a:t>pattern of such abuse occurs in the area of products for individuals to use, which is precisely where it is most unacceptable.  Therefore, we</a:t>
          </a:r>
        </a:p>
        <a:p>
          <a:r>
            <a:rPr lang="en-US" sz="1100">
              <a:solidFill>
                <a:schemeClr val="dk1"/>
              </a:solidFill>
              <a:effectLst/>
              <a:latin typeface="+mn-lt"/>
              <a:ea typeface="+mn-ea"/>
              <a:cs typeface="+mn-cs"/>
            </a:rPr>
            <a:t>have designed this version of the GPL to prohibit the practice for those products.  If such problems arise substantially in other domains, we</a:t>
          </a:r>
        </a:p>
        <a:p>
          <a:r>
            <a:rPr lang="en-US" sz="1100">
              <a:solidFill>
                <a:schemeClr val="dk1"/>
              </a:solidFill>
              <a:effectLst/>
              <a:latin typeface="+mn-lt"/>
              <a:ea typeface="+mn-ea"/>
              <a:cs typeface="+mn-cs"/>
            </a:rPr>
            <a:t>stand ready to extend this provision to those domains in future versions of the GPL, as needed to protect the freedom of users.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Finally, every program is threatened constantly by software patents. States should not allow patents to restrict development and use of</a:t>
          </a:r>
        </a:p>
        <a:p>
          <a:r>
            <a:rPr lang="en-US" sz="1100">
              <a:solidFill>
                <a:schemeClr val="dk1"/>
              </a:solidFill>
              <a:effectLst/>
              <a:latin typeface="+mn-lt"/>
              <a:ea typeface="+mn-ea"/>
              <a:cs typeface="+mn-cs"/>
            </a:rPr>
            <a:t>software on general-purpose computers, but in those that do, we wish to avoid the special danger that patents applied to a free program could</a:t>
          </a:r>
        </a:p>
        <a:p>
          <a:r>
            <a:rPr lang="en-US" sz="1100">
              <a:solidFill>
                <a:schemeClr val="dk1"/>
              </a:solidFill>
              <a:effectLst/>
              <a:latin typeface="+mn-lt"/>
              <a:ea typeface="+mn-ea"/>
              <a:cs typeface="+mn-cs"/>
            </a:rPr>
            <a:t>make it effectively proprietary.  To prevent this, the GPL assures that patents cannot be used to render the program non-free.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precise terms and conditions for copying, distribution and modification follow.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0. Definitions.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License" refers to version 3 of the GNU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also means copyright-like laws that apply to other kinds of works, such as semiconductor masks.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Program" refers to any copyrightable work licensed under this License.  Each licensee is addressed as "you".  "Licensees" and</a:t>
          </a:r>
        </a:p>
        <a:p>
          <a:r>
            <a:rPr lang="en-US" sz="1100">
              <a:solidFill>
                <a:schemeClr val="dk1"/>
              </a:solidFill>
              <a:effectLst/>
              <a:latin typeface="+mn-lt"/>
              <a:ea typeface="+mn-ea"/>
              <a:cs typeface="+mn-cs"/>
            </a:rPr>
            <a:t>"recipients" may be individuals or organizations.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"modify" a work means to copy from or adapt all or part of the work in a fashion requiring copyright permission, other than the making of an</a:t>
          </a:r>
        </a:p>
        <a:p>
          <a:r>
            <a:rPr lang="en-US" sz="1100">
              <a:solidFill>
                <a:schemeClr val="dk1"/>
              </a:solidFill>
              <a:effectLst/>
              <a:latin typeface="+mn-lt"/>
              <a:ea typeface="+mn-ea"/>
              <a:cs typeface="+mn-cs"/>
            </a:rPr>
            <a:t>exact copy.  The resulting work is called a "modified version" of the earlier work or a work "based on" the earlier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"covered work" means either the unmodified Program or a work based on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"propagate" a work means to do anything with it that, without permission, would make you directly or secondarily liable for</a:t>
          </a:r>
        </a:p>
        <a:p>
          <a:r>
            <a:rPr lang="en-US" sz="1100">
              <a:solidFill>
                <a:schemeClr val="dk1"/>
              </a:solidFill>
              <a:effectLst/>
              <a:latin typeface="+mn-lt"/>
              <a:ea typeface="+mn-ea"/>
              <a:cs typeface="+mn-cs"/>
            </a:rPr>
            <a:t>infringement under applicable copyright law, except executing it on a computer or modifying a private copy.  Propagation includes copying,</a:t>
          </a:r>
        </a:p>
        <a:p>
          <a:r>
            <a:rPr lang="en-US" sz="1100">
              <a:solidFill>
                <a:schemeClr val="dk1"/>
              </a:solidFill>
              <a:effectLst/>
              <a:latin typeface="+mn-lt"/>
              <a:ea typeface="+mn-ea"/>
              <a:cs typeface="+mn-cs"/>
            </a:rPr>
            <a:t>distribution (with or without modification), making available to the public, and in some countries other activities as well.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"convey" a work means any kind of propagation that enables other parties to make or receive copies.  Mere interaction with a user through</a:t>
          </a:r>
        </a:p>
        <a:p>
          <a:r>
            <a:rPr lang="en-US" sz="1100">
              <a:solidFill>
                <a:schemeClr val="dk1"/>
              </a:solidFill>
              <a:effectLst/>
              <a:latin typeface="+mn-lt"/>
              <a:ea typeface="+mn-ea"/>
              <a:cs typeface="+mn-cs"/>
            </a:rPr>
            <a:t>a computer network, with no transfer of a copy, is not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interactive user interface displays "Appropriate Legal Notices" to the extent that it includes a convenient and prominently visible</a:t>
          </a:r>
        </a:p>
        <a:p>
          <a:r>
            <a:rPr lang="en-US" sz="1100">
              <a:solidFill>
                <a:schemeClr val="dk1"/>
              </a:solidFill>
              <a:effectLst/>
              <a:latin typeface="+mn-lt"/>
              <a:ea typeface="+mn-ea"/>
              <a:cs typeface="+mn-cs"/>
            </a:rPr>
            <a:t>feature that (1) displays an appropriate copyright notice, and (2) tells the user that there is no warranty for the work (except to the</a:t>
          </a:r>
        </a:p>
        <a:p>
          <a:r>
            <a:rPr lang="en-US" sz="1100">
              <a:solidFill>
                <a:schemeClr val="dk1"/>
              </a:solidFill>
              <a:effectLst/>
              <a:latin typeface="+mn-lt"/>
              <a:ea typeface="+mn-ea"/>
              <a:cs typeface="+mn-cs"/>
            </a:rPr>
            <a:t>extent that warranties are provided), that licensees may convey the work under this License, and how to view a copy of this License.  If</a:t>
          </a:r>
        </a:p>
        <a:p>
          <a:r>
            <a:rPr lang="en-US" sz="1100">
              <a:solidFill>
                <a:schemeClr val="dk1"/>
              </a:solidFill>
              <a:effectLst/>
              <a:latin typeface="+mn-lt"/>
              <a:ea typeface="+mn-ea"/>
              <a:cs typeface="+mn-cs"/>
            </a:rPr>
            <a:t>the interface presents a list of user commands or options, such as a menu, a prominent item in the list meets this criterion.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 Source Code.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"source code" for a work means the preferred form of the work for making modifications to it.  "Object code" means any non-source</a:t>
          </a:r>
        </a:p>
        <a:p>
          <a:r>
            <a:rPr lang="en-US" sz="1100">
              <a:solidFill>
                <a:schemeClr val="dk1"/>
              </a:solidFill>
              <a:effectLst/>
              <a:latin typeface="+mn-lt"/>
              <a:ea typeface="+mn-ea"/>
              <a:cs typeface="+mn-cs"/>
            </a:rPr>
            <a:t>form of a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"Standard Interface" means an interface that either is an official standard defined by a recognized standards body, or, in the case of</a:t>
          </a:r>
        </a:p>
        <a:p>
          <a:r>
            <a:rPr lang="en-US" sz="1100">
              <a:solidFill>
                <a:schemeClr val="dk1"/>
              </a:solidFill>
              <a:effectLst/>
              <a:latin typeface="+mn-lt"/>
              <a:ea typeface="+mn-ea"/>
              <a:cs typeface="+mn-cs"/>
            </a:rPr>
            <a:t>interfaces specified for a particular programming language, one that is widely used among developers working in that language.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"System Libraries" of an executable work include anything, other than the work as a whole, that (a) is included in the normal form of</a:t>
          </a:r>
        </a:p>
        <a:p>
          <a:r>
            <a:rPr lang="en-US" sz="1100">
              <a:solidFill>
                <a:schemeClr val="dk1"/>
              </a:solidFill>
              <a:effectLst/>
              <a:latin typeface="+mn-lt"/>
              <a:ea typeface="+mn-ea"/>
              <a:cs typeface="+mn-cs"/>
            </a:rPr>
            <a:t>packaging a Major Component, but which is not part of that Major Component, and (b) serves only to enable use of the work with that</a:t>
          </a:r>
        </a:p>
        <a:p>
          <a:r>
            <a:rPr lang="en-US" sz="1100">
              <a:solidFill>
                <a:schemeClr val="dk1"/>
              </a:solidFill>
              <a:effectLst/>
              <a:latin typeface="+mn-lt"/>
              <a:ea typeface="+mn-ea"/>
              <a:cs typeface="+mn-cs"/>
            </a:rPr>
            <a:t>Major Component, or to implement a Standard Interface for which an implementation is available to the public in source code form.  A</a:t>
          </a:r>
        </a:p>
        <a:p>
          <a:r>
            <a:rPr lang="en-US" sz="1100">
              <a:solidFill>
                <a:schemeClr val="dk1"/>
              </a:solidFill>
              <a:effectLst/>
              <a:latin typeface="+mn-lt"/>
              <a:ea typeface="+mn-ea"/>
              <a:cs typeface="+mn-cs"/>
            </a:rPr>
            <a:t>"Major Component", in this context, means a major essential component (kernel, window system, and so on) of the specific operating system</a:t>
          </a:r>
        </a:p>
        <a:p>
          <a:r>
            <a:rPr lang="en-US" sz="1100">
              <a:solidFill>
                <a:schemeClr val="dk1"/>
              </a:solidFill>
              <a:effectLst/>
              <a:latin typeface="+mn-lt"/>
              <a:ea typeface="+mn-ea"/>
              <a:cs typeface="+mn-cs"/>
            </a:rPr>
            <a:t>(if any) on which the executable work runs, or a compiler used to produce the work, or an object code interpreter used to run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object code form means all the source code needed to generate, install, and (for an executable</a:t>
          </a:r>
        </a:p>
        <a:p>
          <a:r>
            <a:rPr lang="en-US" sz="1100">
              <a:solidFill>
                <a:schemeClr val="dk1"/>
              </a:solidFill>
              <a:effectLst/>
              <a:latin typeface="+mn-lt"/>
              <a:ea typeface="+mn-ea"/>
              <a:cs typeface="+mn-cs"/>
            </a:rPr>
            <a:t>work) run the object code and to modify the work, including scripts to control those activities.  However, it does not include the work's</a:t>
          </a:r>
        </a:p>
        <a:p>
          <a:r>
            <a:rPr lang="en-US" sz="1100">
              <a:solidFill>
                <a:schemeClr val="dk1"/>
              </a:solidFill>
              <a:effectLst/>
              <a:latin typeface="+mn-lt"/>
              <a:ea typeface="+mn-ea"/>
              <a:cs typeface="+mn-cs"/>
            </a:rPr>
            <a:t>System Libraries, or general-purpose tools or generally available free programs which are used unmodified in performing those activities but</a:t>
          </a:r>
        </a:p>
        <a:p>
          <a:r>
            <a:rPr lang="en-US" sz="1100">
              <a:solidFill>
                <a:schemeClr val="dk1"/>
              </a:solidFill>
              <a:effectLst/>
              <a:latin typeface="+mn-lt"/>
              <a:ea typeface="+mn-ea"/>
              <a:cs typeface="+mn-cs"/>
            </a:rPr>
            <a:t>which are not part of the work.  For example, Corresponding Source includes interface definition files associated with source files for</a:t>
          </a:r>
        </a:p>
        <a:p>
          <a:r>
            <a:rPr lang="en-US" sz="1100">
              <a:solidFill>
                <a:schemeClr val="dk1"/>
              </a:solidFill>
              <a:effectLst/>
              <a:latin typeface="+mn-lt"/>
              <a:ea typeface="+mn-ea"/>
              <a:cs typeface="+mn-cs"/>
            </a:rPr>
            <a:t>the work, and the source code for shared libraries and dynamically linked subprograms that the work is specifically designed to require,</a:t>
          </a:r>
        </a:p>
        <a:p>
          <a:r>
            <a:rPr lang="en-US" sz="1100">
              <a:solidFill>
                <a:schemeClr val="dk1"/>
              </a:solidFill>
              <a:effectLst/>
              <a:latin typeface="+mn-lt"/>
              <a:ea typeface="+mn-ea"/>
              <a:cs typeface="+mn-cs"/>
            </a:rPr>
            <a:t>such as by intimate data communication or control flow between those subprograms and other parts of the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need not include anything that users can regenerate automatically from other parts of the Corresponding</a:t>
          </a:r>
        </a:p>
        <a:p>
          <a:r>
            <a:rPr lang="en-US" sz="1100">
              <a:solidFill>
                <a:schemeClr val="dk1"/>
              </a:solidFill>
              <a:effectLst/>
              <a:latin typeface="+mn-lt"/>
              <a:ea typeface="+mn-ea"/>
              <a:cs typeface="+mn-cs"/>
            </a:rPr>
            <a:t>Source.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source code form is that same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2. Basic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rights granted under this License are granted for the term of copyright on the Program, and are irrevocable provided the stated</a:t>
          </a:r>
        </a:p>
        <a:p>
          <a:r>
            <a:rPr lang="en-US" sz="1100">
              <a:solidFill>
                <a:schemeClr val="dk1"/>
              </a:solidFill>
              <a:effectLst/>
              <a:latin typeface="+mn-lt"/>
              <a:ea typeface="+mn-ea"/>
              <a:cs typeface="+mn-cs"/>
            </a:rPr>
            <a:t>conditions are met.  This License explicitly affirms your unlimited permission to run the unmodified Program.  The output from running a</a:t>
          </a:r>
        </a:p>
        <a:p>
          <a:r>
            <a:rPr lang="en-US" sz="1100">
              <a:solidFill>
                <a:schemeClr val="dk1"/>
              </a:solidFill>
              <a:effectLst/>
              <a:latin typeface="+mn-lt"/>
              <a:ea typeface="+mn-ea"/>
              <a:cs typeface="+mn-cs"/>
            </a:rPr>
            <a:t>covered work is covered by this License only if the output, given its content, constitutes a covered work.  This License acknowledges your</a:t>
          </a:r>
        </a:p>
        <a:p>
          <a:r>
            <a:rPr lang="en-US" sz="1100">
              <a:solidFill>
                <a:schemeClr val="dk1"/>
              </a:solidFill>
              <a:effectLst/>
              <a:latin typeface="+mn-lt"/>
              <a:ea typeface="+mn-ea"/>
              <a:cs typeface="+mn-cs"/>
            </a:rPr>
            <a:t>rights of fair use or other equivalent, as provided by copyright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make, run and propagate covered works that you do not convey, without conditions so long as your license otherwise remains</a:t>
          </a:r>
        </a:p>
        <a:p>
          <a:r>
            <a:rPr lang="en-US" sz="1100">
              <a:solidFill>
                <a:schemeClr val="dk1"/>
              </a:solidFill>
              <a:effectLst/>
              <a:latin typeface="+mn-lt"/>
              <a:ea typeface="+mn-ea"/>
              <a:cs typeface="+mn-cs"/>
            </a:rPr>
            <a:t>in force.  You may convey covered works to others for the sole purpose of having them make modifications exclusively for you, or provide you</a:t>
          </a:r>
        </a:p>
        <a:p>
          <a:r>
            <a:rPr lang="en-US" sz="1100">
              <a:solidFill>
                <a:schemeClr val="dk1"/>
              </a:solidFill>
              <a:effectLst/>
              <a:latin typeface="+mn-lt"/>
              <a:ea typeface="+mn-ea"/>
              <a:cs typeface="+mn-cs"/>
            </a:rPr>
            <a:t>with facilities for running those works, provided that you comply with the terms of this License in conveying all material for which you do</a:t>
          </a:r>
        </a:p>
        <a:p>
          <a:r>
            <a:rPr lang="en-US" sz="1100">
              <a:solidFill>
                <a:schemeClr val="dk1"/>
              </a:solidFill>
              <a:effectLst/>
              <a:latin typeface="+mn-lt"/>
              <a:ea typeface="+mn-ea"/>
              <a:cs typeface="+mn-cs"/>
            </a:rPr>
            <a:t>not control copyright.  Those thus making or running the covered works for you must do so exclusively on your behalf, under your direction</a:t>
          </a:r>
        </a:p>
        <a:p>
          <a:r>
            <a:rPr lang="en-US" sz="1100">
              <a:solidFill>
                <a:schemeClr val="dk1"/>
              </a:solidFill>
              <a:effectLst/>
              <a:latin typeface="+mn-lt"/>
              <a:ea typeface="+mn-ea"/>
              <a:cs typeface="+mn-cs"/>
            </a:rPr>
            <a:t>and control, on terms that prohibit them from making any copies of your copyrighted material outside their relationship with you.</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Conveying under any other circumstances is permitted solely under the conditions stated below.  Sublicensing is not allowed; section 10</a:t>
          </a:r>
        </a:p>
        <a:p>
          <a:r>
            <a:rPr lang="en-US" sz="1100">
              <a:solidFill>
                <a:schemeClr val="dk1"/>
              </a:solidFill>
              <a:effectLst/>
              <a:latin typeface="+mn-lt"/>
              <a:ea typeface="+mn-ea"/>
              <a:cs typeface="+mn-cs"/>
            </a:rPr>
            <a:t>makes it unnecessary.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3. Protecting Users' Legal Rights From Anti-Circumvention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 covered work shall be deemed part of an effective technological measure under any applicable law fulfilling obligations under article</a:t>
          </a:r>
        </a:p>
        <a:p>
          <a:r>
            <a:rPr lang="en-US" sz="1100">
              <a:solidFill>
                <a:schemeClr val="dk1"/>
              </a:solidFill>
              <a:effectLst/>
              <a:latin typeface="+mn-lt"/>
              <a:ea typeface="+mn-ea"/>
              <a:cs typeface="+mn-cs"/>
            </a:rPr>
            <a:t>11 of the WIPO copyright treaty adopted on 20 December 1996, or similar laws prohibiting or restricting circumvention of such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covered work, you waive any legal power to forbid circumvention of technological measures to the extent such circumvention</a:t>
          </a:r>
        </a:p>
        <a:p>
          <a:r>
            <a:rPr lang="en-US" sz="1100">
              <a:solidFill>
                <a:schemeClr val="dk1"/>
              </a:solidFill>
              <a:effectLst/>
              <a:latin typeface="+mn-lt"/>
              <a:ea typeface="+mn-ea"/>
              <a:cs typeface="+mn-cs"/>
            </a:rPr>
            <a:t>is effected by exercising rights under this License with respect to the covered work, and you disclaim any intention to limit operation or</a:t>
          </a:r>
        </a:p>
        <a:p>
          <a:r>
            <a:rPr lang="en-US" sz="1100">
              <a:solidFill>
                <a:schemeClr val="dk1"/>
              </a:solidFill>
              <a:effectLst/>
              <a:latin typeface="+mn-lt"/>
              <a:ea typeface="+mn-ea"/>
              <a:cs typeface="+mn-cs"/>
            </a:rPr>
            <a:t>modification of the work as a means of enforcing, against the work's users, your or third parties' legal rights to forbid circumvention of</a:t>
          </a:r>
        </a:p>
        <a:p>
          <a:r>
            <a:rPr lang="en-US" sz="1100">
              <a:solidFill>
                <a:schemeClr val="dk1"/>
              </a:solidFill>
              <a:effectLst/>
              <a:latin typeface="+mn-lt"/>
              <a:ea typeface="+mn-ea"/>
              <a:cs typeface="+mn-cs"/>
            </a:rPr>
            <a:t>technological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4. Conveying Verbatim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verbatim copies of the Program's source code as you receive it, in any medium, provided that you conspicuously and</a:t>
          </a:r>
        </a:p>
        <a:p>
          <a:r>
            <a:rPr lang="en-US" sz="1100">
              <a:solidFill>
                <a:schemeClr val="dk1"/>
              </a:solidFill>
              <a:effectLst/>
              <a:latin typeface="+mn-lt"/>
              <a:ea typeface="+mn-ea"/>
              <a:cs typeface="+mn-cs"/>
            </a:rPr>
            <a:t>appropriately publish on each copy an appropriate copyright notice; keep intact all notices stating that this License and any</a:t>
          </a:r>
        </a:p>
        <a:p>
          <a:r>
            <a:rPr lang="en-US" sz="1100">
              <a:solidFill>
                <a:schemeClr val="dk1"/>
              </a:solidFill>
              <a:effectLst/>
              <a:latin typeface="+mn-lt"/>
              <a:ea typeface="+mn-ea"/>
              <a:cs typeface="+mn-cs"/>
            </a:rPr>
            <a:t>non-permissive terms added in accord with section 7 apply to the code; keep intact all notices of the absence of any warranty; and give all</a:t>
          </a:r>
        </a:p>
        <a:p>
          <a:r>
            <a:rPr lang="en-US" sz="1100">
              <a:solidFill>
                <a:schemeClr val="dk1"/>
              </a:solidFill>
              <a:effectLst/>
              <a:latin typeface="+mn-lt"/>
              <a:ea typeface="+mn-ea"/>
              <a:cs typeface="+mn-cs"/>
            </a:rPr>
            <a:t>recipients a copy of this License along with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charge any price or no price for each copy that you convey, and you may offer support or warranty protection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5. Conveying Modified Source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work based on the Program, or the modifications to produce it from the Program, in the form of source code under the</a:t>
          </a:r>
        </a:p>
        <a:p>
          <a:r>
            <a:rPr lang="en-US" sz="1100">
              <a:solidFill>
                <a:schemeClr val="dk1"/>
              </a:solidFill>
              <a:effectLst/>
              <a:latin typeface="+mn-lt"/>
              <a:ea typeface="+mn-ea"/>
              <a:cs typeface="+mn-cs"/>
            </a:rPr>
            <a:t>terms of section 4, provided that you also meet all of these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The work must carry prominent notices stating that you modified it, and giving a relevant date.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The work must carry prominent notices stating that it is released under this License and any conditions added under section</a:t>
          </a:r>
        </a:p>
        <a:p>
          <a:r>
            <a:rPr lang="en-US" sz="1100">
              <a:solidFill>
                <a:schemeClr val="dk1"/>
              </a:solidFill>
              <a:effectLst/>
              <a:latin typeface="+mn-lt"/>
              <a:ea typeface="+mn-ea"/>
              <a:cs typeface="+mn-cs"/>
            </a:rPr>
            <a:t>    7.  This requirement modifies the requirement in section 4 to"keep intact all notices".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You must license the entire work, as a whole, under this License to anyone who comes into possession of a copy.  This</a:t>
          </a:r>
        </a:p>
        <a:p>
          <a:r>
            <a:rPr lang="en-US" sz="1100">
              <a:solidFill>
                <a:schemeClr val="dk1"/>
              </a:solidFill>
              <a:effectLst/>
              <a:latin typeface="+mn-lt"/>
              <a:ea typeface="+mn-ea"/>
              <a:cs typeface="+mn-cs"/>
            </a:rPr>
            <a:t>    License will therefore apply, along with any applicable section 7 additional terms, to the whole of the work, and all its parts,</a:t>
          </a:r>
        </a:p>
        <a:p>
          <a:r>
            <a:rPr lang="en-US" sz="1100">
              <a:solidFill>
                <a:schemeClr val="dk1"/>
              </a:solidFill>
              <a:effectLst/>
              <a:latin typeface="+mn-lt"/>
              <a:ea typeface="+mn-ea"/>
              <a:cs typeface="+mn-cs"/>
            </a:rPr>
            <a:t>    regardless of how they are packaged.  This License gives no permission to license the work in any other way, but it does not</a:t>
          </a:r>
        </a:p>
        <a:p>
          <a:r>
            <a:rPr lang="en-US" sz="1100">
              <a:solidFill>
                <a:schemeClr val="dk1"/>
              </a:solidFill>
              <a:effectLst/>
              <a:latin typeface="+mn-lt"/>
              <a:ea typeface="+mn-ea"/>
              <a:cs typeface="+mn-cs"/>
            </a:rPr>
            <a:t>    invalidate such permission if you have separately received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If the work has interactive user interfaces, each must display Appropriate Legal Notices; however, if the Program has interactive</a:t>
          </a:r>
        </a:p>
        <a:p>
          <a:r>
            <a:rPr lang="en-US" sz="1100">
              <a:solidFill>
                <a:schemeClr val="dk1"/>
              </a:solidFill>
              <a:effectLst/>
              <a:latin typeface="+mn-lt"/>
              <a:ea typeface="+mn-ea"/>
              <a:cs typeface="+mn-cs"/>
            </a:rPr>
            <a:t>    interfaces that do not display Appropriate Legal Notices, your work need not make them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compilation of a covered work with other separate and independent works, which are not by their nature extensions of the covered work,</a:t>
          </a:r>
        </a:p>
        <a:p>
          <a:r>
            <a:rPr lang="en-US" sz="1100">
              <a:solidFill>
                <a:schemeClr val="dk1"/>
              </a:solidFill>
              <a:effectLst/>
              <a:latin typeface="+mn-lt"/>
              <a:ea typeface="+mn-ea"/>
              <a:cs typeface="+mn-cs"/>
            </a:rPr>
            <a:t>and which are not combined with it such as to form a larger program, in or on a volume of a storage or distribution medium, is called an</a:t>
          </a:r>
        </a:p>
        <a:p>
          <a:r>
            <a:rPr lang="en-US" sz="1100">
              <a:solidFill>
                <a:schemeClr val="dk1"/>
              </a:solidFill>
              <a:effectLst/>
              <a:latin typeface="+mn-lt"/>
              <a:ea typeface="+mn-ea"/>
              <a:cs typeface="+mn-cs"/>
            </a:rPr>
            <a:t>"aggregate" if the compilation and its resulting copyright are not used to limit the access or legal rights of the compilation's users</a:t>
          </a:r>
        </a:p>
        <a:p>
          <a:r>
            <a:rPr lang="en-US" sz="1100">
              <a:solidFill>
                <a:schemeClr val="dk1"/>
              </a:solidFill>
              <a:effectLst/>
              <a:latin typeface="+mn-lt"/>
              <a:ea typeface="+mn-ea"/>
              <a:cs typeface="+mn-cs"/>
            </a:rPr>
            <a:t>beyond what the individual works permit.  Inclusion of a covered work in an aggregate does not cause this License to apply to the other</a:t>
          </a:r>
        </a:p>
        <a:p>
          <a:r>
            <a:rPr lang="en-US" sz="1100">
              <a:solidFill>
                <a:schemeClr val="dk1"/>
              </a:solidFill>
              <a:effectLst/>
              <a:latin typeface="+mn-lt"/>
              <a:ea typeface="+mn-ea"/>
              <a:cs typeface="+mn-cs"/>
            </a:rPr>
            <a:t>parts of the aggregate.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6. Conveying Non-Source Forms.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covered work in object code form under the terms of sections 4 and 5, provided that you also convey the</a:t>
          </a:r>
        </a:p>
        <a:p>
          <a:r>
            <a:rPr lang="en-US" sz="1100">
              <a:solidFill>
                <a:schemeClr val="dk1"/>
              </a:solidFill>
              <a:effectLst/>
              <a:latin typeface="+mn-lt"/>
              <a:ea typeface="+mn-ea"/>
              <a:cs typeface="+mn-cs"/>
            </a:rPr>
            <a:t>machine-readable Corresponding Source under the terms of this License, in one of these ways: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Convey the object code in, or embodied in, a physical product including a physical distribution medium), accompanied by the</a:t>
          </a:r>
        </a:p>
        <a:p>
          <a:r>
            <a:rPr lang="en-US" sz="1100">
              <a:solidFill>
                <a:schemeClr val="dk1"/>
              </a:solidFill>
              <a:effectLst/>
              <a:latin typeface="+mn-lt"/>
              <a:ea typeface="+mn-ea"/>
              <a:cs typeface="+mn-cs"/>
            </a:rPr>
            <a:t>    Corresponding Source fixed on a durable physical medium customarily used for software interchange.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Convey the object code in, or embodied in, a physical product (including a physical distribution medium), accompanied by a</a:t>
          </a:r>
        </a:p>
        <a:p>
          <a:r>
            <a:rPr lang="en-US" sz="1100">
              <a:solidFill>
                <a:schemeClr val="dk1"/>
              </a:solidFill>
              <a:effectLst/>
              <a:latin typeface="+mn-lt"/>
              <a:ea typeface="+mn-ea"/>
              <a:cs typeface="+mn-cs"/>
            </a:rPr>
            <a:t>    written offer, valid for at least three years and valid for as long as you offer spare parts or customer support for that product</a:t>
          </a:r>
        </a:p>
        <a:p>
          <a:r>
            <a:rPr lang="en-US" sz="1100">
              <a:solidFill>
                <a:schemeClr val="dk1"/>
              </a:solidFill>
              <a:effectLst/>
              <a:latin typeface="+mn-lt"/>
              <a:ea typeface="+mn-ea"/>
              <a:cs typeface="+mn-cs"/>
            </a:rPr>
            <a:t>    model, to give anyone who possesses the object code either (1) a copy of the Corresponding Source for all the software in the</a:t>
          </a:r>
        </a:p>
        <a:p>
          <a:r>
            <a:rPr lang="en-US" sz="1100">
              <a:solidFill>
                <a:schemeClr val="dk1"/>
              </a:solidFill>
              <a:effectLst/>
              <a:latin typeface="+mn-lt"/>
              <a:ea typeface="+mn-ea"/>
              <a:cs typeface="+mn-cs"/>
            </a:rPr>
            <a:t>    product that is covered by this License, on a durable physical medium customarily used for software interchange, for a price no</a:t>
          </a:r>
        </a:p>
        <a:p>
          <a:r>
            <a:rPr lang="en-US" sz="1100">
              <a:solidFill>
                <a:schemeClr val="dk1"/>
              </a:solidFill>
              <a:effectLst/>
              <a:latin typeface="+mn-lt"/>
              <a:ea typeface="+mn-ea"/>
              <a:cs typeface="+mn-cs"/>
            </a:rPr>
            <a:t>    more than your reasonable cost of physically performing this conveying of source, or (2) access to copy the</a:t>
          </a:r>
        </a:p>
        <a:p>
          <a:r>
            <a:rPr lang="en-US" sz="1100">
              <a:solidFill>
                <a:schemeClr val="dk1"/>
              </a:solidFill>
              <a:effectLst/>
              <a:latin typeface="+mn-lt"/>
              <a:ea typeface="+mn-ea"/>
              <a:cs typeface="+mn-cs"/>
            </a:rPr>
            <a:t>    Corresponding Source from a network server at no charge.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Convey individual copies of the object code with a copy of the written offer to provide the Corresponding Source.  This</a:t>
          </a:r>
        </a:p>
        <a:p>
          <a:r>
            <a:rPr lang="en-US" sz="1100">
              <a:solidFill>
                <a:schemeClr val="dk1"/>
              </a:solidFill>
              <a:effectLst/>
              <a:latin typeface="+mn-lt"/>
              <a:ea typeface="+mn-ea"/>
              <a:cs typeface="+mn-cs"/>
            </a:rPr>
            <a:t>    alternative is allowed only occasionally and noncommercially, and only if you received the object code with such an offer, in accord</a:t>
          </a:r>
        </a:p>
        <a:p>
          <a:r>
            <a:rPr lang="en-US" sz="1100">
              <a:solidFill>
                <a:schemeClr val="dk1"/>
              </a:solidFill>
              <a:effectLst/>
              <a:latin typeface="+mn-lt"/>
              <a:ea typeface="+mn-ea"/>
              <a:cs typeface="+mn-cs"/>
            </a:rPr>
            <a:t>    with subsection 6b.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Convey the object code by offering access from a designated place (gratis or for a charge), and offer equivalent access to the</a:t>
          </a:r>
        </a:p>
        <a:p>
          <a:r>
            <a:rPr lang="en-US" sz="1100">
              <a:solidFill>
                <a:schemeClr val="dk1"/>
              </a:solidFill>
              <a:effectLst/>
              <a:latin typeface="+mn-lt"/>
              <a:ea typeface="+mn-ea"/>
              <a:cs typeface="+mn-cs"/>
            </a:rPr>
            <a:t>    Corresponding Source in the same way through the same place at no further charge.  You need not require recipients to copy the</a:t>
          </a:r>
        </a:p>
        <a:p>
          <a:r>
            <a:rPr lang="en-US" sz="1100">
              <a:solidFill>
                <a:schemeClr val="dk1"/>
              </a:solidFill>
              <a:effectLst/>
              <a:latin typeface="+mn-lt"/>
              <a:ea typeface="+mn-ea"/>
              <a:cs typeface="+mn-cs"/>
            </a:rPr>
            <a:t>    Corresponding Source along with the object code.  If the place to copy the object code is a network server, the Corresponding Source</a:t>
          </a:r>
        </a:p>
        <a:p>
          <a:r>
            <a:rPr lang="en-US" sz="1100">
              <a:solidFill>
                <a:schemeClr val="dk1"/>
              </a:solidFill>
              <a:effectLst/>
              <a:latin typeface="+mn-lt"/>
              <a:ea typeface="+mn-ea"/>
              <a:cs typeface="+mn-cs"/>
            </a:rPr>
            <a:t>    may be on a different server (operated by you or a third party) that supports equivalent copying facilities, provided you maintain</a:t>
          </a:r>
        </a:p>
        <a:p>
          <a:r>
            <a:rPr lang="en-US" sz="1100">
              <a:solidFill>
                <a:schemeClr val="dk1"/>
              </a:solidFill>
              <a:effectLst/>
              <a:latin typeface="+mn-lt"/>
              <a:ea typeface="+mn-ea"/>
              <a:cs typeface="+mn-cs"/>
            </a:rPr>
            <a:t>    clear directions next to the object code saying where to find the Corresponding Source.  Regardless of what server hosts the</a:t>
          </a:r>
        </a:p>
        <a:p>
          <a:r>
            <a:rPr lang="en-US" sz="1100">
              <a:solidFill>
                <a:schemeClr val="dk1"/>
              </a:solidFill>
              <a:effectLst/>
              <a:latin typeface="+mn-lt"/>
              <a:ea typeface="+mn-ea"/>
              <a:cs typeface="+mn-cs"/>
            </a:rPr>
            <a:t>    Corresponding Source, you remain obligated to ensure that it is available for as long as needed to satisfy these requirements.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Convey the object code using peer-to-peer transmission, provided you inform other peers where the object code and Corresponding</a:t>
          </a:r>
        </a:p>
        <a:p>
          <a:r>
            <a:rPr lang="en-US" sz="1100">
              <a:solidFill>
                <a:schemeClr val="dk1"/>
              </a:solidFill>
              <a:effectLst/>
              <a:latin typeface="+mn-lt"/>
              <a:ea typeface="+mn-ea"/>
              <a:cs typeface="+mn-cs"/>
            </a:rPr>
            <a:t>    Source of the work are being offered to the general public at no charge under subsection 6d.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separable portion of the object code, whose source code is excluded from the Corresponding Source as a System Library, need not be</a:t>
          </a:r>
        </a:p>
        <a:p>
          <a:r>
            <a:rPr lang="en-US" sz="1100">
              <a:solidFill>
                <a:schemeClr val="dk1"/>
              </a:solidFill>
              <a:effectLst/>
              <a:latin typeface="+mn-lt"/>
              <a:ea typeface="+mn-ea"/>
              <a:cs typeface="+mn-cs"/>
            </a:rPr>
            <a:t>included in conveying the object code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"User Product" is either (1) a "consumer product", which means any tangible personal property which is normally used for personal, family,</a:t>
          </a:r>
        </a:p>
        <a:p>
          <a:r>
            <a:rPr lang="en-US" sz="1100">
              <a:solidFill>
                <a:schemeClr val="dk1"/>
              </a:solidFill>
              <a:effectLst/>
              <a:latin typeface="+mn-lt"/>
              <a:ea typeface="+mn-ea"/>
              <a:cs typeface="+mn-cs"/>
            </a:rPr>
            <a:t>or household purposes, or (2) anything designed or sold for incorporation into a dwelling.  In determining whether a product is a consumer product,</a:t>
          </a:r>
        </a:p>
        <a:p>
          <a:r>
            <a:rPr lang="en-US" sz="1100">
              <a:solidFill>
                <a:schemeClr val="dk1"/>
              </a:solidFill>
              <a:effectLst/>
              <a:latin typeface="+mn-lt"/>
              <a:ea typeface="+mn-ea"/>
              <a:cs typeface="+mn-cs"/>
            </a:rPr>
            <a:t>doubtful cases shall be resolved in favor of coverage.  For a particular product received by a particular user, "normally used" refers to a</a:t>
          </a:r>
        </a:p>
        <a:p>
          <a:r>
            <a:rPr lang="en-US" sz="1100">
              <a:solidFill>
                <a:schemeClr val="dk1"/>
              </a:solidFill>
              <a:effectLst/>
              <a:latin typeface="+mn-lt"/>
              <a:ea typeface="+mn-ea"/>
              <a:cs typeface="+mn-cs"/>
            </a:rPr>
            <a:t>typical or common use of that class of product, regardless of the status of the particular user or of the way in which the particular user</a:t>
          </a:r>
        </a:p>
        <a:p>
          <a:r>
            <a:rPr lang="en-US" sz="1100">
              <a:solidFill>
                <a:schemeClr val="dk1"/>
              </a:solidFill>
              <a:effectLst/>
              <a:latin typeface="+mn-lt"/>
              <a:ea typeface="+mn-ea"/>
              <a:cs typeface="+mn-cs"/>
            </a:rPr>
            <a:t>actually uses, or expects or is expected to use, the product.  A product is a consumer product regardless of whether the product has substantial</a:t>
          </a:r>
        </a:p>
        <a:p>
          <a:r>
            <a:rPr lang="en-US" sz="1100">
              <a:solidFill>
                <a:schemeClr val="dk1"/>
              </a:solidFill>
              <a:effectLst/>
              <a:latin typeface="+mn-lt"/>
              <a:ea typeface="+mn-ea"/>
              <a:cs typeface="+mn-cs"/>
            </a:rPr>
            <a:t>commercial, industrial or non-consumer uses, unless such uses represent the only significant mode of use of the product.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"Installation Information" for a User Product means any methods, procedures, authorization keys, or other information required to install</a:t>
          </a:r>
        </a:p>
        <a:p>
          <a:r>
            <a:rPr lang="en-US" sz="1100">
              <a:solidFill>
                <a:schemeClr val="dk1"/>
              </a:solidFill>
              <a:effectLst/>
              <a:latin typeface="+mn-lt"/>
              <a:ea typeface="+mn-ea"/>
              <a:cs typeface="+mn-cs"/>
            </a:rPr>
            <a:t>and execute modified versions of a covered work in that User Product from a modified version of its Corresponding Source.  The information</a:t>
          </a:r>
        </a:p>
        <a:p>
          <a:r>
            <a:rPr lang="en-US" sz="1100">
              <a:solidFill>
                <a:schemeClr val="dk1"/>
              </a:solidFill>
              <a:effectLst/>
              <a:latin typeface="+mn-lt"/>
              <a:ea typeface="+mn-ea"/>
              <a:cs typeface="+mn-cs"/>
            </a:rPr>
            <a:t>must suffice to ensure that the continued functioning of the modified object code is in no case prevented or interfered with solely because</a:t>
          </a:r>
        </a:p>
        <a:p>
          <a:r>
            <a:rPr lang="en-US" sz="1100">
              <a:solidFill>
                <a:schemeClr val="dk1"/>
              </a:solidFill>
              <a:effectLst/>
              <a:latin typeface="+mn-lt"/>
              <a:ea typeface="+mn-ea"/>
              <a:cs typeface="+mn-cs"/>
            </a:rPr>
            <a:t>modification has been made.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an object code work under this section in, or with, or specifically for use in, a User Product, and the conveying occurs as</a:t>
          </a:r>
        </a:p>
        <a:p>
          <a:r>
            <a:rPr lang="en-US" sz="1100">
              <a:solidFill>
                <a:schemeClr val="dk1"/>
              </a:solidFill>
              <a:effectLst/>
              <a:latin typeface="+mn-lt"/>
              <a:ea typeface="+mn-ea"/>
              <a:cs typeface="+mn-cs"/>
            </a:rPr>
            <a:t>part of a transaction in which the right of possession and use of the User Product is transferred to the recipient in perpetuity or for a</a:t>
          </a:r>
        </a:p>
        <a:p>
          <a:r>
            <a:rPr lang="en-US" sz="1100">
              <a:solidFill>
                <a:schemeClr val="dk1"/>
              </a:solidFill>
              <a:effectLst/>
              <a:latin typeface="+mn-lt"/>
              <a:ea typeface="+mn-ea"/>
              <a:cs typeface="+mn-cs"/>
            </a:rPr>
            <a:t>fixed term (regardless of how the transaction is characterized), the Corresponding Source conveyed under this section must be accompanied</a:t>
          </a:r>
        </a:p>
        <a:p>
          <a:r>
            <a:rPr lang="en-US" sz="1100">
              <a:solidFill>
                <a:schemeClr val="dk1"/>
              </a:solidFill>
              <a:effectLst/>
              <a:latin typeface="+mn-lt"/>
              <a:ea typeface="+mn-ea"/>
              <a:cs typeface="+mn-cs"/>
            </a:rPr>
            <a:t>by the Installation Information.  But this requirement does not apply if neither you nor any third party retains the ability to install</a:t>
          </a:r>
        </a:p>
        <a:p>
          <a:r>
            <a:rPr lang="en-US" sz="1100">
              <a:solidFill>
                <a:schemeClr val="dk1"/>
              </a:solidFill>
              <a:effectLst/>
              <a:latin typeface="+mn-lt"/>
              <a:ea typeface="+mn-ea"/>
              <a:cs typeface="+mn-cs"/>
            </a:rPr>
            <a:t>modified object code on the User Product (for example, the work has been installed in ROM).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requirement to provide Installation Information does not include a requirement to continue to provide support service, warranty, or updates</a:t>
          </a:r>
        </a:p>
        <a:p>
          <a:r>
            <a:rPr lang="en-US" sz="1100">
              <a:solidFill>
                <a:schemeClr val="dk1"/>
              </a:solidFill>
              <a:effectLst/>
              <a:latin typeface="+mn-lt"/>
              <a:ea typeface="+mn-ea"/>
              <a:cs typeface="+mn-cs"/>
            </a:rPr>
            <a:t>for a work that has been modified or installed by the recipient, or for the User Product in which it has been modified or installed.  Access to a</a:t>
          </a:r>
        </a:p>
        <a:p>
          <a:r>
            <a:rPr lang="en-US" sz="1100">
              <a:solidFill>
                <a:schemeClr val="dk1"/>
              </a:solidFill>
              <a:effectLst/>
              <a:latin typeface="+mn-lt"/>
              <a:ea typeface="+mn-ea"/>
              <a:cs typeface="+mn-cs"/>
            </a:rPr>
            <a:t>network may be denied when the modification itself materially and adversely affects the operation of the network or violates the rules and</a:t>
          </a:r>
        </a:p>
        <a:p>
          <a:r>
            <a:rPr lang="en-US" sz="1100">
              <a:solidFill>
                <a:schemeClr val="dk1"/>
              </a:solidFill>
              <a:effectLst/>
              <a:latin typeface="+mn-lt"/>
              <a:ea typeface="+mn-ea"/>
              <a:cs typeface="+mn-cs"/>
            </a:rPr>
            <a:t>protocols for communication across the network.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Corresponding Source conveyed, and Installation Information provided, in accord with this section must be in a format that is publicly</a:t>
          </a:r>
        </a:p>
        <a:p>
          <a:r>
            <a:rPr lang="en-US" sz="1100">
              <a:solidFill>
                <a:schemeClr val="dk1"/>
              </a:solidFill>
              <a:effectLst/>
              <a:latin typeface="+mn-lt"/>
              <a:ea typeface="+mn-ea"/>
              <a:cs typeface="+mn-cs"/>
            </a:rPr>
            <a:t>documented (and with an implementation available to the public in source code form), and must require no special password or key for</a:t>
          </a:r>
        </a:p>
        <a:p>
          <a:r>
            <a:rPr lang="en-US" sz="1100">
              <a:solidFill>
                <a:schemeClr val="dk1"/>
              </a:solidFill>
              <a:effectLst/>
              <a:latin typeface="+mn-lt"/>
              <a:ea typeface="+mn-ea"/>
              <a:cs typeface="+mn-cs"/>
            </a:rPr>
            <a:t>unpacking, reading or copying.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7. Additional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permissions" are terms that supplement the terms of this License by making exceptions from one or more of its conditions.</a:t>
          </a:r>
        </a:p>
        <a:p>
          <a:r>
            <a:rPr lang="en-US" sz="1100">
              <a:solidFill>
                <a:schemeClr val="dk1"/>
              </a:solidFill>
              <a:effectLst/>
              <a:latin typeface="+mn-lt"/>
              <a:ea typeface="+mn-ea"/>
              <a:cs typeface="+mn-cs"/>
            </a:rPr>
            <a:t>Additional permissions that are applicable to the entire Program shall be treated as though they were included in this License, to the extent</a:t>
          </a:r>
        </a:p>
        <a:p>
          <a:r>
            <a:rPr lang="en-US" sz="1100">
              <a:solidFill>
                <a:schemeClr val="dk1"/>
              </a:solidFill>
              <a:effectLst/>
              <a:latin typeface="+mn-lt"/>
              <a:ea typeface="+mn-ea"/>
              <a:cs typeface="+mn-cs"/>
            </a:rPr>
            <a:t>that they are valid under applicable law.  If additional permissions apply only to part of the Program, that part may be used separately</a:t>
          </a:r>
        </a:p>
        <a:p>
          <a:r>
            <a:rPr lang="en-US" sz="1100">
              <a:solidFill>
                <a:schemeClr val="dk1"/>
              </a:solidFill>
              <a:effectLst/>
              <a:latin typeface="+mn-lt"/>
              <a:ea typeface="+mn-ea"/>
              <a:cs typeface="+mn-cs"/>
            </a:rPr>
            <a:t>under those permissions, but the entire Program remains governed by this License without regard to the additional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copy of a covered work, you may at your option remove any additional permissions from that copy, or from any part of</a:t>
          </a:r>
        </a:p>
        <a:p>
          <a:r>
            <a:rPr lang="en-US" sz="1100">
              <a:solidFill>
                <a:schemeClr val="dk1"/>
              </a:solidFill>
              <a:effectLst/>
              <a:latin typeface="+mn-lt"/>
              <a:ea typeface="+mn-ea"/>
              <a:cs typeface="+mn-cs"/>
            </a:rPr>
            <a:t>it.  (Additional permissions may be written to require their own removal in certain cases when you modify the work.)  You may place</a:t>
          </a:r>
        </a:p>
        <a:p>
          <a:r>
            <a:rPr lang="en-US" sz="1100">
              <a:solidFill>
                <a:schemeClr val="dk1"/>
              </a:solidFill>
              <a:effectLst/>
              <a:latin typeface="+mn-lt"/>
              <a:ea typeface="+mn-ea"/>
              <a:cs typeface="+mn-cs"/>
            </a:rPr>
            <a:t>additional permissions on material, added by you to a covered work, for which you have or can give appropriate copyright permission.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for material you add to a covered work, you may (if authorized by the copyright holders of</a:t>
          </a:r>
        </a:p>
        <a:p>
          <a:r>
            <a:rPr lang="en-US" sz="1100">
              <a:solidFill>
                <a:schemeClr val="dk1"/>
              </a:solidFill>
              <a:effectLst/>
              <a:latin typeface="+mn-lt"/>
              <a:ea typeface="+mn-ea"/>
              <a:cs typeface="+mn-cs"/>
            </a:rPr>
            <a:t>that material) supplement the terms of this License with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Disclaiming warranty or limiting liability differently from the terms of sections 15 and 16 of this License;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Requiring preservation of specified reasonable legal notices or author attributions in that material or in the Appropriate Legal</a:t>
          </a:r>
        </a:p>
        <a:p>
          <a:r>
            <a:rPr lang="en-US" sz="1100">
              <a:solidFill>
                <a:schemeClr val="dk1"/>
              </a:solidFill>
              <a:effectLst/>
              <a:latin typeface="+mn-lt"/>
              <a:ea typeface="+mn-ea"/>
              <a:cs typeface="+mn-cs"/>
            </a:rPr>
            <a:t>    Notices displayed by works containing it;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Prohibiting misrepresentation of the origin of that material, or requiring that modified versions of such material be marked in</a:t>
          </a:r>
        </a:p>
        <a:p>
          <a:r>
            <a:rPr lang="en-US" sz="1100">
              <a:solidFill>
                <a:schemeClr val="dk1"/>
              </a:solidFill>
              <a:effectLst/>
              <a:latin typeface="+mn-lt"/>
              <a:ea typeface="+mn-ea"/>
              <a:cs typeface="+mn-cs"/>
            </a:rPr>
            <a:t>    reasonable ways as different from the original version;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Limiting the use for publicity purposes of names of licensors or authors of the material;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Declining to grant rights under trademark law for use of some trade names, trademarks, or service marks;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 Requiring indemnification of licensors and authors of that material by anyone who conveys the material (or modified versions of</a:t>
          </a:r>
        </a:p>
        <a:p>
          <a:r>
            <a:rPr lang="en-US" sz="1100">
              <a:solidFill>
                <a:schemeClr val="dk1"/>
              </a:solidFill>
              <a:effectLst/>
              <a:latin typeface="+mn-lt"/>
              <a:ea typeface="+mn-ea"/>
              <a:cs typeface="+mn-cs"/>
            </a:rPr>
            <a:t>    it) with contractual assumptions of liability to the recipient, for any liability that these contractual assumptions directly impose on</a:t>
          </a:r>
        </a:p>
        <a:p>
          <a:r>
            <a:rPr lang="en-US" sz="1100">
              <a:solidFill>
                <a:schemeClr val="dk1"/>
              </a:solidFill>
              <a:effectLst/>
              <a:latin typeface="+mn-lt"/>
              <a:ea typeface="+mn-ea"/>
              <a:cs typeface="+mn-cs"/>
            </a:rPr>
            <a:t>    those licensors and authors.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other non-permissive additional terms are considered "further restrictions" within the meaning of section 10.  If the Program as you</a:t>
          </a:r>
        </a:p>
        <a:p>
          <a:r>
            <a:rPr lang="en-US" sz="1100">
              <a:solidFill>
                <a:schemeClr val="dk1"/>
              </a:solidFill>
              <a:effectLst/>
              <a:latin typeface="+mn-lt"/>
              <a:ea typeface="+mn-ea"/>
              <a:cs typeface="+mn-cs"/>
            </a:rPr>
            <a:t>received it, or any part of it, contains a notice stating that it is governed by this License along with a term that is a further</a:t>
          </a:r>
        </a:p>
        <a:p>
          <a:r>
            <a:rPr lang="en-US" sz="1100">
              <a:solidFill>
                <a:schemeClr val="dk1"/>
              </a:solidFill>
              <a:effectLst/>
              <a:latin typeface="+mn-lt"/>
              <a:ea typeface="+mn-ea"/>
              <a:cs typeface="+mn-cs"/>
            </a:rPr>
            <a:t>restriction, you may remove that term.  If a license document contains a further restriction but permits relicensing or conveying under this</a:t>
          </a:r>
        </a:p>
        <a:p>
          <a:r>
            <a:rPr lang="en-US" sz="1100">
              <a:solidFill>
                <a:schemeClr val="dk1"/>
              </a:solidFill>
              <a:effectLst/>
              <a:latin typeface="+mn-lt"/>
              <a:ea typeface="+mn-ea"/>
              <a:cs typeface="+mn-cs"/>
            </a:rPr>
            <a:t>License, you may add to a covered work material governed by the terms of that license document, provided that the further restriction does</a:t>
          </a:r>
        </a:p>
        <a:p>
          <a:r>
            <a:rPr lang="en-US" sz="1100">
              <a:solidFill>
                <a:schemeClr val="dk1"/>
              </a:solidFill>
              <a:effectLst/>
              <a:latin typeface="+mn-lt"/>
              <a:ea typeface="+mn-ea"/>
              <a:cs typeface="+mn-cs"/>
            </a:rPr>
            <a:t>not survive such relicensing or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add terms to a covered work in accord with this section, you must place, in the relevant source files, a statement of the</a:t>
          </a:r>
        </a:p>
        <a:p>
          <a:r>
            <a:rPr lang="en-US" sz="1100">
              <a:solidFill>
                <a:schemeClr val="dk1"/>
              </a:solidFill>
              <a:effectLst/>
              <a:latin typeface="+mn-lt"/>
              <a:ea typeface="+mn-ea"/>
              <a:cs typeface="+mn-cs"/>
            </a:rPr>
            <a:t>additional terms that apply to those files, or a notice indicating where to find the applicable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terms, permissive or non-permissive, may be stated in the form of a separately written license, or stated as exceptions;</a:t>
          </a:r>
        </a:p>
        <a:p>
          <a:r>
            <a:rPr lang="en-US" sz="1100">
              <a:solidFill>
                <a:schemeClr val="dk1"/>
              </a:solidFill>
              <a:effectLst/>
              <a:latin typeface="+mn-lt"/>
              <a:ea typeface="+mn-ea"/>
              <a:cs typeface="+mn-cs"/>
            </a:rPr>
            <a:t>the above requirements apply either way.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8. Termination.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propagate or modify a covered work except as expressly provided under this License.  Any attempt otherwise to propagate or</a:t>
          </a:r>
        </a:p>
        <a:p>
          <a:r>
            <a:rPr lang="en-US" sz="1100">
              <a:solidFill>
                <a:schemeClr val="dk1"/>
              </a:solidFill>
              <a:effectLst/>
              <a:latin typeface="+mn-lt"/>
              <a:ea typeface="+mn-ea"/>
              <a:cs typeface="+mn-cs"/>
            </a:rPr>
            <a:t>modify it is void, and will automatically terminate your rights under this License (including any patent licenses granted under the third</a:t>
          </a:r>
        </a:p>
        <a:p>
          <a:r>
            <a:rPr lang="en-US" sz="1100">
              <a:solidFill>
                <a:schemeClr val="dk1"/>
              </a:solidFill>
              <a:effectLst/>
              <a:latin typeface="+mn-lt"/>
              <a:ea typeface="+mn-ea"/>
              <a:cs typeface="+mn-cs"/>
            </a:rPr>
            <a:t>paragraph of section 11).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However, if you cease all violation of this License, then your license from a particular copyright holder is reinstated (a)</a:t>
          </a:r>
        </a:p>
        <a:p>
          <a:r>
            <a:rPr lang="en-US" sz="1100">
              <a:solidFill>
                <a:schemeClr val="dk1"/>
              </a:solidFill>
              <a:effectLst/>
              <a:latin typeface="+mn-lt"/>
              <a:ea typeface="+mn-ea"/>
              <a:cs typeface="+mn-cs"/>
            </a:rPr>
            <a:t>provisionally, unless and until the copyright holder explicitly and finally terminates your license, and (b) permanently, if the copyright</a:t>
          </a:r>
        </a:p>
        <a:p>
          <a:r>
            <a:rPr lang="en-US" sz="1100">
              <a:solidFill>
                <a:schemeClr val="dk1"/>
              </a:solidFill>
              <a:effectLst/>
              <a:latin typeface="+mn-lt"/>
              <a:ea typeface="+mn-ea"/>
              <a:cs typeface="+mn-cs"/>
            </a:rPr>
            <a:t>holder fails to notify you of the violation by some reasonable means prior to 60 days after the cessation.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Moreover, your license from a particular copyright holder is reinstated permanently if the copyright holder notifies you of the</a:t>
          </a:r>
        </a:p>
        <a:p>
          <a:r>
            <a:rPr lang="en-US" sz="1100">
              <a:solidFill>
                <a:schemeClr val="dk1"/>
              </a:solidFill>
              <a:effectLst/>
              <a:latin typeface="+mn-lt"/>
              <a:ea typeface="+mn-ea"/>
              <a:cs typeface="+mn-cs"/>
            </a:rPr>
            <a:t>violation by some reasonable means, this is the first time you have received notice of violation of this License (for any work) from that</a:t>
          </a:r>
        </a:p>
        <a:p>
          <a:r>
            <a:rPr lang="en-US" sz="1100">
              <a:solidFill>
                <a:schemeClr val="dk1"/>
              </a:solidFill>
              <a:effectLst/>
              <a:latin typeface="+mn-lt"/>
              <a:ea typeface="+mn-ea"/>
              <a:cs typeface="+mn-cs"/>
            </a:rPr>
            <a:t>copyright holder, and you cure the violation prior to 30 days after your receipt of the notice.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Termination of your rights under this section does not terminate the licenses of parties who have received copies or rights from you under</a:t>
          </a:r>
        </a:p>
        <a:p>
          <a:r>
            <a:rPr lang="en-US" sz="1100">
              <a:solidFill>
                <a:schemeClr val="dk1"/>
              </a:solidFill>
              <a:effectLst/>
              <a:latin typeface="+mn-lt"/>
              <a:ea typeface="+mn-ea"/>
              <a:cs typeface="+mn-cs"/>
            </a:rPr>
            <a:t>this License.  If your rights have been terminated and not permanently reinstated, you do not qualify to receive new licenses for the same</a:t>
          </a:r>
        </a:p>
        <a:p>
          <a:r>
            <a:rPr lang="en-US" sz="1100">
              <a:solidFill>
                <a:schemeClr val="dk1"/>
              </a:solidFill>
              <a:effectLst/>
              <a:latin typeface="+mn-lt"/>
              <a:ea typeface="+mn-ea"/>
              <a:cs typeface="+mn-cs"/>
            </a:rPr>
            <a:t>material under section 10.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9. Acceptance Not Required for Having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are not required to accept this License in order to receive or run a copy of the Program.  Ancillary propagation of a covered work</a:t>
          </a:r>
        </a:p>
        <a:p>
          <a:r>
            <a:rPr lang="en-US" sz="1100">
              <a:solidFill>
                <a:schemeClr val="dk1"/>
              </a:solidFill>
              <a:effectLst/>
              <a:latin typeface="+mn-lt"/>
              <a:ea typeface="+mn-ea"/>
              <a:cs typeface="+mn-cs"/>
            </a:rPr>
            <a:t>occurring solely as a consequence of using peer-to-peer transmission to receive a copy likewise does not require acceptance.  However,</a:t>
          </a:r>
        </a:p>
        <a:p>
          <a:r>
            <a:rPr lang="en-US" sz="1100">
              <a:solidFill>
                <a:schemeClr val="dk1"/>
              </a:solidFill>
              <a:effectLst/>
              <a:latin typeface="+mn-lt"/>
              <a:ea typeface="+mn-ea"/>
              <a:cs typeface="+mn-cs"/>
            </a:rPr>
            <a:t>nothing other than this License grants you permission to propagate or modify any covered work.  These actions infringe copyright if you do</a:t>
          </a:r>
        </a:p>
        <a:p>
          <a:r>
            <a:rPr lang="en-US" sz="1100">
              <a:solidFill>
                <a:schemeClr val="dk1"/>
              </a:solidFill>
              <a:effectLst/>
              <a:latin typeface="+mn-lt"/>
              <a:ea typeface="+mn-ea"/>
              <a:cs typeface="+mn-cs"/>
            </a:rPr>
            <a:t>not accept this License.  Therefore, by modifying or propagating a covered work, you indicate your acceptance of this License to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10. Automatic Licensing of Downstream Recipients.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time you convey a covered work, the recipient automatically receives a license from the original licensors, to run, modify and</a:t>
          </a:r>
        </a:p>
        <a:p>
          <a:r>
            <a:rPr lang="en-US" sz="1100">
              <a:solidFill>
                <a:schemeClr val="dk1"/>
              </a:solidFill>
              <a:effectLst/>
              <a:latin typeface="+mn-lt"/>
              <a:ea typeface="+mn-ea"/>
              <a:cs typeface="+mn-cs"/>
            </a:rPr>
            <a:t>propagate that work, subject to this License.  You are not responsible for enforcing compliance by third parties with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"entity transaction" is a transaction transferring control of an organization, or substantially all assets of one, or subdividing an</a:t>
          </a:r>
        </a:p>
        <a:p>
          <a:r>
            <a:rPr lang="en-US" sz="1100">
              <a:solidFill>
                <a:schemeClr val="dk1"/>
              </a:solidFill>
              <a:effectLst/>
              <a:latin typeface="+mn-lt"/>
              <a:ea typeface="+mn-ea"/>
              <a:cs typeface="+mn-cs"/>
            </a:rPr>
            <a:t>organization, or merging organizations.  If propagation of a covered work results from an entity transaction, each party to that</a:t>
          </a:r>
        </a:p>
        <a:p>
          <a:r>
            <a:rPr lang="en-US" sz="1100">
              <a:solidFill>
                <a:schemeClr val="dk1"/>
              </a:solidFill>
              <a:effectLst/>
              <a:latin typeface="+mn-lt"/>
              <a:ea typeface="+mn-ea"/>
              <a:cs typeface="+mn-cs"/>
            </a:rPr>
            <a:t>transaction who receives a copy of the work also receives whatever licenses to the work the party's predecessor in interest had or could</a:t>
          </a:r>
        </a:p>
        <a:p>
          <a:r>
            <a:rPr lang="en-US" sz="1100">
              <a:solidFill>
                <a:schemeClr val="dk1"/>
              </a:solidFill>
              <a:effectLst/>
              <a:latin typeface="+mn-lt"/>
              <a:ea typeface="+mn-ea"/>
              <a:cs typeface="+mn-cs"/>
            </a:rPr>
            <a:t>give under the previous paragraph, plus a right to possession of the Corresponding Source of the work from the predecessor in interest, if</a:t>
          </a:r>
        </a:p>
        <a:p>
          <a:r>
            <a:rPr lang="en-US" sz="1100">
              <a:solidFill>
                <a:schemeClr val="dk1"/>
              </a:solidFill>
              <a:effectLst/>
              <a:latin typeface="+mn-lt"/>
              <a:ea typeface="+mn-ea"/>
              <a:cs typeface="+mn-cs"/>
            </a:rPr>
            <a:t>the predecessor has it or can get it with reasonable efforts.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impose any further restrictions on the exercise of the rights granted or affirmed under this License.  For example, you may</a:t>
          </a:r>
        </a:p>
        <a:p>
          <a:r>
            <a:rPr lang="en-US" sz="1100">
              <a:solidFill>
                <a:schemeClr val="dk1"/>
              </a:solidFill>
              <a:effectLst/>
              <a:latin typeface="+mn-lt"/>
              <a:ea typeface="+mn-ea"/>
              <a:cs typeface="+mn-cs"/>
            </a:rPr>
            <a:t>not impose a license fee, royalty, or other charge for exercise of rights granted under this License, and you may not initiate litigation</a:t>
          </a:r>
        </a:p>
        <a:p>
          <a:r>
            <a:rPr lang="en-US" sz="1100">
              <a:solidFill>
                <a:schemeClr val="dk1"/>
              </a:solidFill>
              <a:effectLst/>
              <a:latin typeface="+mn-lt"/>
              <a:ea typeface="+mn-ea"/>
              <a:cs typeface="+mn-cs"/>
            </a:rPr>
            <a:t>(including a cross-claim or counterclaim in a lawsuit) alleging that any patent claim is infringed by making, using, selling, offering for</a:t>
          </a:r>
        </a:p>
        <a:p>
          <a:r>
            <a:rPr lang="en-US" sz="1100">
              <a:solidFill>
                <a:schemeClr val="dk1"/>
              </a:solidFill>
              <a:effectLst/>
              <a:latin typeface="+mn-lt"/>
              <a:ea typeface="+mn-ea"/>
              <a:cs typeface="+mn-cs"/>
            </a:rPr>
            <a:t>sale, or importing the Program or any portion of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11. Patents.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 is a copyright holder who authorizes use under this License of the Program or a work on which the Program is based.  The</a:t>
          </a:r>
        </a:p>
        <a:p>
          <a:r>
            <a:rPr lang="en-US" sz="1100">
              <a:solidFill>
                <a:schemeClr val="dk1"/>
              </a:solidFill>
              <a:effectLst/>
              <a:latin typeface="+mn-lt"/>
              <a:ea typeface="+mn-ea"/>
              <a:cs typeface="+mn-cs"/>
            </a:rPr>
            <a:t>work thus licensed is called the contributor's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contributor's "essential patent claims" are all patent claims owned or controlled by the contributor, whether already acquired or</a:t>
          </a:r>
        </a:p>
        <a:p>
          <a:r>
            <a:rPr lang="en-US" sz="1100">
              <a:solidFill>
                <a:schemeClr val="dk1"/>
              </a:solidFill>
              <a:effectLst/>
              <a:latin typeface="+mn-lt"/>
              <a:ea typeface="+mn-ea"/>
              <a:cs typeface="+mn-cs"/>
            </a:rPr>
            <a:t>hereafter acquired, that would be infringed by some manner, permitted by this License, of making, using, or selling its contributor version,</a:t>
          </a:r>
        </a:p>
        <a:p>
          <a:r>
            <a:rPr lang="en-US" sz="1100">
              <a:solidFill>
                <a:schemeClr val="dk1"/>
              </a:solidFill>
              <a:effectLst/>
              <a:latin typeface="+mn-lt"/>
              <a:ea typeface="+mn-ea"/>
              <a:cs typeface="+mn-cs"/>
            </a:rPr>
            <a:t>but do not include claims that would be infringed only as a consequence of further modification of the contributor version.  For</a:t>
          </a:r>
        </a:p>
        <a:p>
          <a:r>
            <a:rPr lang="en-US" sz="1100">
              <a:solidFill>
                <a:schemeClr val="dk1"/>
              </a:solidFill>
              <a:effectLst/>
              <a:latin typeface="+mn-lt"/>
              <a:ea typeface="+mn-ea"/>
              <a:cs typeface="+mn-cs"/>
            </a:rPr>
            <a:t>purposes of this definition, "control" includes the right to grant patent sublicenses in a manner consistent with the requirements of</a:t>
          </a:r>
        </a:p>
        <a:p>
          <a:r>
            <a:rPr lang="en-US" sz="1100">
              <a:solidFill>
                <a:schemeClr val="dk1"/>
              </a:solidFill>
              <a:effectLst/>
              <a:latin typeface="+mn-lt"/>
              <a:ea typeface="+mn-ea"/>
              <a:cs typeface="+mn-cs"/>
            </a:rPr>
            <a:t>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contributor grants you a non-exclusive, worldwide, royalty-free patent license under the contributor's essential patent claims, to</a:t>
          </a:r>
        </a:p>
        <a:p>
          <a:r>
            <a:rPr lang="en-US" sz="1100">
              <a:solidFill>
                <a:schemeClr val="dk1"/>
              </a:solidFill>
              <a:effectLst/>
              <a:latin typeface="+mn-lt"/>
              <a:ea typeface="+mn-ea"/>
              <a:cs typeface="+mn-cs"/>
            </a:rPr>
            <a:t>make, use, sell, offer for sale, import and otherwise run, modify and propagate the contents of its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the following three paragraphs, a "patent license" is any express agreement or commitment, however denominated, not to enforce a patent</a:t>
          </a:r>
        </a:p>
        <a:p>
          <a:r>
            <a:rPr lang="en-US" sz="1100">
              <a:solidFill>
                <a:schemeClr val="dk1"/>
              </a:solidFill>
              <a:effectLst/>
              <a:latin typeface="+mn-lt"/>
              <a:ea typeface="+mn-ea"/>
              <a:cs typeface="+mn-cs"/>
            </a:rPr>
            <a:t>(such as an express permission to practice a patent or covenant not to sue for patent infringement).  To "grant" such a patent license to a</a:t>
          </a:r>
        </a:p>
        <a:p>
          <a:r>
            <a:rPr lang="en-US" sz="1100">
              <a:solidFill>
                <a:schemeClr val="dk1"/>
              </a:solidFill>
              <a:effectLst/>
              <a:latin typeface="+mn-lt"/>
              <a:ea typeface="+mn-ea"/>
              <a:cs typeface="+mn-cs"/>
            </a:rPr>
            <a:t>party means to make such an agreement or commitment not to enforce a patent against the party.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 covered work, knowingly relying on a patent license, and the Corresponding Source of the work is not available for anyone</a:t>
          </a:r>
        </a:p>
        <a:p>
          <a:r>
            <a:rPr lang="en-US" sz="1100">
              <a:solidFill>
                <a:schemeClr val="dk1"/>
              </a:solidFill>
              <a:effectLst/>
              <a:latin typeface="+mn-lt"/>
              <a:ea typeface="+mn-ea"/>
              <a:cs typeface="+mn-cs"/>
            </a:rPr>
            <a:t>to copy, free of charge and under the terms of this License, through a publicly available network server or other readily accessible means,</a:t>
          </a:r>
        </a:p>
        <a:p>
          <a:r>
            <a:rPr lang="en-US" sz="1100">
              <a:solidFill>
                <a:schemeClr val="dk1"/>
              </a:solidFill>
              <a:effectLst/>
              <a:latin typeface="+mn-lt"/>
              <a:ea typeface="+mn-ea"/>
              <a:cs typeface="+mn-cs"/>
            </a:rPr>
            <a:t>then you must either (1) cause the Corresponding Source to be so available, or (2) arrange to deprive yourself of the benefit of the</a:t>
          </a:r>
        </a:p>
        <a:p>
          <a:r>
            <a:rPr lang="en-US" sz="1100">
              <a:solidFill>
                <a:schemeClr val="dk1"/>
              </a:solidFill>
              <a:effectLst/>
              <a:latin typeface="+mn-lt"/>
              <a:ea typeface="+mn-ea"/>
              <a:cs typeface="+mn-cs"/>
            </a:rPr>
            <a:t>patent license for this particular work, or (3) arrange, in a manner consistent with the requirements of this License, to extend the patent</a:t>
          </a:r>
        </a:p>
        <a:p>
          <a:r>
            <a:rPr lang="en-US" sz="1100">
              <a:solidFill>
                <a:schemeClr val="dk1"/>
              </a:solidFill>
              <a:effectLst/>
              <a:latin typeface="+mn-lt"/>
              <a:ea typeface="+mn-ea"/>
              <a:cs typeface="+mn-cs"/>
            </a:rPr>
            <a:t>license to downstream recipients.  "Knowingly relying" means you have actual knowledge that, but for the patent license, your conveying the</a:t>
          </a:r>
        </a:p>
        <a:p>
          <a:r>
            <a:rPr lang="en-US" sz="1100">
              <a:solidFill>
                <a:schemeClr val="dk1"/>
              </a:solidFill>
              <a:effectLst/>
              <a:latin typeface="+mn-lt"/>
              <a:ea typeface="+mn-ea"/>
              <a:cs typeface="+mn-cs"/>
            </a:rPr>
            <a:t>covered work in a country, or your recipient's use of the covered work in a country, would infringe one or more identifiable patents in that</a:t>
          </a:r>
        </a:p>
        <a:p>
          <a:r>
            <a:rPr lang="en-US" sz="1100">
              <a:solidFill>
                <a:schemeClr val="dk1"/>
              </a:solidFill>
              <a:effectLst/>
              <a:latin typeface="+mn-lt"/>
              <a:ea typeface="+mn-ea"/>
              <a:cs typeface="+mn-cs"/>
            </a:rPr>
            <a:t>country that you have reason to believe are valid.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pursuant to or in connection with a single transaction or arrangement, you convey, or propagate by procuring conveyance of, a</a:t>
          </a:r>
        </a:p>
        <a:p>
          <a:r>
            <a:rPr lang="en-US" sz="1100">
              <a:solidFill>
                <a:schemeClr val="dk1"/>
              </a:solidFill>
              <a:effectLst/>
              <a:latin typeface="+mn-lt"/>
              <a:ea typeface="+mn-ea"/>
              <a:cs typeface="+mn-cs"/>
            </a:rPr>
            <a:t>covered work, and grant a patent license to some of the parties receiving the covered work authorizing them to use, propagate, modify</a:t>
          </a:r>
        </a:p>
        <a:p>
          <a:r>
            <a:rPr lang="en-US" sz="1100">
              <a:solidFill>
                <a:schemeClr val="dk1"/>
              </a:solidFill>
              <a:effectLst/>
              <a:latin typeface="+mn-lt"/>
              <a:ea typeface="+mn-ea"/>
              <a:cs typeface="+mn-cs"/>
            </a:rPr>
            <a:t>or convey a specific copy of the covered work, then the patent license you grant is automatically extended to all recipients of the covered</a:t>
          </a:r>
        </a:p>
        <a:p>
          <a:r>
            <a:rPr lang="en-US" sz="1100">
              <a:solidFill>
                <a:schemeClr val="dk1"/>
              </a:solidFill>
              <a:effectLst/>
              <a:latin typeface="+mn-lt"/>
              <a:ea typeface="+mn-ea"/>
              <a:cs typeface="+mn-cs"/>
            </a:rPr>
            <a:t>work and works based on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patent license is "discriminatory" if it does not include within the scope of its coverage, prohibits the exercise of, or is</a:t>
          </a:r>
        </a:p>
        <a:p>
          <a:r>
            <a:rPr lang="en-US" sz="1100">
              <a:solidFill>
                <a:schemeClr val="dk1"/>
              </a:solidFill>
              <a:effectLst/>
              <a:latin typeface="+mn-lt"/>
              <a:ea typeface="+mn-ea"/>
              <a:cs typeface="+mn-cs"/>
            </a:rPr>
            <a:t>conditioned on the non-exercise of one or more of the rights that are specifically granted under this License.  You may not convey a covered</a:t>
          </a:r>
        </a:p>
        <a:p>
          <a:r>
            <a:rPr lang="en-US" sz="1100">
              <a:solidFill>
                <a:schemeClr val="dk1"/>
              </a:solidFill>
              <a:effectLst/>
              <a:latin typeface="+mn-lt"/>
              <a:ea typeface="+mn-ea"/>
              <a:cs typeface="+mn-cs"/>
            </a:rPr>
            <a:t>work if you are a party to an arrangement with a third party that is in the business of distributing software, under which you make payment</a:t>
          </a:r>
        </a:p>
        <a:p>
          <a:r>
            <a:rPr lang="en-US" sz="1100">
              <a:solidFill>
                <a:schemeClr val="dk1"/>
              </a:solidFill>
              <a:effectLst/>
              <a:latin typeface="+mn-lt"/>
              <a:ea typeface="+mn-ea"/>
              <a:cs typeface="+mn-cs"/>
            </a:rPr>
            <a:t>to the third party based on the extent of your activity of conveying the work, and under which the third party grants, to any of the</a:t>
          </a:r>
        </a:p>
        <a:p>
          <a:r>
            <a:rPr lang="en-US" sz="1100">
              <a:solidFill>
                <a:schemeClr val="dk1"/>
              </a:solidFill>
              <a:effectLst/>
              <a:latin typeface="+mn-lt"/>
              <a:ea typeface="+mn-ea"/>
              <a:cs typeface="+mn-cs"/>
            </a:rPr>
            <a:t>parties who would receive the covered work from you, a discriminatory patent license (a) in connection with copies of the covered work</a:t>
          </a:r>
        </a:p>
        <a:p>
          <a:r>
            <a:rPr lang="en-US" sz="1100">
              <a:solidFill>
                <a:schemeClr val="dk1"/>
              </a:solidFill>
              <a:effectLst/>
              <a:latin typeface="+mn-lt"/>
              <a:ea typeface="+mn-ea"/>
              <a:cs typeface="+mn-cs"/>
            </a:rPr>
            <a:t>conveyed by you (or copies made from those copies), or (b) primarily for and in connection with specific products or compilations that</a:t>
          </a:r>
        </a:p>
        <a:p>
          <a:r>
            <a:rPr lang="en-US" sz="1100">
              <a:solidFill>
                <a:schemeClr val="dk1"/>
              </a:solidFill>
              <a:effectLst/>
              <a:latin typeface="+mn-lt"/>
              <a:ea typeface="+mn-ea"/>
              <a:cs typeface="+mn-cs"/>
            </a:rPr>
            <a:t>contain the covered work, unless you entered into that arrangement, or that patent license was granted, prior to 28 March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Nothing in this License shall be construed as excluding or limiting any implied license or other defenses to infringement that may</a:t>
          </a:r>
        </a:p>
        <a:p>
          <a:r>
            <a:rPr lang="en-US" sz="1100">
              <a:solidFill>
                <a:schemeClr val="dk1"/>
              </a:solidFill>
              <a:effectLst/>
              <a:latin typeface="+mn-lt"/>
              <a:ea typeface="+mn-ea"/>
              <a:cs typeface="+mn-cs"/>
            </a:rPr>
            <a:t>otherwise be available to you under applicable patent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12. No Surrender of Others' Freedom.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conditions are imposed on you (whether by court order, agreement or otherwise) that contradict the conditions of this License, they do not</a:t>
          </a:r>
        </a:p>
        <a:p>
          <a:r>
            <a:rPr lang="en-US" sz="1100">
              <a:solidFill>
                <a:schemeClr val="dk1"/>
              </a:solidFill>
              <a:effectLst/>
              <a:latin typeface="+mn-lt"/>
              <a:ea typeface="+mn-ea"/>
              <a:cs typeface="+mn-cs"/>
            </a:rPr>
            <a:t>excuse you from the conditions of this License.  If you cannot convey a covered work so as to satisfy simultaneously your obligations under this</a:t>
          </a:r>
        </a:p>
        <a:p>
          <a:r>
            <a:rPr lang="en-US" sz="1100">
              <a:solidFill>
                <a:schemeClr val="dk1"/>
              </a:solidFill>
              <a:effectLst/>
              <a:latin typeface="+mn-lt"/>
              <a:ea typeface="+mn-ea"/>
              <a:cs typeface="+mn-cs"/>
            </a:rPr>
            <a:t>License and any other pertinent obligations, then as a consequence you may not convey it at all.  For example, if you agree to terms that obligate you</a:t>
          </a:r>
        </a:p>
        <a:p>
          <a:r>
            <a:rPr lang="en-US" sz="1100">
              <a:solidFill>
                <a:schemeClr val="dk1"/>
              </a:solidFill>
              <a:effectLst/>
              <a:latin typeface="+mn-lt"/>
              <a:ea typeface="+mn-ea"/>
              <a:cs typeface="+mn-cs"/>
            </a:rPr>
            <a:t>to collect a royalty for further conveying from those to whom you convey the Program, the only way you could satisfy both those terms and this</a:t>
          </a:r>
        </a:p>
        <a:p>
          <a:r>
            <a:rPr lang="en-US" sz="1100">
              <a:solidFill>
                <a:schemeClr val="dk1"/>
              </a:solidFill>
              <a:effectLst/>
              <a:latin typeface="+mn-lt"/>
              <a:ea typeface="+mn-ea"/>
              <a:cs typeface="+mn-cs"/>
            </a:rPr>
            <a:t>License would be to refrain entirely from conveying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13. Use with the GNU Affero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you have permission to link or combine any covered work with a work licensed</a:t>
          </a:r>
        </a:p>
        <a:p>
          <a:r>
            <a:rPr lang="en-US" sz="1100">
              <a:solidFill>
                <a:schemeClr val="dk1"/>
              </a:solidFill>
              <a:effectLst/>
              <a:latin typeface="+mn-lt"/>
              <a:ea typeface="+mn-ea"/>
              <a:cs typeface="+mn-cs"/>
            </a:rPr>
            <a:t>under version 3 of the GNU Affero General Public License into a single combined work, and to convey the resulting work.  The terms of this</a:t>
          </a:r>
        </a:p>
        <a:p>
          <a:r>
            <a:rPr lang="en-US" sz="1100">
              <a:solidFill>
                <a:schemeClr val="dk1"/>
              </a:solidFill>
              <a:effectLst/>
              <a:latin typeface="+mn-lt"/>
              <a:ea typeface="+mn-ea"/>
              <a:cs typeface="+mn-cs"/>
            </a:rPr>
            <a:t>License will continue to apply to the part which is the covered work, but the special requirements of the GNU Affero General Public License,</a:t>
          </a:r>
        </a:p>
        <a:p>
          <a:r>
            <a:rPr lang="en-US" sz="1100">
              <a:solidFill>
                <a:schemeClr val="dk1"/>
              </a:solidFill>
              <a:effectLst/>
              <a:latin typeface="+mn-lt"/>
              <a:ea typeface="+mn-ea"/>
              <a:cs typeface="+mn-cs"/>
            </a:rPr>
            <a:t>section 13, concerning interaction through a network will apply to the combination as such.</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14. Revised Versions of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Free Software Foundation may publish revised and/or new versions of the GNU General Public License from time to time.  Such new versions will</a:t>
          </a:r>
        </a:p>
        <a:p>
          <a:r>
            <a:rPr lang="en-US" sz="1100">
              <a:solidFill>
                <a:schemeClr val="dk1"/>
              </a:solidFill>
              <a:effectLst/>
              <a:latin typeface="+mn-lt"/>
              <a:ea typeface="+mn-ea"/>
              <a:cs typeface="+mn-cs"/>
            </a:rPr>
            <a:t>be similar in spirit to the present version, but may differ in detail to address new problems or concerns.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version is given a distinguishing version number.  If the Program specifies that a certain numbered version of the GNU General</a:t>
          </a:r>
        </a:p>
        <a:p>
          <a:r>
            <a:rPr lang="en-US" sz="1100">
              <a:solidFill>
                <a:schemeClr val="dk1"/>
              </a:solidFill>
              <a:effectLst/>
              <a:latin typeface="+mn-lt"/>
              <a:ea typeface="+mn-ea"/>
              <a:cs typeface="+mn-cs"/>
            </a:rPr>
            <a:t>Public License "or any later version" applies to it, you have the option of following the terms and conditions either of that numbered</a:t>
          </a:r>
        </a:p>
        <a:p>
          <a:r>
            <a:rPr lang="en-US" sz="1100">
              <a:solidFill>
                <a:schemeClr val="dk1"/>
              </a:solidFill>
              <a:effectLst/>
              <a:latin typeface="+mn-lt"/>
              <a:ea typeface="+mn-ea"/>
              <a:cs typeface="+mn-cs"/>
            </a:rPr>
            <a:t>version or of any later version published by the Free Software Foundation.  If the Program does not specify a version number of the</a:t>
          </a:r>
        </a:p>
        <a:p>
          <a:r>
            <a:rPr lang="en-US" sz="1100">
              <a:solidFill>
                <a:schemeClr val="dk1"/>
              </a:solidFill>
              <a:effectLst/>
              <a:latin typeface="+mn-lt"/>
              <a:ea typeface="+mn-ea"/>
              <a:cs typeface="+mn-cs"/>
            </a:rPr>
            <a:t>GNU General Public License, you may choose any version ever published by the Free Software Foundation.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specifies that a proxy can decide which future versions of the GNU General Public License can be used, that proxy's</a:t>
          </a:r>
        </a:p>
        <a:p>
          <a:r>
            <a:rPr lang="en-US" sz="1100">
              <a:solidFill>
                <a:schemeClr val="dk1"/>
              </a:solidFill>
              <a:effectLst/>
              <a:latin typeface="+mn-lt"/>
              <a:ea typeface="+mn-ea"/>
              <a:cs typeface="+mn-cs"/>
            </a:rPr>
            <a:t>public statement of acceptance of a version permanently authorizes you to choose that version for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Later license versions may give you additional or different permissions.  However, no additional obligations are imposed on</a:t>
          </a:r>
        </a:p>
        <a:p>
          <a:r>
            <a:rPr lang="en-US" sz="1100">
              <a:solidFill>
                <a:schemeClr val="dk1"/>
              </a:solidFill>
              <a:effectLst/>
              <a:latin typeface="+mn-lt"/>
              <a:ea typeface="+mn-ea"/>
              <a:cs typeface="+mn-cs"/>
            </a:rPr>
            <a:t>any author or copyright holder as a result of your choosing to follow a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15. Disclaimer of Warranty.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THERE IS NO WARRANTY FOR THE PROGRAM, TO THE EXTENT PERMITTED BY APPLICABLE LAW.  EXCEPT WHEN OTHERWISE STATED</a:t>
          </a:r>
        </a:p>
        <a:p>
          <a:r>
            <a:rPr lang="en-US" sz="1100">
              <a:solidFill>
                <a:schemeClr val="dk1"/>
              </a:solidFill>
              <a:effectLst/>
              <a:latin typeface="+mn-lt"/>
              <a:ea typeface="+mn-ea"/>
              <a:cs typeface="+mn-cs"/>
            </a:rPr>
            <a:t> IN WRITING THE COPYRIGHT HOLDERS AND/OR OTHER PARTIES PROVIDE THE PROGRAM "AS IS" WITHOUT WARRANTY OF ANY KIND,</a:t>
          </a:r>
        </a:p>
        <a:p>
          <a:r>
            <a:rPr lang="en-US" sz="1100">
              <a:solidFill>
                <a:schemeClr val="dk1"/>
              </a:solidFill>
              <a:effectLst/>
              <a:latin typeface="+mn-lt"/>
              <a:ea typeface="+mn-ea"/>
              <a:cs typeface="+mn-cs"/>
            </a:rPr>
            <a:t> EITHER EXPRESSED OR IMPLIED, INCLUDING, BUT NOT LIMITED TO, THE IMPLIED WARRANTIES OF MERCHANTABILITY AND FITNESS</a:t>
          </a:r>
        </a:p>
        <a:p>
          <a:r>
            <a:rPr lang="en-US" sz="1100">
              <a:solidFill>
                <a:schemeClr val="dk1"/>
              </a:solidFill>
              <a:effectLst/>
              <a:latin typeface="+mn-lt"/>
              <a:ea typeface="+mn-ea"/>
              <a:cs typeface="+mn-cs"/>
            </a:rPr>
            <a:t> FOR A PARTICULAR PURPOSE.  THE ENTIRE RISK AS TO THE QUALITY AND PERFORMANCE OF THE PROGRAM IS WITH YOU. </a:t>
          </a:r>
        </a:p>
        <a:p>
          <a:r>
            <a:rPr lang="en-US" sz="1100">
              <a:solidFill>
                <a:schemeClr val="dk1"/>
              </a:solidFill>
              <a:effectLst/>
              <a:latin typeface="+mn-lt"/>
              <a:ea typeface="+mn-ea"/>
              <a:cs typeface="+mn-cs"/>
            </a:rPr>
            <a:t> SHOULD THE PROGRAM PROVE DEFECTIVE, YOU ASSUME THE COST OF ALL NECESSARY SERVICING, REPAIR OR CORRECTION.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16. Limitation of Liability.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NO EVENT UNLESS REQUIRED BY APPLICABLE LAW OR AGREED TO IN WRITING WILL ANY COPYRIGHT HOLDER, OR ANY OTHER</a:t>
          </a:r>
        </a:p>
        <a:p>
          <a:r>
            <a:rPr lang="en-US" sz="1100">
              <a:solidFill>
                <a:schemeClr val="dk1"/>
              </a:solidFill>
              <a:effectLst/>
              <a:latin typeface="+mn-lt"/>
              <a:ea typeface="+mn-ea"/>
              <a:cs typeface="+mn-cs"/>
            </a:rPr>
            <a:t> PARTY WHO MODIFIES AND/OR CONVEYS THE PROGRAM AS PERMITTED ABOVE, BE LIABLE TO YOU FOR DAMAGES, INCLUDING ANY</a:t>
          </a:r>
        </a:p>
        <a:p>
          <a:r>
            <a:rPr lang="en-US" sz="1100">
              <a:solidFill>
                <a:schemeClr val="dk1"/>
              </a:solidFill>
              <a:effectLst/>
              <a:latin typeface="+mn-lt"/>
              <a:ea typeface="+mn-ea"/>
              <a:cs typeface="+mn-cs"/>
            </a:rPr>
            <a:t>GENERAL, SPECIAL, INCIDENTAL OR CONSEQUENTIAL DAMAGES ARISING OUT OF THE USE OR INABILITY TO USE THE PROGRAM</a:t>
          </a:r>
        </a:p>
        <a:p>
          <a:r>
            <a:rPr lang="en-US" sz="1100">
              <a:solidFill>
                <a:schemeClr val="dk1"/>
              </a:solidFill>
              <a:effectLst/>
              <a:latin typeface="+mn-lt"/>
              <a:ea typeface="+mn-ea"/>
              <a:cs typeface="+mn-cs"/>
            </a:rPr>
            <a:t> (INCLUDING BUT NOT LIMITED TO LOSS OF DATA OR DATA BEING RENDERED INACCURATE OR LOSSES SUSTAINED BY YOU OR THIRD</a:t>
          </a:r>
        </a:p>
        <a:p>
          <a:r>
            <a:rPr lang="en-US" sz="1100">
              <a:solidFill>
                <a:schemeClr val="dk1"/>
              </a:solidFill>
              <a:effectLst/>
              <a:latin typeface="+mn-lt"/>
              <a:ea typeface="+mn-ea"/>
              <a:cs typeface="+mn-cs"/>
            </a:rPr>
            <a:t>PARTIES OR A FAILURE OF THE PROGRAM TO OPERATE WITH ANY OTHER PROGRAMS), EVEN IF SUCH HOLDER OR OTHER PARTY</a:t>
          </a:r>
        </a:p>
        <a:p>
          <a:r>
            <a:rPr lang="en-US" sz="1100">
              <a:solidFill>
                <a:schemeClr val="dk1"/>
              </a:solidFill>
              <a:effectLst/>
              <a:latin typeface="+mn-lt"/>
              <a:ea typeface="+mn-ea"/>
              <a:cs typeface="+mn-cs"/>
            </a:rPr>
            <a:t> HAS BEEN ADVISED OF THE POSSIBILITY OF SUCH DAMAGES.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17. Interpretation of Sections 15 and 16.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disclaimer of warranty and limitation of liability provided above cannot be given local legal effect according to their terms,</a:t>
          </a:r>
        </a:p>
        <a:p>
          <a:r>
            <a:rPr lang="en-US" sz="1100">
              <a:solidFill>
                <a:schemeClr val="dk1"/>
              </a:solidFill>
              <a:effectLst/>
              <a:latin typeface="+mn-lt"/>
              <a:ea typeface="+mn-ea"/>
              <a:cs typeface="+mn-cs"/>
            </a:rPr>
            <a:t>reviewing courts shall apply local law that most closely approximates an absolute waiver of all civil liability in connection with the</a:t>
          </a:r>
        </a:p>
        <a:p>
          <a:r>
            <a:rPr lang="en-US" sz="1100">
              <a:solidFill>
                <a:schemeClr val="dk1"/>
              </a:solidFill>
              <a:effectLst/>
              <a:latin typeface="+mn-lt"/>
              <a:ea typeface="+mn-ea"/>
              <a:cs typeface="+mn-cs"/>
            </a:rPr>
            <a:t>Program, unless a warranty or assumption of liability accompanies a copy of the Program in return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END OF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 to Apply These Terms to Your New Programs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develop a new program, and you want it to be of the greatest possible use to the public, the best way to achieve this is to make it</a:t>
          </a:r>
        </a:p>
        <a:p>
          <a:r>
            <a:rPr lang="en-US" sz="1100">
              <a:solidFill>
                <a:schemeClr val="dk1"/>
              </a:solidFill>
              <a:effectLst/>
              <a:latin typeface="+mn-lt"/>
              <a:ea typeface="+mn-ea"/>
              <a:cs typeface="+mn-cs"/>
            </a:rPr>
            <a:t>free software which everyone can redistribute and change under these terms.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do so, attach the following notices to the program.  It is safest to attach them to the start of each source file to most effectively</a:t>
          </a:r>
        </a:p>
        <a:p>
          <a:r>
            <a:rPr lang="en-US" sz="1100">
              <a:solidFill>
                <a:schemeClr val="dk1"/>
              </a:solidFill>
              <a:effectLst/>
              <a:latin typeface="+mn-lt"/>
              <a:ea typeface="+mn-ea"/>
              <a:cs typeface="+mn-cs"/>
            </a:rPr>
            <a:t>state the exclusion of warranty; and each file should have at least the "copyright" line and a pointer to where the full notice is found.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&lt;one line to give the program's name and a brief idea of what it does.&gt;</a:t>
          </a:r>
        </a:p>
        <a:p>
          <a:r>
            <a:rPr lang="en-US" sz="1100">
              <a:solidFill>
                <a:schemeClr val="dk1"/>
              </a:solidFill>
              <a:effectLst/>
              <a:latin typeface="+mn-lt"/>
              <a:ea typeface="+mn-ea"/>
              <a:cs typeface="+mn-cs"/>
            </a:rPr>
            <a:t>    Copyright (C) &lt;year&gt;  &lt;name of author&gt;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free software: you can redistribute it and/or modify it under the terms of the GNU General Public License as published by</a:t>
          </a:r>
        </a:p>
        <a:p>
          <a:r>
            <a:rPr lang="en-US" sz="1100">
              <a:solidFill>
                <a:schemeClr val="dk1"/>
              </a:solidFill>
              <a:effectLst/>
              <a:latin typeface="+mn-lt"/>
              <a:ea typeface="+mn-ea"/>
              <a:cs typeface="+mn-cs"/>
            </a:rPr>
            <a:t>    the Free Software Foundation, either version 3 of the License, or (at your option) any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distributed in the hope that it will be useful, but WITHOUT ANY WARRANTY; without even the implied warranty of</a:t>
          </a:r>
        </a:p>
        <a:p>
          <a:r>
            <a:rPr lang="en-US" sz="1100">
              <a:solidFill>
                <a:schemeClr val="dk1"/>
              </a:solidFill>
              <a:effectLst/>
              <a:latin typeface="+mn-lt"/>
              <a:ea typeface="+mn-ea"/>
              <a:cs typeface="+mn-cs"/>
            </a:rPr>
            <a:t>    MERCHANTABILITY or FITNESS FOR A PARTICULAR PURPOSE.  See the GNU General Public License for more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have received a copy of the GNU General Public License along with this program.  If not,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Also add information on how to contact you by electronic and paper mail.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does terminal interaction, make it output a short notice like this when it starts in an interactive mode: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&lt;program&gt;  Copyright (C) &lt;year&gt;  &lt;name of author&gt;</a:t>
          </a:r>
        </a:p>
        <a:p>
          <a:r>
            <a:rPr lang="en-US" sz="1100">
              <a:solidFill>
                <a:schemeClr val="dk1"/>
              </a:solidFill>
              <a:effectLst/>
              <a:latin typeface="+mn-lt"/>
              <a:ea typeface="+mn-ea"/>
              <a:cs typeface="+mn-cs"/>
            </a:rPr>
            <a:t>    This program comes with ABSOLUTELY NO WARRANTY; for details type `show w'.</a:t>
          </a:r>
        </a:p>
        <a:p>
          <a:r>
            <a:rPr lang="en-US" sz="1100">
              <a:solidFill>
                <a:schemeClr val="dk1"/>
              </a:solidFill>
              <a:effectLst/>
              <a:latin typeface="+mn-lt"/>
              <a:ea typeface="+mn-ea"/>
              <a:cs typeface="+mn-cs"/>
            </a:rPr>
            <a:t>    This is free software, and you are welcome to redistribute it under certain conditions; type `show c' for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hypothetical commands `show w' and `show c' should show the appropriate parts of the General Public License.  </a:t>
          </a:r>
        </a:p>
        <a:p>
          <a:r>
            <a:rPr lang="en-US" sz="1100">
              <a:solidFill>
                <a:schemeClr val="dk1"/>
              </a:solidFill>
              <a:effectLst/>
              <a:latin typeface="+mn-lt"/>
              <a:ea typeface="+mn-ea"/>
              <a:cs typeface="+mn-cs"/>
            </a:rPr>
            <a:t>Of course, your program's commands might be different; for a GUI interface, you would use an "about box".</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also get your employer (if you work as a programmer) or school, if any, to sign a "copyright disclaimer" for the program, if necessary.</a:t>
          </a:r>
        </a:p>
        <a:p>
          <a:r>
            <a:rPr lang="en-US" sz="1100">
              <a:solidFill>
                <a:schemeClr val="dk1"/>
              </a:solidFill>
              <a:effectLst/>
              <a:latin typeface="+mn-lt"/>
              <a:ea typeface="+mn-ea"/>
              <a:cs typeface="+mn-cs"/>
            </a:rPr>
            <a:t>For more information on this, and how to apply and follow the GNU GPL,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does not permit incorporating your program into proprietary programs.  If your program is a subroutine library, you</a:t>
          </a:r>
        </a:p>
        <a:p>
          <a:r>
            <a:rPr lang="en-US" sz="1100">
              <a:solidFill>
                <a:schemeClr val="dk1"/>
              </a:solidFill>
              <a:effectLst/>
              <a:latin typeface="+mn-lt"/>
              <a:ea typeface="+mn-ea"/>
              <a:cs typeface="+mn-cs"/>
            </a:rPr>
            <a:t>may consider it more useful to permit linking proprietary applications with the library.  If this is what you want to do, use the GNU Lesser General</a:t>
          </a:r>
        </a:p>
        <a:p>
          <a:r>
            <a:rPr lang="en-US" sz="1100">
              <a:solidFill>
                <a:schemeClr val="dk1"/>
              </a:solidFill>
              <a:effectLst/>
              <a:latin typeface="+mn-lt"/>
              <a:ea typeface="+mn-ea"/>
              <a:cs typeface="+mn-cs"/>
            </a:rPr>
            <a:t>Public License instead of this License.  But first, please read &lt;https://www.gnu.org/licenses/why-not-lgpl.html&gt;.</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13D549-48A6-4734-89A1-609BBD3C8846}" name="Table4" displayName="Table4" ref="P14:T79" totalsRowShown="0" headerRowDxfId="51" dataDxfId="50">
  <autoFilter ref="P14:T79" xr:uid="{4E13D549-48A6-4734-89A1-609BBD3C8846}"/>
  <sortState xmlns:xlrd2="http://schemas.microsoft.com/office/spreadsheetml/2017/richdata2" ref="P15:T79">
    <sortCondition ref="P14:P79"/>
  </sortState>
  <tableColumns count="5">
    <tableColumn id="1" xr3:uid="{C986B1CA-E9C5-4025-A521-5D489A432FF0}" name="Product name" dataDxfId="49"/>
    <tableColumn id="2" xr3:uid="{FF3AD2F6-D40B-4E54-B91A-899C7885E43C}" name="Amount" dataDxfId="48"/>
    <tableColumn id="3" xr3:uid="{5D3B5B8B-5EBC-4744-8EFB-33C38889B93D}" name="Unit" dataDxfId="47"/>
    <tableColumn id="5" xr3:uid="{3831A37E-E2EB-4441-A366-1EBFC11835DF}" name="Preferred unit" dataDxfId="46"/>
    <tableColumn id="4" xr3:uid="{9E56659A-CB15-4A90-BE1C-BF37243D12A8}" name="Material type" dataDxfId="45"/>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F23F78-D30E-4B18-BE66-34FC454DE5BE}" name="Table47" displayName="Table47" ref="C24:E90" totalsRowCount="1" headerRowDxfId="44" dataDxfId="43" totalsRowDxfId="42">
  <autoFilter ref="C24:E89" xr:uid="{26F23F78-D30E-4B18-BE66-34FC454DE5BE}"/>
  <sortState xmlns:xlrd2="http://schemas.microsoft.com/office/spreadsheetml/2017/richdata2" ref="C25:E89">
    <sortCondition ref="C40:C105"/>
  </sortState>
  <tableColumns count="3">
    <tableColumn id="1" xr3:uid="{E64F8681-32A3-4593-8DEA-5DED266A411E}" name="Product name" totalsRowLabel="Total" dataDxfId="41"/>
    <tableColumn id="2" xr3:uid="{8DC48DF5-45A8-4772-950F-F437FCEB1F4D}" name="Impact (species.year)" totalsRowFunction="sum" dataDxfId="40" totalsRowDxfId="39">
      <calculatedColumnFormula>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calculatedColumnFormula>
    </tableColumn>
    <tableColumn id="4" xr3:uid="{44F1C6D6-111D-4738-B833-8E40A51C9BC5}" name="Material type" dataDxfId="38"/>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F1981E-2B5E-4185-B066-997BC0914EC6}" name="Table8" displayName="Table8" ref="C8:D19" totalsRowCount="1" headerRowDxfId="37" dataDxfId="36" totalsRowDxfId="34" tableBorderDxfId="35">
  <autoFilter ref="C8:D18" xr:uid="{46F1981E-2B5E-4185-B066-997BC0914EC6}"/>
  <tableColumns count="2">
    <tableColumn id="1" xr3:uid="{1F303639-3406-463D-867F-DE4D4D31EAC5}" name="Land use type" totalsRowLabel="Total" dataDxfId="33" totalsRowDxfId="1"/>
    <tableColumn id="2" xr3:uid="{E9DD1703-E948-4AFA-9D58-BB22E7B8DAFE}" name="Impact (species.year)" totalsRowFunction="sum" dataDxfId="32" totalsRowDxfId="0">
      <calculatedColumnFormula>(Input!E21-Input!J21)*Data_land!D11+(Input!J21-Input!E21)*Input!$E$14*Data_land!D25</calculatedColumnFormula>
    </tableColumn>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004D57-1468-4568-AC5D-EF24B2E32C6A}" name="Table9" displayName="Table9" ref="J24:K28" totalsRowCount="1" headerRowDxfId="31" dataDxfId="30" totalsRowDxfId="28" tableBorderDxfId="29">
  <autoFilter ref="J24:K27" xr:uid="{18004D57-1468-4568-AC5D-EF24B2E32C6A}"/>
  <tableColumns count="2">
    <tableColumn id="1" xr3:uid="{B3ADFC0E-1A5C-473D-AD3D-438698B4A20E}" name="Energy use" totalsRowLabel="Total" dataDxfId="27" totalsRowDxfId="3"/>
    <tableColumn id="2" xr3:uid="{384AB5A9-CE6A-470F-A2F8-DD2BCC603078}" name="Impact (species.year)" totalsRowFunction="sum" dataDxfId="26" totalsRowDxfId="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7E9357-9C44-4FB1-BD81-C3BAFF347ADC}" name="Table10" displayName="Table10" ref="J33:K36" totalsRowShown="0" headerRowDxfId="25" dataDxfId="24">
  <autoFilter ref="J33:K36" xr:uid="{B57E9357-9C44-4FB1-BD81-C3BAFF347ADC}"/>
  <tableColumns count="2">
    <tableColumn id="1" xr3:uid="{B783EF1E-20B6-4D0B-A433-3FAF65E7E52B}" name="Source of biodiversity impacts" dataDxfId="23"/>
    <tableColumn id="2" xr3:uid="{676C2152-473E-4D1E-AD54-3B76DDAFE759}" name="Impact (species.year)" dataDxfId="22"/>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B6839B2-3F41-4A52-9B2F-D040812516DC}" name="Table11" displayName="Table11" ref="C94:D110" totalsRowCount="1" headerRowDxfId="21" dataDxfId="20" totalsRowDxfId="19">
  <autoFilter ref="C94:D109" xr:uid="{7B6839B2-3F41-4A52-9B2F-D040812516DC}"/>
  <tableColumns count="2">
    <tableColumn id="1" xr3:uid="{3BA63C1E-2355-46B2-807B-F572240361CC}" name="Material type" totalsRowLabel="Total" dataDxfId="18" totalsRowDxfId="17"/>
    <tableColumn id="2" xr3:uid="{358697AB-1B8D-4930-A116-11FC8431B0E6}" name="Total biodiversity impact (species.year)" totalsRowFunction="sum" dataDxfId="16" totalsRowDxfId="15">
      <calculatedColumnFormula>SUMIF(Table47[Material type],C95,Table47[Impact (species.year)])</calculatedColumnFormula>
    </tableColumn>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C07F33-EE7A-41E9-9601-56B623D8C715}" name="Table3" displayName="Table3" ref="A7:F108" totalsRowShown="0" headerRowDxfId="14" dataDxfId="13" headerRowCellStyle="Normal" dataCellStyle="Normal">
  <autoFilter ref="A7:F108" xr:uid="{4DC07F33-EE7A-41E9-9601-56B623D8C715}"/>
  <sortState xmlns:xlrd2="http://schemas.microsoft.com/office/spreadsheetml/2017/richdata2" ref="A8:F108">
    <sortCondition ref="A7:A108"/>
  </sortState>
  <tableColumns count="6">
    <tableColumn id="1" xr3:uid="{87FAC7EB-2713-436E-9742-0B29EE7AFC3B}" name="Ecoinvent process (v3.9.1)" dataDxfId="12" dataCellStyle="Normal"/>
    <tableColumn id="7" xr3:uid="{384622DF-FAF1-44E9-9FF1-5153F2AE15DF}" name="Geography" dataDxfId="11" dataCellStyle="Normal"/>
    <tableColumn id="2" xr3:uid="{D8F4E4C3-5A1E-4D87-888A-90D9AEAB7B74}" name="Product name" dataDxfId="10" dataCellStyle="Normal"/>
    <tableColumn id="3" xr3:uid="{6EDC8070-85B9-4DEC-A29D-F47B5412B2C3}" name="Ecoinvent unit" dataDxfId="9" dataCellStyle="Normal"/>
    <tableColumn id="4" xr3:uid="{99ED5211-1C19-4C05-ADFE-7101B564E1F5}" name="Density (kg/m3)" dataDxfId="8" dataCellStyle="Normal"/>
    <tableColumn id="5" xr3:uid="{E96CD1D0-BAB7-4F1E-86EE-0574E4DAF2E2}" name="Biodiversity impact (species.year per unit)" dataDxfId="7" dataCellStyle="Normal"/>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6C209-276F-4EB7-A0EB-D1C8D701174B}" name="Table1" displayName="Table1" ref="J7:O74" totalsRowShown="0" headerRowCellStyle="Normal" dataCellStyle="Normal">
  <autoFilter ref="J7:O74" xr:uid="{9A66C209-276F-4EB7-A0EB-D1C8D701174B}"/>
  <sortState xmlns:xlrd2="http://schemas.microsoft.com/office/spreadsheetml/2017/richdata2" ref="J8:O74">
    <sortCondition ref="J7:J74"/>
  </sortState>
  <tableColumns count="6">
    <tableColumn id="1" xr3:uid="{BE502B83-F285-46D5-BB17-F1C24B22D8AD}" name="Product name" dataCellStyle="Normal"/>
    <tableColumn id="2" xr3:uid="{B467718A-3A54-4FC1-9E2A-956AC7CEDEF8}" name="Unit" dataCellStyle="Normal"/>
    <tableColumn id="5" xr3:uid="{427B70A9-2203-4C12-AFE9-9DD21929EF2F}" name="Material type" dataCellStyle="Normal"/>
    <tableColumn id="6" xr3:uid="{C482162E-4EBD-4150-981B-FF6AA60C90E2}" name="Density" dataCellStyle="Normal"/>
    <tableColumn id="3" xr3:uid="{83004702-436C-4BB2-B851-C3BBB06F829A}" name="Biodiversity impact (species.year per unit)" dataCellStyle="Normal"/>
    <tableColumn id="4" xr3:uid="{FB074D81-9BC4-4F79-AAB2-D4B6CF73D701}" name="Notes" dataCellStyle="Normal"/>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D3B83D-82C5-4803-88E2-D4B6EECAC59E}" name="Table5" displayName="Table5" ref="J79:J81" totalsRowShown="0">
  <autoFilter ref="J79:J81" xr:uid="{01D3B83D-82C5-4803-88E2-D4B6EECAC59E}"/>
  <tableColumns count="1">
    <tableColumn id="1" xr3:uid="{4A4942E8-379B-40AB-A693-BB9ACF04BF8A}" name="Column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ome.earth/doughnut" TargetMode="External"/><Relationship Id="rId1" Type="http://schemas.openxmlformats.org/officeDocument/2006/relationships/hyperlink" Target="https://publications.naturalengland.org.uk/publication/6049804846366720"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39997558519241921"/>
  </sheetPr>
  <dimension ref="A1:O47"/>
  <sheetViews>
    <sheetView tabSelected="1" zoomScaleNormal="100" workbookViewId="0">
      <selection activeCell="B34" sqref="B34"/>
    </sheetView>
  </sheetViews>
  <sheetFormatPr defaultColWidth="9.109375" defaultRowHeight="16.2" x14ac:dyDescent="0.35"/>
  <cols>
    <col min="1" max="1" width="3.6640625" style="2" customWidth="1"/>
    <col min="2" max="2" width="21.44140625" style="2" bestFit="1" customWidth="1"/>
    <col min="3" max="3" width="16" style="2" customWidth="1"/>
    <col min="4" max="4" width="19.5546875" style="2" customWidth="1"/>
    <col min="5" max="5" width="11.109375" style="2" customWidth="1"/>
    <col min="6" max="6" width="20.5546875" style="2" customWidth="1"/>
    <col min="7" max="13" width="9.109375" style="2"/>
    <col min="14" max="14" width="13.109375" style="2" customWidth="1"/>
    <col min="15" max="16384" width="9.109375" style="2"/>
  </cols>
  <sheetData>
    <row r="1" spans="1:15" x14ac:dyDescent="0.35">
      <c r="A1" s="1"/>
      <c r="D1" s="3"/>
      <c r="F1" s="4"/>
    </row>
    <row r="2" spans="1:15" ht="26.4" x14ac:dyDescent="0.55000000000000004">
      <c r="B2" s="5" t="s">
        <v>0</v>
      </c>
    </row>
    <row r="3" spans="1:15" ht="15.75" customHeight="1" x14ac:dyDescent="0.35">
      <c r="A3" s="1"/>
      <c r="B3" s="18" t="s">
        <v>365</v>
      </c>
    </row>
    <row r="4" spans="1:15" x14ac:dyDescent="0.35">
      <c r="A4" s="6"/>
      <c r="B4" s="7" t="s">
        <v>343</v>
      </c>
      <c r="C4" s="7"/>
      <c r="D4" s="7"/>
      <c r="E4" s="7"/>
    </row>
    <row r="5" spans="1:15" x14ac:dyDescent="0.35">
      <c r="A5" s="6"/>
      <c r="B5" s="7" t="s">
        <v>344</v>
      </c>
      <c r="C5" s="7"/>
      <c r="D5" s="7"/>
      <c r="E5" s="7"/>
    </row>
    <row r="6" spans="1:15" x14ac:dyDescent="0.35">
      <c r="A6" s="6"/>
      <c r="B6" s="7" t="s">
        <v>1</v>
      </c>
      <c r="C6" s="7"/>
      <c r="D6" s="7"/>
      <c r="E6" s="7"/>
      <c r="O6" s="18" t="s">
        <v>2</v>
      </c>
    </row>
    <row r="7" spans="1:15" x14ac:dyDescent="0.35">
      <c r="A7" s="6"/>
      <c r="B7" s="7"/>
      <c r="C7" s="7"/>
      <c r="D7" s="7"/>
      <c r="E7" s="7"/>
    </row>
    <row r="8" spans="1:15" x14ac:dyDescent="0.35">
      <c r="A8" s="6"/>
      <c r="B8" s="1" t="s">
        <v>3</v>
      </c>
      <c r="C8" s="7"/>
      <c r="D8" s="7"/>
      <c r="E8" s="7"/>
    </row>
    <row r="9" spans="1:15" x14ac:dyDescent="0.35">
      <c r="A9" s="6"/>
      <c r="B9" s="2" t="s">
        <v>345</v>
      </c>
      <c r="C9" s="7"/>
      <c r="D9" s="7"/>
      <c r="E9" s="7"/>
    </row>
    <row r="10" spans="1:15" x14ac:dyDescent="0.35">
      <c r="A10" s="6"/>
      <c r="B10" s="2" t="s">
        <v>4</v>
      </c>
      <c r="C10" s="7"/>
      <c r="D10" s="7"/>
      <c r="E10" s="7"/>
    </row>
    <row r="11" spans="1:15" x14ac:dyDescent="0.35">
      <c r="A11" s="6"/>
      <c r="B11" s="2" t="s">
        <v>346</v>
      </c>
      <c r="C11" s="7"/>
      <c r="D11" s="7"/>
      <c r="E11" s="7"/>
    </row>
    <row r="12" spans="1:15" x14ac:dyDescent="0.35">
      <c r="A12" s="6"/>
      <c r="B12" s="2" t="s">
        <v>347</v>
      </c>
      <c r="C12" s="7"/>
      <c r="D12" s="7"/>
      <c r="E12" s="7"/>
    </row>
    <row r="13" spans="1:15" x14ac:dyDescent="0.35">
      <c r="A13" s="6"/>
      <c r="B13" s="7"/>
      <c r="C13" s="7"/>
      <c r="D13" s="7"/>
      <c r="E13" s="7"/>
    </row>
    <row r="14" spans="1:15" x14ac:dyDescent="0.35">
      <c r="A14" s="6"/>
      <c r="B14" s="1" t="s">
        <v>5</v>
      </c>
      <c r="C14" s="7"/>
      <c r="D14" s="7"/>
      <c r="E14" s="7"/>
    </row>
    <row r="15" spans="1:15" x14ac:dyDescent="0.35">
      <c r="A15" s="6"/>
      <c r="B15" s="2" t="s">
        <v>352</v>
      </c>
      <c r="C15" s="7"/>
      <c r="D15" s="7"/>
      <c r="E15" s="7"/>
    </row>
    <row r="16" spans="1:15" x14ac:dyDescent="0.35">
      <c r="A16" s="6"/>
      <c r="B16" s="2" t="s">
        <v>348</v>
      </c>
      <c r="C16" s="7"/>
      <c r="D16" s="7"/>
      <c r="E16" s="7"/>
    </row>
    <row r="17" spans="1:5" x14ac:dyDescent="0.35">
      <c r="A17" s="6"/>
      <c r="B17" s="7"/>
      <c r="C17" s="7"/>
      <c r="D17" s="7"/>
      <c r="E17" s="7"/>
    </row>
    <row r="18" spans="1:5" x14ac:dyDescent="0.35">
      <c r="A18" s="6"/>
      <c r="B18" s="1" t="s">
        <v>6</v>
      </c>
      <c r="C18" s="7"/>
      <c r="D18" s="7"/>
      <c r="E18" s="7"/>
    </row>
    <row r="19" spans="1:5" x14ac:dyDescent="0.35">
      <c r="A19" s="6"/>
      <c r="B19" s="2" t="s">
        <v>349</v>
      </c>
      <c r="C19" s="7"/>
      <c r="D19" s="7"/>
      <c r="E19" s="7"/>
    </row>
    <row r="20" spans="1:5" x14ac:dyDescent="0.35">
      <c r="A20" s="6"/>
      <c r="B20" s="2" t="s">
        <v>350</v>
      </c>
      <c r="C20" s="7"/>
      <c r="D20" s="7"/>
      <c r="E20" s="7"/>
    </row>
    <row r="21" spans="1:5" x14ac:dyDescent="0.35">
      <c r="A21" s="6"/>
      <c r="B21" s="7"/>
      <c r="C21" s="7"/>
      <c r="D21" s="7"/>
      <c r="E21" s="7"/>
    </row>
    <row r="22" spans="1:5" x14ac:dyDescent="0.35">
      <c r="A22" s="6"/>
      <c r="B22" s="19" t="s">
        <v>7</v>
      </c>
      <c r="C22" s="7"/>
      <c r="D22" s="7"/>
      <c r="E22" s="7"/>
    </row>
    <row r="23" spans="1:5" x14ac:dyDescent="0.35">
      <c r="A23" s="6"/>
      <c r="B23" s="7" t="s">
        <v>380</v>
      </c>
      <c r="C23" s="7"/>
      <c r="D23" s="7"/>
      <c r="E23" s="7"/>
    </row>
    <row r="24" spans="1:5" x14ac:dyDescent="0.35">
      <c r="A24" s="6"/>
      <c r="B24" s="7" t="s">
        <v>381</v>
      </c>
      <c r="C24" s="7"/>
      <c r="D24" s="7"/>
      <c r="E24" s="7"/>
    </row>
    <row r="25" spans="1:5" x14ac:dyDescent="0.35">
      <c r="B25" s="1"/>
    </row>
    <row r="26" spans="1:5" x14ac:dyDescent="0.35">
      <c r="B26" s="1" t="s">
        <v>8</v>
      </c>
    </row>
    <row r="27" spans="1:5" x14ac:dyDescent="0.35">
      <c r="B27" s="2" t="s">
        <v>9</v>
      </c>
    </row>
    <row r="28" spans="1:5" x14ac:dyDescent="0.35">
      <c r="B28" s="2" t="s">
        <v>10</v>
      </c>
    </row>
    <row r="29" spans="1:5" x14ac:dyDescent="0.35">
      <c r="B29" s="2" t="s">
        <v>11</v>
      </c>
    </row>
    <row r="30" spans="1:5" x14ac:dyDescent="0.35">
      <c r="B30" s="1"/>
    </row>
    <row r="31" spans="1:5" x14ac:dyDescent="0.35">
      <c r="B31" s="19" t="s">
        <v>12</v>
      </c>
      <c r="C31" s="19"/>
    </row>
    <row r="32" spans="1:5" x14ac:dyDescent="0.35">
      <c r="B32" s="20" t="s">
        <v>13</v>
      </c>
    </row>
    <row r="33" spans="1:6" x14ac:dyDescent="0.35">
      <c r="B33" s="2" t="s">
        <v>14</v>
      </c>
    </row>
    <row r="34" spans="1:6" x14ac:dyDescent="0.35">
      <c r="B34" s="2" t="s">
        <v>351</v>
      </c>
    </row>
    <row r="35" spans="1:6" x14ac:dyDescent="0.35">
      <c r="B35" s="2" t="s">
        <v>364</v>
      </c>
    </row>
    <row r="36" spans="1:6" x14ac:dyDescent="0.35">
      <c r="B36" s="2" t="s">
        <v>15</v>
      </c>
    </row>
    <row r="37" spans="1:6" x14ac:dyDescent="0.35">
      <c r="B37" s="21" t="s">
        <v>16</v>
      </c>
    </row>
    <row r="38" spans="1:6" x14ac:dyDescent="0.35">
      <c r="B38" s="1" t="s">
        <v>17</v>
      </c>
      <c r="C38" s="1"/>
      <c r="D38" s="1"/>
      <c r="E38" s="1"/>
    </row>
    <row r="39" spans="1:6" x14ac:dyDescent="0.35">
      <c r="B39" s="17" t="s">
        <v>363</v>
      </c>
      <c r="F39" s="9"/>
    </row>
    <row r="40" spans="1:6" x14ac:dyDescent="0.35">
      <c r="B40" s="2" t="s">
        <v>366</v>
      </c>
      <c r="F40" s="9"/>
    </row>
    <row r="41" spans="1:6" ht="15" customHeight="1" x14ac:dyDescent="0.35">
      <c r="B41" s="2" t="s">
        <v>367</v>
      </c>
      <c r="F41" s="9"/>
    </row>
    <row r="42" spans="1:6" x14ac:dyDescent="0.35">
      <c r="F42" s="9"/>
    </row>
    <row r="43" spans="1:6" x14ac:dyDescent="0.35">
      <c r="F43" s="9"/>
    </row>
    <row r="44" spans="1:6" x14ac:dyDescent="0.35">
      <c r="F44" s="9"/>
    </row>
    <row r="47" spans="1:6" x14ac:dyDescent="0.35">
      <c r="A47" s="1"/>
    </row>
  </sheetData>
  <hyperlinks>
    <hyperlink ref="O6" r:id="rId1" xr:uid="{DC28D256-94D5-403E-B313-6B1FE0B1737C}"/>
    <hyperlink ref="B3" r:id="rId2" xr:uid="{03BED1A5-424D-4F14-B656-79E93D1BC978}"/>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14BB-197E-4C7B-9C63-1C3F3911A742}">
  <sheetPr codeName="Sheet2">
    <tabColor theme="6" tint="0.39997558519241921"/>
  </sheetPr>
  <dimension ref="B1:AE261"/>
  <sheetViews>
    <sheetView zoomScaleNormal="100" workbookViewId="0">
      <selection activeCell="D51" sqref="D51"/>
    </sheetView>
  </sheetViews>
  <sheetFormatPr defaultColWidth="9.109375" defaultRowHeight="16.2" x14ac:dyDescent="0.35"/>
  <cols>
    <col min="1" max="1" width="3.33203125" style="2" customWidth="1"/>
    <col min="2" max="3" width="3.6640625" style="2" customWidth="1"/>
    <col min="4" max="4" width="35" style="2" customWidth="1"/>
    <col min="5" max="5" width="10" style="2" customWidth="1"/>
    <col min="6" max="6" width="7.88671875" style="2" customWidth="1"/>
    <col min="7" max="7" width="3.77734375" style="2" customWidth="1"/>
    <col min="8" max="8" width="3.44140625" style="2" customWidth="1"/>
    <col min="9" max="9" width="33" style="2" customWidth="1"/>
    <col min="10" max="10" width="11.5546875" style="2" customWidth="1"/>
    <col min="11" max="11" width="8.88671875" style="2" customWidth="1"/>
    <col min="12" max="12" width="11.77734375" style="2" customWidth="1"/>
    <col min="13" max="13" width="6.44140625" style="2" customWidth="1"/>
    <col min="14" max="14" width="4.44140625" style="2" customWidth="1"/>
    <col min="15" max="15" width="4" style="2" customWidth="1"/>
    <col min="16" max="16" width="41.33203125" style="2" customWidth="1"/>
    <col min="17" max="17" width="9.77734375" style="2" customWidth="1"/>
    <col min="18" max="18" width="7.21875" style="2" customWidth="1"/>
    <col min="19" max="19" width="14.77734375" style="2" customWidth="1"/>
    <col min="20" max="20" width="32.88671875" style="2" customWidth="1"/>
    <col min="21" max="21" width="5.6640625" style="2" customWidth="1"/>
    <col min="22" max="22" width="9.21875" style="2" customWidth="1"/>
    <col min="23" max="23" width="9.109375" style="2"/>
    <col min="24" max="24" width="28.5546875" style="2" customWidth="1"/>
    <col min="25" max="25" width="9.109375" style="2"/>
    <col min="26" max="26" width="11.77734375" style="2" customWidth="1"/>
    <col min="27" max="27" width="92.77734375" style="2" customWidth="1"/>
    <col min="28" max="30" width="9.109375" style="2"/>
    <col min="31" max="31" width="39.44140625" style="2" bestFit="1" customWidth="1"/>
    <col min="32" max="32" width="9.88671875" style="2" bestFit="1" customWidth="1"/>
    <col min="33" max="16384" width="9.109375" style="2"/>
  </cols>
  <sheetData>
    <row r="1" spans="2:31" ht="15" customHeight="1" x14ac:dyDescent="0.35"/>
    <row r="2" spans="2:31" ht="26.4" x14ac:dyDescent="0.55000000000000004">
      <c r="B2" s="5" t="s">
        <v>18</v>
      </c>
    </row>
    <row r="3" spans="2:31" ht="16.95" customHeight="1" x14ac:dyDescent="0.35">
      <c r="B3" s="2" t="s">
        <v>368</v>
      </c>
    </row>
    <row r="4" spans="2:31" ht="16.95" customHeight="1" x14ac:dyDescent="0.35">
      <c r="B4" s="2" t="s">
        <v>369</v>
      </c>
    </row>
    <row r="5" spans="2:31" ht="16.95" customHeight="1" x14ac:dyDescent="0.35">
      <c r="B5" s="2" t="s">
        <v>375</v>
      </c>
    </row>
    <row r="6" spans="2:31" ht="16.8" customHeight="1" x14ac:dyDescent="0.35"/>
    <row r="7" spans="2:31" ht="20.399999999999999" customHeight="1" x14ac:dyDescent="0.35">
      <c r="B7" s="96" t="s">
        <v>19</v>
      </c>
      <c r="C7" s="97" t="s">
        <v>376</v>
      </c>
      <c r="D7" s="98"/>
      <c r="E7" s="98"/>
      <c r="F7" s="98"/>
      <c r="G7" s="98"/>
      <c r="H7" s="98"/>
      <c r="I7" s="98"/>
      <c r="J7" s="98"/>
      <c r="K7" s="98"/>
      <c r="L7" s="98"/>
      <c r="M7" s="99"/>
      <c r="N7" s="100" t="s">
        <v>36</v>
      </c>
      <c r="O7" s="101" t="s">
        <v>377</v>
      </c>
      <c r="P7" s="102"/>
      <c r="Q7" s="48"/>
      <c r="R7" s="48"/>
      <c r="S7" s="48"/>
      <c r="T7" s="48"/>
      <c r="U7" s="48"/>
      <c r="V7" s="48"/>
      <c r="W7" s="48"/>
      <c r="X7" s="48"/>
      <c r="Y7" s="48"/>
      <c r="Z7" s="48"/>
      <c r="AA7" s="48"/>
    </row>
    <row r="8" spans="2:31" ht="16.95" customHeight="1" x14ac:dyDescent="0.35">
      <c r="B8" s="32"/>
      <c r="C8" s="32" t="s">
        <v>389</v>
      </c>
      <c r="D8" s="32"/>
      <c r="E8" s="32"/>
      <c r="F8" s="32"/>
      <c r="G8" s="32"/>
      <c r="H8" s="32"/>
      <c r="I8" s="32"/>
      <c r="J8" s="32"/>
      <c r="K8" s="32"/>
      <c r="L8" s="32"/>
      <c r="N8" s="48"/>
      <c r="O8" s="48" t="s">
        <v>372</v>
      </c>
      <c r="P8" s="48"/>
      <c r="Q8" s="48"/>
      <c r="R8" s="48"/>
      <c r="S8" s="48"/>
      <c r="T8" s="48"/>
      <c r="U8" s="48"/>
      <c r="V8" s="48"/>
      <c r="W8" s="48"/>
      <c r="X8" s="48"/>
      <c r="Y8" s="48"/>
      <c r="Z8" s="48"/>
      <c r="AA8" s="48"/>
    </row>
    <row r="9" spans="2:31" ht="16.95" customHeight="1" x14ac:dyDescent="0.35">
      <c r="B9" s="32"/>
      <c r="C9" s="32" t="s">
        <v>342</v>
      </c>
      <c r="D9" s="32"/>
      <c r="E9" s="32"/>
      <c r="F9" s="32"/>
      <c r="G9" s="32"/>
      <c r="H9" s="32"/>
      <c r="I9" s="32"/>
      <c r="J9" s="32"/>
      <c r="K9" s="32"/>
      <c r="L9" s="32"/>
      <c r="N9" s="48"/>
      <c r="O9" s="49" t="s">
        <v>392</v>
      </c>
      <c r="P9" s="48"/>
      <c r="Q9" s="48"/>
      <c r="R9" s="48"/>
      <c r="S9" s="48"/>
      <c r="T9" s="48"/>
      <c r="U9" s="48"/>
      <c r="V9" s="48"/>
      <c r="W9" s="48"/>
      <c r="X9" s="48"/>
      <c r="Y9" s="48"/>
      <c r="Z9" s="48"/>
      <c r="AA9" s="48"/>
    </row>
    <row r="10" spans="2:31" ht="16.95" customHeight="1" thickBot="1" x14ac:dyDescent="0.4">
      <c r="B10" s="32"/>
      <c r="C10" s="32"/>
      <c r="D10" s="32"/>
      <c r="E10" s="32"/>
      <c r="F10" s="32"/>
      <c r="G10" s="32"/>
      <c r="H10" s="32"/>
      <c r="I10" s="32"/>
      <c r="J10" s="32"/>
      <c r="K10" s="32"/>
      <c r="L10" s="32"/>
      <c r="N10" s="48"/>
      <c r="O10" s="48" t="s">
        <v>393</v>
      </c>
      <c r="P10" s="48"/>
      <c r="Q10" s="48"/>
      <c r="R10" s="48"/>
      <c r="S10" s="48"/>
      <c r="T10" s="48"/>
      <c r="U10" s="48"/>
      <c r="V10" s="48"/>
      <c r="W10" s="48"/>
      <c r="X10" s="48"/>
      <c r="Y10" s="48"/>
      <c r="Z10" s="48"/>
      <c r="AA10" s="48"/>
    </row>
    <row r="11" spans="2:31" ht="16.95" customHeight="1" thickBot="1" x14ac:dyDescent="0.4">
      <c r="B11" s="32"/>
      <c r="C11" s="33"/>
      <c r="D11" s="34"/>
      <c r="E11" s="34"/>
      <c r="F11" s="35"/>
      <c r="G11" s="32"/>
      <c r="H11" s="32"/>
      <c r="I11" s="32"/>
      <c r="J11" s="32"/>
      <c r="K11" s="32"/>
      <c r="L11" s="32"/>
      <c r="N11" s="48"/>
      <c r="O11" s="48"/>
      <c r="P11" s="48"/>
      <c r="Q11" s="48"/>
      <c r="R11" s="48"/>
      <c r="S11" s="48"/>
      <c r="T11" s="50"/>
      <c r="U11" s="48"/>
      <c r="V11" s="48"/>
      <c r="W11" s="48"/>
      <c r="X11" s="48"/>
      <c r="Y11" s="48"/>
      <c r="Z11" s="48"/>
      <c r="AA11" s="48"/>
    </row>
    <row r="12" spans="2:31" ht="16.95" customHeight="1" x14ac:dyDescent="0.5">
      <c r="B12" s="32"/>
      <c r="C12" s="36"/>
      <c r="D12" s="31" t="s">
        <v>331</v>
      </c>
      <c r="E12" s="32"/>
      <c r="F12" s="37"/>
      <c r="G12" s="32"/>
      <c r="H12" s="32"/>
      <c r="I12" s="32"/>
      <c r="J12" s="32"/>
      <c r="K12" s="32"/>
      <c r="L12" s="32"/>
      <c r="N12" s="48"/>
      <c r="O12" s="51"/>
      <c r="P12" s="52"/>
      <c r="Q12" s="52"/>
      <c r="R12" s="52"/>
      <c r="S12" s="52"/>
      <c r="T12" s="48"/>
      <c r="U12" s="53"/>
      <c r="V12" s="48"/>
      <c r="W12" s="48" t="s">
        <v>374</v>
      </c>
      <c r="X12" s="48"/>
      <c r="Y12" s="48"/>
      <c r="Z12" s="48"/>
      <c r="AA12" s="48"/>
    </row>
    <row r="13" spans="2:31" ht="16.95" customHeight="1" x14ac:dyDescent="0.5">
      <c r="B13" s="32"/>
      <c r="C13" s="36"/>
      <c r="D13" s="32"/>
      <c r="E13" s="32"/>
      <c r="F13" s="37"/>
      <c r="G13" s="32"/>
      <c r="H13" s="32"/>
      <c r="I13" s="32"/>
      <c r="J13" s="32"/>
      <c r="K13" s="32"/>
      <c r="L13" s="32"/>
      <c r="N13" s="48"/>
      <c r="O13" s="54"/>
      <c r="P13" s="47" t="s">
        <v>388</v>
      </c>
      <c r="Q13" s="48"/>
      <c r="R13" s="48"/>
      <c r="S13" s="48"/>
      <c r="T13" s="48"/>
      <c r="U13" s="55"/>
      <c r="V13" s="48"/>
      <c r="W13" s="48" t="s">
        <v>373</v>
      </c>
      <c r="X13" s="48"/>
      <c r="Y13" s="48"/>
      <c r="Z13" s="48"/>
      <c r="AA13" s="48"/>
    </row>
    <row r="14" spans="2:31" ht="16.95" customHeight="1" thickBot="1" x14ac:dyDescent="0.4">
      <c r="B14" s="32"/>
      <c r="C14" s="36"/>
      <c r="D14" s="32" t="s">
        <v>20</v>
      </c>
      <c r="E14" s="45">
        <v>50</v>
      </c>
      <c r="F14" s="37" t="s">
        <v>21</v>
      </c>
      <c r="G14" s="32"/>
      <c r="H14" s="32" t="s">
        <v>390</v>
      </c>
      <c r="I14" s="32"/>
      <c r="J14" s="32"/>
      <c r="K14" s="32"/>
      <c r="L14" s="32"/>
      <c r="N14" s="48"/>
      <c r="O14" s="54"/>
      <c r="P14" s="20" t="s">
        <v>92</v>
      </c>
      <c r="Q14" s="20" t="s">
        <v>337</v>
      </c>
      <c r="R14" s="20" t="s">
        <v>95</v>
      </c>
      <c r="S14" s="20" t="s">
        <v>37</v>
      </c>
      <c r="T14" s="20" t="s">
        <v>96</v>
      </c>
      <c r="U14" s="56"/>
      <c r="V14" s="48"/>
      <c r="W14" s="48"/>
      <c r="X14" s="48"/>
      <c r="Y14" s="48"/>
      <c r="Z14" s="48"/>
      <c r="AA14" s="48"/>
    </row>
    <row r="15" spans="2:31" ht="16.95" customHeight="1" thickBot="1" x14ac:dyDescent="0.4">
      <c r="B15" s="32"/>
      <c r="C15" s="38"/>
      <c r="D15" s="39"/>
      <c r="E15" s="39"/>
      <c r="F15" s="40"/>
      <c r="G15" s="32"/>
      <c r="H15" s="32" t="s">
        <v>391</v>
      </c>
      <c r="I15" s="32"/>
      <c r="J15" s="32"/>
      <c r="K15" s="32"/>
      <c r="L15" s="32"/>
      <c r="N15" s="48"/>
      <c r="O15" s="54"/>
      <c r="P15" s="20" t="s">
        <v>99</v>
      </c>
      <c r="Q15" s="45"/>
      <c r="R15" s="20" t="s">
        <v>38</v>
      </c>
      <c r="S15" s="20" t="s">
        <v>38</v>
      </c>
      <c r="T15" s="20" t="s">
        <v>100</v>
      </c>
      <c r="U15" s="56"/>
      <c r="V15" s="48"/>
      <c r="W15" s="75"/>
      <c r="X15" s="76"/>
      <c r="Y15" s="76"/>
      <c r="Z15" s="77"/>
      <c r="AA15" s="48"/>
    </row>
    <row r="16" spans="2:31" ht="16.95" customHeight="1" x14ac:dyDescent="0.5">
      <c r="B16" s="32"/>
      <c r="C16" s="32"/>
      <c r="D16" s="32"/>
      <c r="E16" s="32"/>
      <c r="F16" s="32"/>
      <c r="G16" s="32"/>
      <c r="H16" s="32"/>
      <c r="I16" s="32"/>
      <c r="J16" s="32"/>
      <c r="K16" s="32"/>
      <c r="L16" s="32"/>
      <c r="N16" s="48"/>
      <c r="O16" s="54"/>
      <c r="P16" s="20" t="s">
        <v>176</v>
      </c>
      <c r="Q16" s="45"/>
      <c r="R16" s="20" t="s">
        <v>38</v>
      </c>
      <c r="S16" s="20" t="s">
        <v>38</v>
      </c>
      <c r="T16" s="20" t="s">
        <v>176</v>
      </c>
      <c r="U16" s="56"/>
      <c r="V16" s="48"/>
      <c r="W16" s="78"/>
      <c r="X16" s="79" t="s">
        <v>332</v>
      </c>
      <c r="Y16" s="80"/>
      <c r="Z16" s="81"/>
      <c r="AA16" s="48"/>
      <c r="AE16" s="1"/>
    </row>
    <row r="17" spans="2:31" ht="16.95" customHeight="1" thickBot="1" x14ac:dyDescent="0.4">
      <c r="B17" s="32"/>
      <c r="C17" s="32"/>
      <c r="D17" s="32"/>
      <c r="E17" s="32"/>
      <c r="F17" s="32"/>
      <c r="G17" s="32"/>
      <c r="H17" s="32"/>
      <c r="I17" s="32"/>
      <c r="J17" s="32"/>
      <c r="K17" s="32"/>
      <c r="L17" s="32"/>
      <c r="N17" s="48"/>
      <c r="O17" s="54"/>
      <c r="P17" s="20" t="s">
        <v>42</v>
      </c>
      <c r="Q17" s="45"/>
      <c r="R17" s="20" t="s">
        <v>38</v>
      </c>
      <c r="S17" s="20" t="s">
        <v>38</v>
      </c>
      <c r="T17" s="20" t="s">
        <v>103</v>
      </c>
      <c r="U17" s="56"/>
      <c r="V17" s="48"/>
      <c r="W17" s="82"/>
      <c r="X17" s="80" t="s">
        <v>333</v>
      </c>
      <c r="Y17" s="60"/>
      <c r="Z17" s="81" t="s">
        <v>334</v>
      </c>
      <c r="AA17" s="48"/>
      <c r="AE17" s="1"/>
    </row>
    <row r="18" spans="2:31" ht="16.95" customHeight="1" x14ac:dyDescent="0.35">
      <c r="B18" s="32"/>
      <c r="C18" s="33"/>
      <c r="D18" s="34"/>
      <c r="E18" s="34"/>
      <c r="F18" s="35"/>
      <c r="G18" s="32"/>
      <c r="H18" s="33"/>
      <c r="I18" s="34"/>
      <c r="J18" s="34"/>
      <c r="K18" s="35"/>
      <c r="L18" s="32"/>
      <c r="N18" s="48"/>
      <c r="O18" s="54"/>
      <c r="P18" s="20" t="s">
        <v>105</v>
      </c>
      <c r="Q18" s="45"/>
      <c r="R18" s="20" t="s">
        <v>38</v>
      </c>
      <c r="S18" s="20" t="s">
        <v>38</v>
      </c>
      <c r="T18" s="20" t="s">
        <v>106</v>
      </c>
      <c r="U18" s="56"/>
      <c r="V18" s="48"/>
      <c r="W18" s="83"/>
      <c r="X18" s="80" t="s">
        <v>335</v>
      </c>
      <c r="Y18" s="60"/>
      <c r="Z18" s="81" t="s">
        <v>334</v>
      </c>
      <c r="AA18" s="48"/>
    </row>
    <row r="19" spans="2:31" ht="16.95" customHeight="1" x14ac:dyDescent="0.5">
      <c r="B19" s="32"/>
      <c r="C19" s="36"/>
      <c r="D19" s="31" t="s">
        <v>22</v>
      </c>
      <c r="E19" s="32"/>
      <c r="F19" s="37"/>
      <c r="G19" s="32"/>
      <c r="H19" s="36"/>
      <c r="I19" s="31" t="s">
        <v>23</v>
      </c>
      <c r="J19" s="32"/>
      <c r="K19" s="37"/>
      <c r="L19" s="32"/>
      <c r="N19" s="48"/>
      <c r="O19" s="54"/>
      <c r="P19" s="20" t="s">
        <v>109</v>
      </c>
      <c r="Q19" s="45"/>
      <c r="R19" s="20" t="s">
        <v>38</v>
      </c>
      <c r="S19" s="20" t="s">
        <v>38</v>
      </c>
      <c r="T19" s="20" t="s">
        <v>109</v>
      </c>
      <c r="U19" s="56"/>
      <c r="V19" s="48"/>
      <c r="W19" s="83"/>
      <c r="X19" s="80" t="s">
        <v>336</v>
      </c>
      <c r="Y19" s="60"/>
      <c r="Z19" s="81" t="s">
        <v>334</v>
      </c>
      <c r="AA19" s="48"/>
    </row>
    <row r="20" spans="2:31" ht="16.95" customHeight="1" thickBot="1" x14ac:dyDescent="0.4">
      <c r="B20" s="32"/>
      <c r="C20" s="36"/>
      <c r="D20" s="41"/>
      <c r="E20" s="42"/>
      <c r="F20" s="43"/>
      <c r="G20" s="32"/>
      <c r="H20" s="36"/>
      <c r="I20" s="41"/>
      <c r="J20" s="42"/>
      <c r="K20" s="43"/>
      <c r="L20" s="32"/>
      <c r="N20" s="48"/>
      <c r="O20" s="54"/>
      <c r="P20" s="20" t="s">
        <v>111</v>
      </c>
      <c r="Q20" s="45"/>
      <c r="R20" s="20" t="s">
        <v>38</v>
      </c>
      <c r="S20" s="20" t="s">
        <v>38</v>
      </c>
      <c r="T20" s="20" t="s">
        <v>40</v>
      </c>
      <c r="U20" s="56"/>
      <c r="V20" s="48"/>
      <c r="W20" s="84"/>
      <c r="X20" s="85"/>
      <c r="Y20" s="85"/>
      <c r="Z20" s="86"/>
      <c r="AA20" s="48"/>
    </row>
    <row r="21" spans="2:31" ht="16.95" customHeight="1" x14ac:dyDescent="0.35">
      <c r="B21" s="32"/>
      <c r="C21" s="36"/>
      <c r="D21" s="32" t="s">
        <v>24</v>
      </c>
      <c r="E21" s="45"/>
      <c r="F21" s="37" t="s">
        <v>25</v>
      </c>
      <c r="G21" s="32"/>
      <c r="H21" s="36"/>
      <c r="I21" s="32" t="s">
        <v>24</v>
      </c>
      <c r="J21" s="45"/>
      <c r="K21" s="37" t="s">
        <v>25</v>
      </c>
      <c r="L21" s="32"/>
      <c r="N21" s="48"/>
      <c r="O21" s="54"/>
      <c r="P21" s="20" t="s">
        <v>112</v>
      </c>
      <c r="Q21" s="45"/>
      <c r="R21" s="20" t="s">
        <v>38</v>
      </c>
      <c r="S21" s="20" t="s">
        <v>38</v>
      </c>
      <c r="T21" s="20" t="s">
        <v>329</v>
      </c>
      <c r="U21" s="56"/>
      <c r="V21" s="48"/>
      <c r="W21" s="48"/>
      <c r="X21" s="48"/>
      <c r="Y21" s="48"/>
      <c r="Z21" s="48"/>
      <c r="AA21" s="48"/>
    </row>
    <row r="22" spans="2:31" ht="16.95" customHeight="1" x14ac:dyDescent="0.35">
      <c r="B22" s="32"/>
      <c r="C22" s="36"/>
      <c r="D22" s="32" t="s">
        <v>26</v>
      </c>
      <c r="E22" s="45"/>
      <c r="F22" s="37" t="s">
        <v>25</v>
      </c>
      <c r="G22" s="32"/>
      <c r="H22" s="36"/>
      <c r="I22" s="32" t="s">
        <v>26</v>
      </c>
      <c r="J22" s="45"/>
      <c r="K22" s="37" t="s">
        <v>25</v>
      </c>
      <c r="L22" s="32"/>
      <c r="N22" s="48"/>
      <c r="O22" s="54"/>
      <c r="P22" s="20" t="s">
        <v>114</v>
      </c>
      <c r="Q22" s="45"/>
      <c r="R22" s="20" t="s">
        <v>38</v>
      </c>
      <c r="S22" s="20" t="s">
        <v>38</v>
      </c>
      <c r="T22" s="20" t="s">
        <v>329</v>
      </c>
      <c r="U22" s="56"/>
      <c r="V22" s="48"/>
      <c r="W22" s="48"/>
      <c r="X22" s="48"/>
      <c r="Y22" s="48"/>
      <c r="Z22" s="48"/>
      <c r="AA22" s="48"/>
    </row>
    <row r="23" spans="2:31" ht="16.95" customHeight="1" x14ac:dyDescent="0.35">
      <c r="B23" s="32"/>
      <c r="C23" s="36"/>
      <c r="D23" s="32" t="s">
        <v>27</v>
      </c>
      <c r="E23" s="45"/>
      <c r="F23" s="37" t="s">
        <v>25</v>
      </c>
      <c r="G23" s="32"/>
      <c r="H23" s="36"/>
      <c r="I23" s="32" t="s">
        <v>27</v>
      </c>
      <c r="J23" s="45"/>
      <c r="K23" s="37" t="s">
        <v>25</v>
      </c>
      <c r="L23" s="32"/>
      <c r="N23" s="48"/>
      <c r="O23" s="54"/>
      <c r="P23" s="20" t="s">
        <v>117</v>
      </c>
      <c r="Q23" s="45"/>
      <c r="R23" s="20" t="s">
        <v>38</v>
      </c>
      <c r="S23" s="20" t="s">
        <v>38</v>
      </c>
      <c r="T23" s="20" t="s">
        <v>103</v>
      </c>
      <c r="U23" s="56"/>
      <c r="V23" s="48"/>
      <c r="W23" s="48"/>
      <c r="X23" s="48"/>
      <c r="Y23" s="48"/>
      <c r="Z23" s="48"/>
      <c r="AA23" s="48"/>
    </row>
    <row r="24" spans="2:31" ht="16.95" customHeight="1" x14ac:dyDescent="0.35">
      <c r="B24" s="32"/>
      <c r="C24" s="36"/>
      <c r="D24" s="32" t="s">
        <v>28</v>
      </c>
      <c r="E24" s="45"/>
      <c r="F24" s="37" t="s">
        <v>29</v>
      </c>
      <c r="G24" s="32"/>
      <c r="H24" s="36"/>
      <c r="I24" s="32" t="s">
        <v>28</v>
      </c>
      <c r="J24" s="45"/>
      <c r="K24" s="37" t="s">
        <v>29</v>
      </c>
      <c r="L24" s="32"/>
      <c r="N24" s="48"/>
      <c r="O24" s="54"/>
      <c r="P24" s="20" t="s">
        <v>120</v>
      </c>
      <c r="Q24" s="45"/>
      <c r="R24" s="20" t="s">
        <v>38</v>
      </c>
      <c r="S24" s="20" t="s">
        <v>38</v>
      </c>
      <c r="T24" s="20" t="s">
        <v>121</v>
      </c>
      <c r="U24" s="56"/>
      <c r="V24" s="48"/>
      <c r="W24" s="48"/>
      <c r="X24" s="48"/>
      <c r="Y24" s="48"/>
      <c r="Z24" s="48"/>
      <c r="AA24" s="48"/>
    </row>
    <row r="25" spans="2:31" ht="16.95" customHeight="1" x14ac:dyDescent="0.35">
      <c r="B25" s="32"/>
      <c r="C25" s="36"/>
      <c r="D25" s="32" t="s">
        <v>30</v>
      </c>
      <c r="E25" s="45"/>
      <c r="F25" s="37" t="s">
        <v>29</v>
      </c>
      <c r="G25" s="32"/>
      <c r="H25" s="36"/>
      <c r="I25" s="32" t="s">
        <v>30</v>
      </c>
      <c r="J25" s="45"/>
      <c r="K25" s="37" t="s">
        <v>29</v>
      </c>
      <c r="L25" s="32"/>
      <c r="N25" s="48"/>
      <c r="O25" s="54"/>
      <c r="P25" s="20" t="s">
        <v>122</v>
      </c>
      <c r="Q25" s="45"/>
      <c r="R25" s="20" t="s">
        <v>38</v>
      </c>
      <c r="S25" s="20" t="s">
        <v>38</v>
      </c>
      <c r="T25" s="20" t="s">
        <v>106</v>
      </c>
      <c r="U25" s="56"/>
      <c r="V25" s="48"/>
      <c r="W25" s="48"/>
      <c r="X25" s="48"/>
      <c r="Y25" s="48"/>
      <c r="Z25" s="48"/>
      <c r="AA25" s="48"/>
    </row>
    <row r="26" spans="2:31" ht="16.95" customHeight="1" x14ac:dyDescent="0.35">
      <c r="B26" s="32"/>
      <c r="C26" s="36"/>
      <c r="D26" s="32" t="s">
        <v>31</v>
      </c>
      <c r="E26" s="45"/>
      <c r="F26" s="37" t="s">
        <v>29</v>
      </c>
      <c r="G26" s="32"/>
      <c r="H26" s="36"/>
      <c r="I26" s="32" t="s">
        <v>31</v>
      </c>
      <c r="J26" s="45"/>
      <c r="K26" s="37" t="s">
        <v>29</v>
      </c>
      <c r="L26" s="32"/>
      <c r="N26" s="48"/>
      <c r="O26" s="54"/>
      <c r="P26" s="20" t="s">
        <v>124</v>
      </c>
      <c r="Q26" s="45"/>
      <c r="R26" s="20" t="s">
        <v>39</v>
      </c>
      <c r="S26" s="20" t="s">
        <v>39</v>
      </c>
      <c r="T26" s="20" t="s">
        <v>106</v>
      </c>
      <c r="U26" s="56"/>
      <c r="V26" s="48"/>
      <c r="W26" s="48"/>
      <c r="X26" s="48"/>
      <c r="Y26" s="48"/>
      <c r="Z26" s="48"/>
      <c r="AA26" s="48"/>
    </row>
    <row r="27" spans="2:31" ht="16.95" customHeight="1" x14ac:dyDescent="0.35">
      <c r="B27" s="32"/>
      <c r="C27" s="36"/>
      <c r="D27" s="32" t="s">
        <v>32</v>
      </c>
      <c r="E27" s="45"/>
      <c r="F27" s="37" t="s">
        <v>29</v>
      </c>
      <c r="G27" s="32"/>
      <c r="H27" s="36"/>
      <c r="I27" s="32" t="s">
        <v>32</v>
      </c>
      <c r="J27" s="45"/>
      <c r="K27" s="37" t="s">
        <v>29</v>
      </c>
      <c r="L27" s="32"/>
      <c r="N27" s="48"/>
      <c r="O27" s="54"/>
      <c r="P27" s="20" t="s">
        <v>126</v>
      </c>
      <c r="Q27" s="45"/>
      <c r="R27" s="20" t="s">
        <v>38</v>
      </c>
      <c r="S27" s="20" t="s">
        <v>38</v>
      </c>
      <c r="T27" s="20" t="s">
        <v>106</v>
      </c>
      <c r="U27" s="56"/>
      <c r="V27" s="48"/>
      <c r="W27" s="48"/>
      <c r="X27" s="48"/>
      <c r="Y27" s="48"/>
      <c r="Z27" s="48"/>
      <c r="AA27" s="48"/>
    </row>
    <row r="28" spans="2:31" ht="16.95" customHeight="1" x14ac:dyDescent="0.35">
      <c r="B28" s="32"/>
      <c r="C28" s="36"/>
      <c r="D28" s="32" t="s">
        <v>33</v>
      </c>
      <c r="E28" s="45"/>
      <c r="F28" s="37" t="s">
        <v>29</v>
      </c>
      <c r="G28" s="32"/>
      <c r="H28" s="36"/>
      <c r="I28" s="32" t="s">
        <v>33</v>
      </c>
      <c r="J28" s="45"/>
      <c r="K28" s="37" t="s">
        <v>29</v>
      </c>
      <c r="L28" s="32"/>
      <c r="N28" s="48"/>
      <c r="O28" s="54"/>
      <c r="P28" s="20" t="s">
        <v>128</v>
      </c>
      <c r="Q28" s="45"/>
      <c r="R28" s="20" t="s">
        <v>38</v>
      </c>
      <c r="S28" s="20" t="s">
        <v>38</v>
      </c>
      <c r="T28" s="20" t="s">
        <v>106</v>
      </c>
      <c r="U28" s="56"/>
      <c r="V28" s="48"/>
      <c r="W28" s="48"/>
      <c r="X28" s="48"/>
      <c r="Y28" s="48"/>
      <c r="Z28" s="48"/>
      <c r="AA28" s="48"/>
      <c r="AC28" s="1"/>
    </row>
    <row r="29" spans="2:31" ht="16.95" customHeight="1" x14ac:dyDescent="0.35">
      <c r="B29" s="32"/>
      <c r="C29" s="36"/>
      <c r="D29" s="32" t="s">
        <v>34</v>
      </c>
      <c r="E29" s="45"/>
      <c r="F29" s="37" t="s">
        <v>29</v>
      </c>
      <c r="G29" s="32"/>
      <c r="H29" s="36"/>
      <c r="I29" s="32" t="s">
        <v>34</v>
      </c>
      <c r="J29" s="45"/>
      <c r="K29" s="37" t="s">
        <v>29</v>
      </c>
      <c r="L29" s="32"/>
      <c r="N29" s="48"/>
      <c r="O29" s="54"/>
      <c r="P29" s="20" t="s">
        <v>129</v>
      </c>
      <c r="Q29" s="45"/>
      <c r="R29" s="20" t="s">
        <v>38</v>
      </c>
      <c r="S29" s="20" t="s">
        <v>38</v>
      </c>
      <c r="T29" s="20" t="s">
        <v>106</v>
      </c>
      <c r="U29" s="56"/>
      <c r="V29" s="48"/>
      <c r="W29" s="48"/>
      <c r="X29" s="48"/>
      <c r="Y29" s="48"/>
      <c r="Z29" s="48"/>
      <c r="AA29" s="48"/>
    </row>
    <row r="30" spans="2:31" ht="16.95" customHeight="1" x14ac:dyDescent="0.35">
      <c r="B30" s="32"/>
      <c r="C30" s="36"/>
      <c r="D30" s="32" t="s">
        <v>35</v>
      </c>
      <c r="E30" s="45"/>
      <c r="F30" s="37" t="s">
        <v>29</v>
      </c>
      <c r="G30" s="32"/>
      <c r="H30" s="36"/>
      <c r="I30" s="32" t="s">
        <v>35</v>
      </c>
      <c r="J30" s="45"/>
      <c r="K30" s="37" t="s">
        <v>29</v>
      </c>
      <c r="L30" s="32"/>
      <c r="N30" s="48"/>
      <c r="O30" s="54"/>
      <c r="P30" s="20" t="s">
        <v>41</v>
      </c>
      <c r="Q30" s="45"/>
      <c r="R30" s="20" t="s">
        <v>38</v>
      </c>
      <c r="S30" s="20" t="s">
        <v>38</v>
      </c>
      <c r="T30" s="20" t="s">
        <v>40</v>
      </c>
      <c r="U30" s="56"/>
      <c r="V30" s="48"/>
      <c r="W30" s="48"/>
      <c r="X30" s="48"/>
      <c r="Y30" s="48"/>
      <c r="Z30" s="48"/>
      <c r="AA30" s="48"/>
    </row>
    <row r="31" spans="2:31" ht="16.95" customHeight="1" x14ac:dyDescent="0.35">
      <c r="B31" s="37"/>
      <c r="C31" s="32"/>
      <c r="D31" s="32" t="s">
        <v>48</v>
      </c>
      <c r="E31" s="95">
        <f>SUM(E21:E30)</f>
        <v>0</v>
      </c>
      <c r="F31" s="37" t="s">
        <v>29</v>
      </c>
      <c r="G31" s="32"/>
      <c r="H31" s="36"/>
      <c r="I31" s="32" t="s">
        <v>370</v>
      </c>
      <c r="J31" s="46">
        <f>SUM(J21:J30)</f>
        <v>0</v>
      </c>
      <c r="K31" s="37" t="s">
        <v>29</v>
      </c>
      <c r="L31" s="32"/>
      <c r="N31" s="48"/>
      <c r="O31" s="54"/>
      <c r="P31" s="20" t="s">
        <v>40</v>
      </c>
      <c r="Q31" s="45"/>
      <c r="R31" s="20" t="s">
        <v>38</v>
      </c>
      <c r="S31" s="20" t="s">
        <v>38</v>
      </c>
      <c r="T31" s="20" t="s">
        <v>40</v>
      </c>
      <c r="U31" s="56"/>
      <c r="V31" s="48"/>
      <c r="W31" s="48"/>
      <c r="X31" s="48"/>
      <c r="Y31" s="48"/>
      <c r="Z31" s="48"/>
      <c r="AA31" s="48"/>
    </row>
    <row r="32" spans="2:31" ht="16.95" customHeight="1" thickBot="1" x14ac:dyDescent="0.4">
      <c r="B32" s="32"/>
      <c r="C32" s="38"/>
      <c r="D32" s="39"/>
      <c r="E32" s="39"/>
      <c r="F32" s="40"/>
      <c r="G32" s="37"/>
      <c r="H32" s="38"/>
      <c r="I32" s="39"/>
      <c r="J32" s="39"/>
      <c r="K32" s="40"/>
      <c r="L32" s="32"/>
      <c r="N32" s="48"/>
      <c r="O32" s="54"/>
      <c r="P32" s="20" t="s">
        <v>133</v>
      </c>
      <c r="Q32" s="45"/>
      <c r="R32" s="20" t="s">
        <v>38</v>
      </c>
      <c r="S32" s="20" t="s">
        <v>38</v>
      </c>
      <c r="T32" s="20" t="s">
        <v>40</v>
      </c>
      <c r="U32" s="56"/>
      <c r="V32" s="48"/>
      <c r="W32" s="48"/>
      <c r="X32" s="48"/>
      <c r="Y32" s="48"/>
      <c r="Z32" s="48"/>
      <c r="AA32" s="48"/>
    </row>
    <row r="33" spans="2:27" ht="16.95" customHeight="1" x14ac:dyDescent="0.35">
      <c r="B33" s="32"/>
      <c r="C33" s="34"/>
      <c r="D33" s="32"/>
      <c r="E33" s="32"/>
      <c r="F33" s="32"/>
      <c r="G33" s="32"/>
      <c r="H33" s="32"/>
      <c r="I33" s="32" t="s">
        <v>371</v>
      </c>
      <c r="J33" s="32"/>
      <c r="K33" s="32"/>
      <c r="L33" s="32"/>
      <c r="N33" s="48"/>
      <c r="O33" s="54"/>
      <c r="P33" s="20" t="s">
        <v>137</v>
      </c>
      <c r="Q33" s="45"/>
      <c r="R33" s="20" t="s">
        <v>39</v>
      </c>
      <c r="S33" s="20" t="s">
        <v>39</v>
      </c>
      <c r="T33" s="20" t="s">
        <v>100</v>
      </c>
      <c r="U33" s="56"/>
      <c r="V33" s="48"/>
      <c r="W33" s="48"/>
      <c r="X33" s="48"/>
      <c r="Y33" s="48"/>
      <c r="Z33" s="48"/>
      <c r="AA33" s="48"/>
    </row>
    <row r="34" spans="2:27" ht="16.95" customHeight="1" x14ac:dyDescent="0.35">
      <c r="B34" s="32"/>
      <c r="C34" s="32"/>
      <c r="D34" s="32"/>
      <c r="E34" s="32"/>
      <c r="F34" s="32"/>
      <c r="G34" s="32"/>
      <c r="H34" s="32"/>
      <c r="I34" s="32"/>
      <c r="J34" s="32"/>
      <c r="K34" s="32"/>
      <c r="L34" s="32"/>
      <c r="N34" s="48"/>
      <c r="O34" s="54"/>
      <c r="P34" s="20" t="s">
        <v>140</v>
      </c>
      <c r="Q34" s="45"/>
      <c r="R34" s="20" t="s">
        <v>39</v>
      </c>
      <c r="S34" s="20" t="s">
        <v>39</v>
      </c>
      <c r="T34" s="20" t="s">
        <v>100</v>
      </c>
      <c r="U34" s="56"/>
      <c r="V34" s="48"/>
      <c r="W34" s="48"/>
      <c r="X34" s="48"/>
      <c r="Y34" s="48"/>
      <c r="Z34" s="48"/>
      <c r="AA34" s="48"/>
    </row>
    <row r="35" spans="2:27" ht="16.95" customHeight="1" x14ac:dyDescent="0.35">
      <c r="B35" s="32"/>
      <c r="C35" s="32"/>
      <c r="D35" s="32"/>
      <c r="E35" s="32"/>
      <c r="F35" s="32"/>
      <c r="G35" s="32"/>
      <c r="H35" s="32"/>
      <c r="I35" s="32"/>
      <c r="J35" s="32"/>
      <c r="K35" s="32"/>
      <c r="L35" s="32"/>
      <c r="N35" s="48"/>
      <c r="O35" s="54"/>
      <c r="P35" s="20" t="s">
        <v>142</v>
      </c>
      <c r="Q35" s="45"/>
      <c r="R35" s="20" t="s">
        <v>39</v>
      </c>
      <c r="S35" s="20" t="s">
        <v>39</v>
      </c>
      <c r="T35" s="20" t="s">
        <v>100</v>
      </c>
      <c r="U35" s="56"/>
      <c r="V35" s="48"/>
      <c r="W35" s="48"/>
      <c r="X35" s="48"/>
      <c r="Y35" s="48"/>
      <c r="Z35" s="48"/>
      <c r="AA35" s="48"/>
    </row>
    <row r="36" spans="2:27" ht="16.95" customHeight="1" x14ac:dyDescent="0.35">
      <c r="B36" s="32"/>
      <c r="C36" s="32"/>
      <c r="D36" s="32"/>
      <c r="E36" s="32"/>
      <c r="F36" s="32"/>
      <c r="G36" s="32"/>
      <c r="H36" s="32"/>
      <c r="I36" s="32"/>
      <c r="J36" s="32"/>
      <c r="K36" s="32"/>
      <c r="L36" s="32"/>
      <c r="N36" s="48"/>
      <c r="O36" s="54"/>
      <c r="P36" s="20" t="s">
        <v>144</v>
      </c>
      <c r="Q36" s="45"/>
      <c r="R36" s="20" t="s">
        <v>39</v>
      </c>
      <c r="S36" s="20" t="s">
        <v>39</v>
      </c>
      <c r="T36" s="20" t="s">
        <v>100</v>
      </c>
      <c r="U36" s="56"/>
      <c r="V36" s="48"/>
      <c r="W36" s="48"/>
      <c r="X36" s="48"/>
      <c r="Y36" s="48"/>
      <c r="Z36" s="48"/>
      <c r="AA36" s="48"/>
    </row>
    <row r="37" spans="2:27" ht="16.95" customHeight="1" x14ac:dyDescent="0.35">
      <c r="B37" s="32"/>
      <c r="C37" s="32"/>
      <c r="D37" s="32"/>
      <c r="E37" s="32"/>
      <c r="F37" s="32"/>
      <c r="G37" s="32"/>
      <c r="H37" s="32"/>
      <c r="I37" s="32"/>
      <c r="J37" s="32"/>
      <c r="K37" s="32"/>
      <c r="L37" s="32"/>
      <c r="N37" s="48"/>
      <c r="O37" s="54"/>
      <c r="P37" s="20" t="s">
        <v>145</v>
      </c>
      <c r="Q37" s="45"/>
      <c r="R37" s="20" t="s">
        <v>39</v>
      </c>
      <c r="S37" s="20" t="s">
        <v>39</v>
      </c>
      <c r="T37" s="20" t="s">
        <v>100</v>
      </c>
      <c r="U37" s="56"/>
      <c r="V37" s="48"/>
      <c r="W37" s="48"/>
      <c r="X37" s="48"/>
      <c r="Y37" s="48"/>
      <c r="Z37" s="48"/>
      <c r="AA37" s="48"/>
    </row>
    <row r="38" spans="2:27" ht="16.95" customHeight="1" x14ac:dyDescent="0.35">
      <c r="B38" s="32"/>
      <c r="C38" s="32"/>
      <c r="D38" s="32"/>
      <c r="E38" s="32"/>
      <c r="F38" s="32"/>
      <c r="G38" s="32"/>
      <c r="H38" s="32"/>
      <c r="I38" s="32"/>
      <c r="J38" s="32"/>
      <c r="K38" s="32"/>
      <c r="L38" s="32"/>
      <c r="N38" s="48"/>
      <c r="O38" s="54"/>
      <c r="P38" s="20" t="s">
        <v>146</v>
      </c>
      <c r="Q38" s="45"/>
      <c r="R38" s="20" t="s">
        <v>39</v>
      </c>
      <c r="S38" s="20" t="s">
        <v>39</v>
      </c>
      <c r="T38" s="20" t="s">
        <v>100</v>
      </c>
      <c r="U38" s="56"/>
      <c r="V38" s="48"/>
      <c r="W38" s="48"/>
      <c r="X38" s="48"/>
      <c r="Y38" s="48"/>
      <c r="Z38" s="48"/>
      <c r="AA38" s="48"/>
    </row>
    <row r="39" spans="2:27" ht="16.95" customHeight="1" x14ac:dyDescent="0.35">
      <c r="B39" s="32"/>
      <c r="C39" s="32"/>
      <c r="D39" s="32"/>
      <c r="E39" s="32"/>
      <c r="F39" s="32"/>
      <c r="G39" s="32"/>
      <c r="H39" s="32"/>
      <c r="I39" s="32"/>
      <c r="J39" s="32"/>
      <c r="K39" s="32"/>
      <c r="L39" s="32"/>
      <c r="N39" s="48"/>
      <c r="O39" s="54"/>
      <c r="P39" s="20" t="s">
        <v>149</v>
      </c>
      <c r="Q39" s="45"/>
      <c r="R39" s="20" t="s">
        <v>38</v>
      </c>
      <c r="S39" s="20" t="s">
        <v>38</v>
      </c>
      <c r="T39" s="20" t="s">
        <v>106</v>
      </c>
      <c r="U39" s="56"/>
      <c r="V39" s="48"/>
      <c r="W39" s="48"/>
      <c r="X39" s="48"/>
      <c r="Y39" s="48"/>
      <c r="Z39" s="48"/>
      <c r="AA39" s="48"/>
    </row>
    <row r="40" spans="2:27" ht="16.95" customHeight="1" x14ac:dyDescent="0.35">
      <c r="B40" s="32"/>
      <c r="C40" s="32"/>
      <c r="D40" s="32"/>
      <c r="E40" s="32"/>
      <c r="F40" s="32"/>
      <c r="G40" s="32"/>
      <c r="H40" s="32"/>
      <c r="I40" s="32"/>
      <c r="J40" s="32"/>
      <c r="K40" s="32"/>
      <c r="L40" s="32"/>
      <c r="N40" s="48"/>
      <c r="O40" s="54"/>
      <c r="P40" s="20" t="s">
        <v>150</v>
      </c>
      <c r="Q40" s="45"/>
      <c r="R40" s="20" t="s">
        <v>38</v>
      </c>
      <c r="S40" s="20" t="s">
        <v>38</v>
      </c>
      <c r="T40" s="20" t="s">
        <v>106</v>
      </c>
      <c r="U40" s="56"/>
      <c r="V40" s="48"/>
      <c r="W40" s="48"/>
      <c r="X40" s="48"/>
      <c r="Y40" s="48"/>
      <c r="Z40" s="48"/>
      <c r="AA40" s="48"/>
    </row>
    <row r="41" spans="2:27" ht="16.95" customHeight="1" x14ac:dyDescent="0.35">
      <c r="B41" s="32"/>
      <c r="C41" s="32"/>
      <c r="D41" s="32"/>
      <c r="E41" s="32"/>
      <c r="F41" s="32"/>
      <c r="G41" s="32"/>
      <c r="H41" s="32"/>
      <c r="I41" s="32"/>
      <c r="J41" s="32"/>
      <c r="K41" s="32"/>
      <c r="L41" s="32"/>
      <c r="N41" s="48"/>
      <c r="O41" s="54"/>
      <c r="P41" s="20" t="s">
        <v>153</v>
      </c>
      <c r="Q41" s="45"/>
      <c r="R41" s="20" t="s">
        <v>39</v>
      </c>
      <c r="S41" s="20" t="s">
        <v>39</v>
      </c>
      <c r="T41" s="20" t="s">
        <v>154</v>
      </c>
      <c r="U41" s="56"/>
      <c r="V41" s="48"/>
      <c r="W41" s="48"/>
      <c r="X41" s="48"/>
      <c r="Y41" s="48"/>
      <c r="Z41" s="48"/>
      <c r="AA41" s="48"/>
    </row>
    <row r="42" spans="2:27" ht="16.95" customHeight="1" x14ac:dyDescent="0.35">
      <c r="B42" s="32"/>
      <c r="C42" s="32"/>
      <c r="D42" s="32"/>
      <c r="E42" s="32"/>
      <c r="F42" s="32"/>
      <c r="G42" s="32"/>
      <c r="H42" s="32"/>
      <c r="I42" s="32"/>
      <c r="J42" s="32"/>
      <c r="K42" s="32"/>
      <c r="L42" s="44"/>
      <c r="N42" s="48"/>
      <c r="O42" s="54"/>
      <c r="P42" s="20" t="s">
        <v>156</v>
      </c>
      <c r="Q42" s="45"/>
      <c r="R42" s="20" t="s">
        <v>46</v>
      </c>
      <c r="S42" s="20" t="s">
        <v>46</v>
      </c>
      <c r="T42" s="20" t="s">
        <v>154</v>
      </c>
      <c r="U42" s="56"/>
      <c r="V42" s="48"/>
      <c r="W42" s="48"/>
      <c r="X42" s="48"/>
      <c r="Y42" s="48"/>
      <c r="Z42" s="48"/>
      <c r="AA42" s="48"/>
    </row>
    <row r="43" spans="2:27" ht="16.95" customHeight="1" x14ac:dyDescent="0.35">
      <c r="B43" s="32"/>
      <c r="C43" s="32"/>
      <c r="D43" s="32"/>
      <c r="E43" s="32"/>
      <c r="F43" s="32"/>
      <c r="G43" s="32"/>
      <c r="H43" s="32"/>
      <c r="I43" s="32"/>
      <c r="J43" s="32"/>
      <c r="K43" s="32"/>
      <c r="L43" s="32"/>
      <c r="N43" s="48"/>
      <c r="O43" s="54"/>
      <c r="P43" s="20" t="s">
        <v>157</v>
      </c>
      <c r="Q43" s="45"/>
      <c r="R43" s="20" t="s">
        <v>46</v>
      </c>
      <c r="S43" s="20" t="s">
        <v>46</v>
      </c>
      <c r="T43" s="20" t="s">
        <v>158</v>
      </c>
      <c r="U43" s="56"/>
      <c r="V43" s="48"/>
      <c r="W43" s="48"/>
      <c r="X43" s="48"/>
      <c r="Y43" s="48"/>
      <c r="Z43" s="48"/>
      <c r="AA43" s="48"/>
    </row>
    <row r="44" spans="2:27" ht="16.95" customHeight="1" x14ac:dyDescent="0.35">
      <c r="B44" s="32"/>
      <c r="C44" s="32"/>
      <c r="D44" s="32"/>
      <c r="E44" s="32"/>
      <c r="F44" s="32"/>
      <c r="G44" s="32"/>
      <c r="H44" s="32"/>
      <c r="I44" s="32"/>
      <c r="J44" s="32"/>
      <c r="K44" s="32"/>
      <c r="L44" s="32"/>
      <c r="N44" s="48"/>
      <c r="O44" s="54"/>
      <c r="P44" s="20" t="s">
        <v>160</v>
      </c>
      <c r="Q44" s="45"/>
      <c r="R44" s="20" t="s">
        <v>46</v>
      </c>
      <c r="S44" s="20" t="s">
        <v>46</v>
      </c>
      <c r="T44" s="20" t="s">
        <v>158</v>
      </c>
      <c r="U44" s="56"/>
      <c r="V44" s="48"/>
      <c r="W44" s="48"/>
      <c r="X44" s="48"/>
      <c r="Y44" s="48"/>
      <c r="Z44" s="48"/>
      <c r="AA44" s="48"/>
    </row>
    <row r="45" spans="2:27" ht="16.95" customHeight="1" x14ac:dyDescent="0.35">
      <c r="B45" s="32"/>
      <c r="C45" s="32"/>
      <c r="D45" s="32"/>
      <c r="E45" s="32"/>
      <c r="F45" s="32"/>
      <c r="G45" s="32"/>
      <c r="H45" s="32"/>
      <c r="I45" s="32"/>
      <c r="J45" s="32"/>
      <c r="K45" s="32"/>
      <c r="L45" s="32"/>
      <c r="M45" s="15"/>
      <c r="N45" s="48"/>
      <c r="O45" s="54"/>
      <c r="P45" s="20" t="s">
        <v>161</v>
      </c>
      <c r="Q45" s="45"/>
      <c r="R45" s="20" t="s">
        <v>38</v>
      </c>
      <c r="S45" s="20" t="s">
        <v>38</v>
      </c>
      <c r="T45" s="20" t="s">
        <v>106</v>
      </c>
      <c r="U45" s="56"/>
      <c r="V45" s="48"/>
      <c r="W45" s="48"/>
      <c r="X45" s="48"/>
      <c r="Y45" s="48"/>
      <c r="Z45" s="48"/>
      <c r="AA45" s="48"/>
    </row>
    <row r="46" spans="2:27" ht="16.95" customHeight="1" x14ac:dyDescent="0.35">
      <c r="B46" s="32"/>
      <c r="C46" s="32"/>
      <c r="D46" s="32"/>
      <c r="E46" s="32"/>
      <c r="F46" s="32"/>
      <c r="G46" s="32"/>
      <c r="H46" s="32"/>
      <c r="I46" s="32"/>
      <c r="J46" s="32"/>
      <c r="K46" s="32"/>
      <c r="L46" s="32"/>
      <c r="M46" s="16"/>
      <c r="N46" s="48"/>
      <c r="O46" s="54"/>
      <c r="P46" s="20" t="s">
        <v>163</v>
      </c>
      <c r="Q46" s="45"/>
      <c r="R46" s="20" t="s">
        <v>38</v>
      </c>
      <c r="S46" s="20" t="s">
        <v>38</v>
      </c>
      <c r="T46" s="20" t="s">
        <v>106</v>
      </c>
      <c r="U46" s="56"/>
      <c r="V46" s="48"/>
      <c r="W46" s="48"/>
      <c r="X46" s="48"/>
      <c r="Y46" s="48"/>
      <c r="Z46" s="48"/>
      <c r="AA46" s="48"/>
    </row>
    <row r="47" spans="2:27" ht="16.95" customHeight="1" x14ac:dyDescent="0.35">
      <c r="L47" s="20"/>
      <c r="M47" s="15"/>
      <c r="N47" s="48"/>
      <c r="O47" s="54"/>
      <c r="P47" t="s">
        <v>458</v>
      </c>
      <c r="Q47" s="45"/>
      <c r="R47" s="20" t="s">
        <v>39</v>
      </c>
      <c r="S47" s="20" t="s">
        <v>39</v>
      </c>
      <c r="T47" s="20" t="s">
        <v>154</v>
      </c>
      <c r="U47" s="56"/>
      <c r="V47" s="48"/>
      <c r="W47" s="48"/>
      <c r="X47" s="48"/>
      <c r="Y47" s="48"/>
      <c r="Z47" s="48"/>
      <c r="AA47" s="48"/>
    </row>
    <row r="48" spans="2:27" ht="16.95" customHeight="1" x14ac:dyDescent="0.35">
      <c r="M48" s="15"/>
      <c r="N48" s="48"/>
      <c r="O48" s="54"/>
      <c r="P48" t="s">
        <v>459</v>
      </c>
      <c r="Q48" s="45"/>
      <c r="R48" s="20" t="s">
        <v>39</v>
      </c>
      <c r="S48" s="20" t="s">
        <v>39</v>
      </c>
      <c r="T48" s="20" t="s">
        <v>154</v>
      </c>
      <c r="U48" s="56"/>
      <c r="V48" s="48"/>
      <c r="W48" s="48"/>
      <c r="X48" s="48"/>
      <c r="Y48" s="48"/>
      <c r="Z48" s="48"/>
      <c r="AA48" s="48"/>
    </row>
    <row r="49" spans="13:27" ht="16.95" customHeight="1" x14ac:dyDescent="0.35">
      <c r="M49" s="15"/>
      <c r="N49" s="56"/>
      <c r="O49" s="48"/>
      <c r="P49" s="20" t="s">
        <v>164</v>
      </c>
      <c r="Q49" s="45"/>
      <c r="R49" s="20" t="s">
        <v>38</v>
      </c>
      <c r="S49" s="20" t="s">
        <v>38</v>
      </c>
      <c r="T49" s="20" t="s">
        <v>329</v>
      </c>
      <c r="U49" s="56"/>
      <c r="V49" s="48"/>
      <c r="W49" s="48"/>
      <c r="X49" s="48"/>
      <c r="Y49" s="48"/>
      <c r="Z49" s="48"/>
      <c r="AA49" s="48"/>
    </row>
    <row r="50" spans="13:27" ht="16.95" customHeight="1" x14ac:dyDescent="0.35">
      <c r="M50" s="15"/>
      <c r="N50" s="56"/>
      <c r="O50" s="48"/>
      <c r="P50" s="20" t="s">
        <v>44</v>
      </c>
      <c r="Q50" s="45"/>
      <c r="R50" s="20" t="s">
        <v>38</v>
      </c>
      <c r="S50" s="20" t="s">
        <v>38</v>
      </c>
      <c r="T50" s="20" t="s">
        <v>121</v>
      </c>
      <c r="U50" s="56"/>
      <c r="V50" s="48"/>
      <c r="W50" s="48"/>
      <c r="X50" s="48"/>
      <c r="Y50" s="48"/>
      <c r="Z50" s="48"/>
      <c r="AA50" s="48"/>
    </row>
    <row r="51" spans="13:27" ht="16.95" customHeight="1" x14ac:dyDescent="0.35">
      <c r="M51" s="15"/>
      <c r="N51" s="56"/>
      <c r="O51" s="48"/>
      <c r="P51" s="20" t="s">
        <v>166</v>
      </c>
      <c r="Q51" s="45"/>
      <c r="R51" s="20" t="s">
        <v>46</v>
      </c>
      <c r="S51" s="20" t="s">
        <v>46</v>
      </c>
      <c r="T51" s="20" t="s">
        <v>167</v>
      </c>
      <c r="U51" s="56"/>
      <c r="V51" s="48"/>
      <c r="W51" s="48"/>
      <c r="X51" s="48"/>
      <c r="Y51" s="48"/>
      <c r="Z51" s="48"/>
      <c r="AA51" s="48"/>
    </row>
    <row r="52" spans="13:27" ht="16.95" customHeight="1" x14ac:dyDescent="0.35">
      <c r="M52" s="15"/>
      <c r="N52" s="56"/>
      <c r="O52" s="48"/>
      <c r="P52" s="20" t="s">
        <v>171</v>
      </c>
      <c r="Q52" s="45"/>
      <c r="R52" s="20" t="s">
        <v>46</v>
      </c>
      <c r="S52" s="20" t="s">
        <v>46</v>
      </c>
      <c r="T52" s="20" t="s">
        <v>167</v>
      </c>
      <c r="U52" s="56"/>
      <c r="V52" s="48"/>
      <c r="W52" s="48"/>
      <c r="X52" s="48"/>
      <c r="Y52" s="48"/>
      <c r="Z52" s="48"/>
      <c r="AA52" s="48"/>
    </row>
    <row r="53" spans="13:27" ht="16.95" customHeight="1" x14ac:dyDescent="0.35">
      <c r="M53" s="15"/>
      <c r="N53" s="56"/>
      <c r="O53" s="48"/>
      <c r="P53" s="20" t="s">
        <v>175</v>
      </c>
      <c r="Q53" s="45"/>
      <c r="R53" s="20" t="s">
        <v>39</v>
      </c>
      <c r="S53" s="20" t="s">
        <v>39</v>
      </c>
      <c r="T53" s="20" t="s">
        <v>154</v>
      </c>
      <c r="U53" s="56"/>
      <c r="V53" s="48"/>
      <c r="W53" s="48"/>
      <c r="X53" s="48"/>
      <c r="Y53" s="48"/>
      <c r="Z53" s="48"/>
      <c r="AA53" s="48"/>
    </row>
    <row r="54" spans="13:27" ht="16.95" customHeight="1" x14ac:dyDescent="0.35">
      <c r="M54" s="15"/>
      <c r="N54" s="56"/>
      <c r="O54" s="48"/>
      <c r="P54" s="20" t="s">
        <v>462</v>
      </c>
      <c r="Q54" s="45"/>
      <c r="R54" s="20" t="s">
        <v>38</v>
      </c>
      <c r="S54" s="20" t="s">
        <v>38</v>
      </c>
      <c r="T54" s="20" t="s">
        <v>106</v>
      </c>
      <c r="U54" s="56"/>
      <c r="V54" s="48"/>
      <c r="W54" s="48"/>
      <c r="X54" s="48"/>
      <c r="Y54" s="48"/>
      <c r="Z54" s="48"/>
      <c r="AA54" s="48"/>
    </row>
    <row r="55" spans="13:27" ht="16.95" customHeight="1" x14ac:dyDescent="0.35">
      <c r="M55" s="15"/>
      <c r="N55" s="56"/>
      <c r="O55" s="48"/>
      <c r="P55" s="20" t="s">
        <v>178</v>
      </c>
      <c r="Q55" s="45"/>
      <c r="R55" s="20" t="s">
        <v>38</v>
      </c>
      <c r="S55" s="20" t="s">
        <v>38</v>
      </c>
      <c r="T55" s="20" t="s">
        <v>106</v>
      </c>
      <c r="U55" s="56"/>
      <c r="V55" s="48"/>
      <c r="W55" s="48"/>
      <c r="X55" s="48"/>
      <c r="Y55" s="48"/>
      <c r="Z55" s="48"/>
      <c r="AA55" s="48"/>
    </row>
    <row r="56" spans="13:27" ht="16.95" customHeight="1" x14ac:dyDescent="0.35">
      <c r="M56" s="15"/>
      <c r="N56" s="56"/>
      <c r="O56" s="48"/>
      <c r="P56" s="20" t="s">
        <v>180</v>
      </c>
      <c r="Q56" s="45"/>
      <c r="R56" s="20" t="s">
        <v>46</v>
      </c>
      <c r="S56" s="20" t="s">
        <v>46</v>
      </c>
      <c r="T56" s="20" t="s">
        <v>181</v>
      </c>
      <c r="U56" s="56"/>
      <c r="V56" s="48"/>
      <c r="W56" s="48"/>
      <c r="X56" s="48"/>
      <c r="Y56" s="48"/>
      <c r="Z56" s="48"/>
      <c r="AA56" s="48"/>
    </row>
    <row r="57" spans="13:27" ht="16.95" customHeight="1" x14ac:dyDescent="0.35">
      <c r="M57" s="15"/>
      <c r="N57" s="56"/>
      <c r="O57" s="48"/>
      <c r="P57" s="20" t="s">
        <v>185</v>
      </c>
      <c r="Q57" s="45"/>
      <c r="R57" s="20" t="s">
        <v>170</v>
      </c>
      <c r="S57" s="20" t="s">
        <v>170</v>
      </c>
      <c r="T57" s="20" t="s">
        <v>181</v>
      </c>
      <c r="U57" s="56"/>
      <c r="V57" s="48"/>
      <c r="W57" s="48"/>
      <c r="X57" s="48"/>
      <c r="Y57" s="48"/>
      <c r="Z57" s="48"/>
      <c r="AA57" s="48"/>
    </row>
    <row r="58" spans="13:27" ht="16.95" customHeight="1" x14ac:dyDescent="0.35">
      <c r="M58" s="15"/>
      <c r="N58" s="56"/>
      <c r="O58" s="48"/>
      <c r="P58" s="20" t="s">
        <v>187</v>
      </c>
      <c r="Q58" s="45"/>
      <c r="R58" s="20" t="s">
        <v>38</v>
      </c>
      <c r="S58" s="20" t="s">
        <v>38</v>
      </c>
      <c r="T58" s="20" t="s">
        <v>106</v>
      </c>
      <c r="U58" s="56"/>
      <c r="V58" s="48"/>
      <c r="W58" s="48"/>
      <c r="X58" s="48"/>
      <c r="Y58" s="48"/>
      <c r="Z58" s="48"/>
      <c r="AA58" s="48"/>
    </row>
    <row r="59" spans="13:27" ht="16.95" customHeight="1" x14ac:dyDescent="0.35">
      <c r="M59" s="15"/>
      <c r="N59" s="56"/>
      <c r="O59" s="48"/>
      <c r="P59" s="20" t="s">
        <v>205</v>
      </c>
      <c r="Q59" s="45"/>
      <c r="R59" s="20" t="s">
        <v>46</v>
      </c>
      <c r="S59" s="20" t="s">
        <v>46</v>
      </c>
      <c r="T59" s="20" t="s">
        <v>181</v>
      </c>
      <c r="U59" s="56"/>
      <c r="V59" s="48"/>
      <c r="W59" s="48"/>
      <c r="X59" s="48"/>
      <c r="Y59" s="48"/>
      <c r="Z59" s="48"/>
      <c r="AA59" s="48"/>
    </row>
    <row r="60" spans="13:27" ht="16.95" customHeight="1" x14ac:dyDescent="0.35">
      <c r="M60" s="15"/>
      <c r="N60" s="56"/>
      <c r="O60" s="48"/>
      <c r="P60" s="20" t="s">
        <v>208</v>
      </c>
      <c r="Q60" s="45"/>
      <c r="R60" s="20" t="s">
        <v>38</v>
      </c>
      <c r="S60" s="20" t="s">
        <v>38</v>
      </c>
      <c r="T60" s="20" t="s">
        <v>329</v>
      </c>
      <c r="U60" s="56"/>
      <c r="V60" s="48"/>
      <c r="W60" s="48"/>
      <c r="X60" s="48"/>
      <c r="Y60" s="48"/>
      <c r="Z60" s="48"/>
      <c r="AA60" s="48"/>
    </row>
    <row r="61" spans="13:27" ht="16.95" customHeight="1" x14ac:dyDescent="0.35">
      <c r="M61" s="15"/>
      <c r="N61" s="56"/>
      <c r="O61" s="48"/>
      <c r="P61" s="20" t="s">
        <v>209</v>
      </c>
      <c r="Q61" s="45"/>
      <c r="R61" s="20" t="s">
        <v>38</v>
      </c>
      <c r="S61" s="20" t="s">
        <v>38</v>
      </c>
      <c r="T61" s="20" t="s">
        <v>210</v>
      </c>
      <c r="U61" s="56"/>
      <c r="V61" s="48"/>
      <c r="W61" s="48"/>
      <c r="X61" s="48"/>
      <c r="Y61" s="48"/>
      <c r="Z61" s="48"/>
      <c r="AA61" s="48"/>
    </row>
    <row r="62" spans="13:27" ht="16.95" customHeight="1" x14ac:dyDescent="0.35">
      <c r="N62" s="56"/>
      <c r="O62" s="48"/>
      <c r="P62" s="20" t="s">
        <v>213</v>
      </c>
      <c r="Q62" s="45"/>
      <c r="R62" s="20" t="s">
        <v>46</v>
      </c>
      <c r="S62" s="20" t="s">
        <v>46</v>
      </c>
      <c r="T62" s="20" t="s">
        <v>181</v>
      </c>
      <c r="U62" s="56"/>
      <c r="V62" s="48"/>
      <c r="W62" s="48"/>
      <c r="X62" s="48"/>
      <c r="Y62" s="48"/>
      <c r="Z62" s="48"/>
      <c r="AA62" s="48"/>
    </row>
    <row r="63" spans="13:27" ht="16.95" customHeight="1" x14ac:dyDescent="0.35">
      <c r="N63" s="56"/>
      <c r="O63" s="48"/>
      <c r="P63" s="20" t="s">
        <v>215</v>
      </c>
      <c r="Q63" s="45"/>
      <c r="R63" s="20" t="s">
        <v>39</v>
      </c>
      <c r="S63" s="20" t="s">
        <v>39</v>
      </c>
      <c r="T63" s="20" t="s">
        <v>154</v>
      </c>
      <c r="U63" s="56"/>
      <c r="V63" s="48"/>
      <c r="W63" s="48"/>
      <c r="X63" s="48"/>
      <c r="Y63" s="48"/>
      <c r="Z63" s="48"/>
      <c r="AA63" s="48"/>
    </row>
    <row r="64" spans="13:27" ht="16.95" customHeight="1" x14ac:dyDescent="0.35">
      <c r="N64" s="56"/>
      <c r="O64" s="48"/>
      <c r="P64" s="20" t="s">
        <v>216</v>
      </c>
      <c r="Q64" s="45"/>
      <c r="R64" s="20" t="s">
        <v>196</v>
      </c>
      <c r="S64" s="20" t="s">
        <v>196</v>
      </c>
      <c r="T64" s="20" t="s">
        <v>191</v>
      </c>
      <c r="U64" s="56"/>
      <c r="V64" s="48"/>
      <c r="W64" s="48"/>
      <c r="X64" s="48"/>
      <c r="Y64" s="48"/>
      <c r="Z64" s="48"/>
      <c r="AA64" s="48"/>
    </row>
    <row r="65" spans="14:27" ht="16.95" customHeight="1" x14ac:dyDescent="0.35">
      <c r="N65" s="56"/>
      <c r="O65" s="48"/>
      <c r="P65" s="20" t="s">
        <v>220</v>
      </c>
      <c r="Q65" s="45"/>
      <c r="R65" s="20" t="s">
        <v>38</v>
      </c>
      <c r="S65" s="20" t="s">
        <v>38</v>
      </c>
      <c r="T65" s="20" t="s">
        <v>121</v>
      </c>
      <c r="U65" s="56"/>
      <c r="V65" s="48"/>
      <c r="W65" s="48"/>
      <c r="X65" s="48"/>
      <c r="Y65" s="48"/>
      <c r="Z65" s="48"/>
      <c r="AA65" s="48"/>
    </row>
    <row r="66" spans="14:27" ht="16.95" customHeight="1" x14ac:dyDescent="0.35">
      <c r="N66" s="56"/>
      <c r="O66" s="48"/>
      <c r="P66" s="20" t="s">
        <v>222</v>
      </c>
      <c r="Q66" s="45"/>
      <c r="R66" s="20" t="s">
        <v>38</v>
      </c>
      <c r="S66" s="20" t="s">
        <v>38</v>
      </c>
      <c r="T66" s="20" t="s">
        <v>121</v>
      </c>
      <c r="U66" s="56"/>
      <c r="V66" s="48"/>
      <c r="W66" s="48"/>
      <c r="X66" s="48"/>
      <c r="Y66" s="48"/>
      <c r="Z66" s="48"/>
      <c r="AA66" s="48"/>
    </row>
    <row r="67" spans="14:27" ht="16.95" customHeight="1" x14ac:dyDescent="0.35">
      <c r="N67" s="56"/>
      <c r="O67" s="48"/>
      <c r="P67" s="20" t="s">
        <v>224</v>
      </c>
      <c r="Q67" s="45"/>
      <c r="R67" s="20" t="s">
        <v>38</v>
      </c>
      <c r="S67" s="20" t="s">
        <v>38</v>
      </c>
      <c r="T67" s="20" t="s">
        <v>121</v>
      </c>
      <c r="U67" s="56"/>
      <c r="V67" s="48"/>
      <c r="W67" s="48"/>
      <c r="X67" s="48"/>
      <c r="Y67" s="48"/>
      <c r="Z67" s="48"/>
      <c r="AA67" s="48"/>
    </row>
    <row r="68" spans="14:27" ht="16.95" customHeight="1" x14ac:dyDescent="0.35">
      <c r="N68" s="56"/>
      <c r="O68" s="48"/>
      <c r="P68" s="20" t="s">
        <v>225</v>
      </c>
      <c r="Q68" s="45"/>
      <c r="R68" s="20" t="s">
        <v>38</v>
      </c>
      <c r="S68" s="20" t="s">
        <v>38</v>
      </c>
      <c r="T68" s="20" t="s">
        <v>191</v>
      </c>
      <c r="U68" s="56"/>
      <c r="V68" s="48"/>
      <c r="W68" s="48"/>
      <c r="X68" s="48"/>
      <c r="Y68" s="48"/>
      <c r="Z68" s="48"/>
      <c r="AA68" s="48"/>
    </row>
    <row r="69" spans="14:27" ht="16.95" customHeight="1" x14ac:dyDescent="0.35">
      <c r="N69" s="56"/>
      <c r="O69" s="48"/>
      <c r="P69" s="20" t="s">
        <v>226</v>
      </c>
      <c r="Q69" s="45"/>
      <c r="R69" s="20" t="s">
        <v>38</v>
      </c>
      <c r="S69" s="20" t="s">
        <v>38</v>
      </c>
      <c r="T69" s="20" t="s">
        <v>40</v>
      </c>
      <c r="U69" s="56"/>
      <c r="V69" s="48"/>
      <c r="W69" s="48"/>
      <c r="X69" s="48"/>
      <c r="Y69" s="48"/>
      <c r="Z69" s="48"/>
      <c r="AA69" s="48"/>
    </row>
    <row r="70" spans="14:27" ht="16.95" customHeight="1" x14ac:dyDescent="0.35">
      <c r="N70" s="56"/>
      <c r="O70" s="48"/>
      <c r="P70" s="20" t="s">
        <v>228</v>
      </c>
      <c r="Q70" s="45"/>
      <c r="R70" s="20" t="s">
        <v>39</v>
      </c>
      <c r="S70" s="20" t="s">
        <v>39</v>
      </c>
      <c r="T70" s="20" t="s">
        <v>154</v>
      </c>
      <c r="U70" s="56"/>
      <c r="V70" s="48"/>
      <c r="W70" s="48"/>
      <c r="X70" s="48"/>
      <c r="Y70" s="48"/>
      <c r="Z70" s="48"/>
      <c r="AA70" s="48"/>
    </row>
    <row r="71" spans="14:27" ht="16.95" customHeight="1" x14ac:dyDescent="0.35">
      <c r="N71" s="56"/>
      <c r="O71" s="48"/>
      <c r="P71" s="20" t="s">
        <v>231</v>
      </c>
      <c r="Q71" s="45"/>
      <c r="R71" s="20" t="s">
        <v>39</v>
      </c>
      <c r="S71" s="20" t="s">
        <v>39</v>
      </c>
      <c r="T71" s="20" t="s">
        <v>154</v>
      </c>
      <c r="U71" s="56"/>
      <c r="V71" s="48"/>
      <c r="W71" s="48"/>
      <c r="X71" s="48"/>
      <c r="Y71" s="48"/>
      <c r="Z71" s="48"/>
      <c r="AA71" s="48"/>
    </row>
    <row r="72" spans="14:27" ht="16.95" customHeight="1" x14ac:dyDescent="0.35">
      <c r="N72" s="56"/>
      <c r="O72" s="48"/>
      <c r="P72" s="20" t="s">
        <v>234</v>
      </c>
      <c r="Q72" s="45"/>
      <c r="R72" s="20" t="s">
        <v>38</v>
      </c>
      <c r="S72" s="20" t="s">
        <v>38</v>
      </c>
      <c r="T72" s="20" t="s">
        <v>103</v>
      </c>
      <c r="U72" s="56"/>
      <c r="V72" s="48"/>
      <c r="W72" s="48"/>
      <c r="X72" s="48"/>
      <c r="Y72" s="48"/>
      <c r="Z72" s="48"/>
      <c r="AA72" s="48"/>
    </row>
    <row r="73" spans="14:27" ht="16.95" customHeight="1" x14ac:dyDescent="0.35">
      <c r="N73" s="56"/>
      <c r="O73" s="48"/>
      <c r="P73" s="20" t="s">
        <v>45</v>
      </c>
      <c r="Q73" s="45"/>
      <c r="R73" s="20" t="s">
        <v>38</v>
      </c>
      <c r="S73" s="20" t="s">
        <v>38</v>
      </c>
      <c r="T73" s="20" t="s">
        <v>121</v>
      </c>
      <c r="U73" s="56"/>
      <c r="V73" s="48"/>
      <c r="W73" s="48"/>
      <c r="X73" s="48"/>
      <c r="Y73" s="48"/>
      <c r="Z73" s="48"/>
      <c r="AA73" s="48"/>
    </row>
    <row r="74" spans="14:27" ht="16.95" customHeight="1" x14ac:dyDescent="0.35">
      <c r="N74" s="56"/>
      <c r="O74" s="48"/>
      <c r="P74" s="20" t="s">
        <v>238</v>
      </c>
      <c r="Q74" s="45"/>
      <c r="R74" s="20" t="s">
        <v>46</v>
      </c>
      <c r="S74" s="20" t="s">
        <v>46</v>
      </c>
      <c r="T74" s="20" t="s">
        <v>103</v>
      </c>
      <c r="U74" s="56"/>
      <c r="V74" s="48"/>
      <c r="W74" s="48"/>
      <c r="X74" s="48"/>
      <c r="Y74" s="48"/>
      <c r="Z74" s="48"/>
      <c r="AA74" s="48"/>
    </row>
    <row r="75" spans="14:27" ht="16.95" customHeight="1" x14ac:dyDescent="0.35">
      <c r="N75" s="56"/>
      <c r="O75" s="48"/>
      <c r="P75" s="20" t="s">
        <v>326</v>
      </c>
      <c r="Q75" s="45"/>
      <c r="R75" s="20" t="s">
        <v>46</v>
      </c>
      <c r="S75" s="20" t="s">
        <v>46</v>
      </c>
      <c r="T75" s="20" t="s">
        <v>191</v>
      </c>
      <c r="U75" s="56"/>
      <c r="V75" s="48"/>
      <c r="W75" s="48"/>
      <c r="X75" s="48"/>
      <c r="Y75" s="48"/>
      <c r="Z75" s="48"/>
      <c r="AA75" s="48"/>
    </row>
    <row r="76" spans="14:27" ht="16.95" customHeight="1" x14ac:dyDescent="0.35">
      <c r="N76" s="56"/>
      <c r="O76" s="48"/>
      <c r="P76" s="20" t="s">
        <v>327</v>
      </c>
      <c r="Q76" s="45"/>
      <c r="R76" s="20" t="s">
        <v>46</v>
      </c>
      <c r="S76" s="20" t="s">
        <v>46</v>
      </c>
      <c r="T76" s="20" t="s">
        <v>154</v>
      </c>
      <c r="U76" s="56"/>
      <c r="V76" s="48"/>
      <c r="W76" s="48"/>
      <c r="X76" s="48"/>
      <c r="Y76" s="48"/>
      <c r="Z76" s="48"/>
      <c r="AA76" s="48"/>
    </row>
    <row r="77" spans="14:27" ht="16.95" customHeight="1" x14ac:dyDescent="0.35">
      <c r="N77" s="56"/>
      <c r="O77" s="48"/>
      <c r="P77" s="20" t="s">
        <v>328</v>
      </c>
      <c r="Q77" s="45"/>
      <c r="R77" s="20" t="s">
        <v>46</v>
      </c>
      <c r="S77" s="20" t="s">
        <v>46</v>
      </c>
      <c r="T77" s="20" t="s">
        <v>158</v>
      </c>
      <c r="U77" s="56"/>
      <c r="V77" s="48"/>
      <c r="W77" s="48"/>
      <c r="X77" s="48"/>
      <c r="Y77" s="48"/>
      <c r="Z77" s="48"/>
      <c r="AA77" s="48"/>
    </row>
    <row r="78" spans="14:27" ht="16.95" customHeight="1" x14ac:dyDescent="0.35">
      <c r="N78" s="56"/>
      <c r="O78" s="48"/>
      <c r="P78" s="20" t="s">
        <v>330</v>
      </c>
      <c r="Q78" s="45"/>
      <c r="R78" s="20" t="s">
        <v>38</v>
      </c>
      <c r="S78" s="20" t="s">
        <v>38</v>
      </c>
      <c r="T78" s="20" t="s">
        <v>121</v>
      </c>
      <c r="U78" s="56"/>
      <c r="V78" s="48"/>
      <c r="W78" s="48"/>
      <c r="X78" s="48"/>
      <c r="Y78" s="48"/>
      <c r="Z78" s="48"/>
      <c r="AA78" s="48"/>
    </row>
    <row r="79" spans="14:27" ht="16.95" customHeight="1" x14ac:dyDescent="0.35">
      <c r="N79" s="56"/>
      <c r="O79" s="48"/>
      <c r="P79" s="20" t="s">
        <v>43</v>
      </c>
      <c r="Q79" s="45"/>
      <c r="R79" s="20" t="s">
        <v>38</v>
      </c>
      <c r="S79" s="20" t="s">
        <v>38</v>
      </c>
      <c r="T79" s="20" t="s">
        <v>103</v>
      </c>
      <c r="U79" s="56"/>
      <c r="V79" s="48"/>
      <c r="W79" s="48"/>
      <c r="X79" s="48"/>
      <c r="Y79" s="48"/>
      <c r="Z79" s="48"/>
      <c r="AA79" s="48"/>
    </row>
    <row r="80" spans="14:27" ht="16.95" customHeight="1" thickBot="1" x14ac:dyDescent="0.4">
      <c r="N80" s="56"/>
      <c r="O80" s="59"/>
      <c r="P80" s="50"/>
      <c r="Q80" s="50"/>
      <c r="R80" s="50"/>
      <c r="S80" s="50"/>
      <c r="T80" s="50"/>
      <c r="U80" s="58"/>
      <c r="V80" s="48"/>
      <c r="W80" s="48"/>
      <c r="X80" s="48"/>
      <c r="Y80" s="48"/>
      <c r="Z80" s="48"/>
      <c r="AA80" s="48"/>
    </row>
    <row r="81" spans="13:27" ht="16.95" customHeight="1" x14ac:dyDescent="0.35">
      <c r="N81" s="48"/>
      <c r="O81" s="48"/>
      <c r="P81" s="48"/>
      <c r="Q81" s="48"/>
      <c r="R81" s="48"/>
      <c r="S81" s="48"/>
      <c r="T81" s="48"/>
      <c r="U81" s="48"/>
      <c r="V81" s="48"/>
      <c r="W81" s="48"/>
      <c r="X81" s="48"/>
      <c r="Y81" s="48"/>
      <c r="Z81" s="48"/>
      <c r="AA81" s="48"/>
    </row>
    <row r="82" spans="13:27" ht="16.95" customHeight="1" x14ac:dyDescent="0.35"/>
    <row r="83" spans="13:27" ht="16.95" customHeight="1" x14ac:dyDescent="0.35"/>
    <row r="84" spans="13:27" ht="16.95" customHeight="1" x14ac:dyDescent="0.35"/>
    <row r="85" spans="13:27" ht="16.95" customHeight="1" x14ac:dyDescent="0.35"/>
    <row r="86" spans="13:27" ht="16.95" customHeight="1" x14ac:dyDescent="0.35"/>
    <row r="87" spans="13:27" ht="16.95" customHeight="1" x14ac:dyDescent="0.35"/>
    <row r="88" spans="13:27" ht="16.95" customHeight="1" x14ac:dyDescent="0.35"/>
    <row r="89" spans="13:27" ht="16.95" customHeight="1" x14ac:dyDescent="0.35">
      <c r="M89" s="1"/>
    </row>
    <row r="90" spans="13:27" ht="16.95" customHeight="1" x14ac:dyDescent="0.35"/>
    <row r="91" spans="13:27" ht="16.95" customHeight="1" x14ac:dyDescent="0.35"/>
    <row r="92" spans="13:27" ht="16.95" customHeight="1" x14ac:dyDescent="0.35"/>
    <row r="93" spans="13:27" ht="16.95" customHeight="1" x14ac:dyDescent="0.35"/>
    <row r="94" spans="13:27" ht="16.95" customHeight="1" x14ac:dyDescent="0.35"/>
    <row r="95" spans="13:27" ht="16.95" customHeight="1" x14ac:dyDescent="0.35"/>
    <row r="96" spans="13:27" ht="16.95" customHeight="1" x14ac:dyDescent="0.35"/>
    <row r="97" ht="16.95" customHeight="1" x14ac:dyDescent="0.35"/>
    <row r="98" ht="16.95" customHeight="1" x14ac:dyDescent="0.35"/>
    <row r="99" ht="16.95" customHeight="1" x14ac:dyDescent="0.35"/>
    <row r="100" ht="16.95" customHeight="1" x14ac:dyDescent="0.35"/>
    <row r="101" ht="16.95" customHeight="1" x14ac:dyDescent="0.35"/>
    <row r="102" ht="16.95" customHeight="1" x14ac:dyDescent="0.35"/>
    <row r="103" ht="16.95" customHeight="1" x14ac:dyDescent="0.35"/>
    <row r="104" ht="16.95" customHeight="1" x14ac:dyDescent="0.35"/>
    <row r="105" ht="16.95" customHeight="1" x14ac:dyDescent="0.35"/>
    <row r="106" ht="16.95" customHeight="1" x14ac:dyDescent="0.35"/>
    <row r="107" ht="16.95" customHeight="1" x14ac:dyDescent="0.35"/>
    <row r="108" ht="16.95" customHeight="1" x14ac:dyDescent="0.35"/>
    <row r="109" ht="16.95" customHeight="1" x14ac:dyDescent="0.35"/>
    <row r="110" ht="16.95" customHeight="1" x14ac:dyDescent="0.35"/>
    <row r="111" ht="16.95" customHeight="1" x14ac:dyDescent="0.35"/>
    <row r="112" ht="16.95" customHeight="1" x14ac:dyDescent="0.35"/>
    <row r="113" ht="16.95" customHeight="1" x14ac:dyDescent="0.35"/>
    <row r="114" ht="16.95" customHeight="1" x14ac:dyDescent="0.35"/>
    <row r="115" ht="16.95" customHeight="1" x14ac:dyDescent="0.35"/>
    <row r="116" ht="16.95" customHeight="1" x14ac:dyDescent="0.35"/>
    <row r="117" ht="16.95" customHeight="1" x14ac:dyDescent="0.35"/>
    <row r="118" ht="16.95" customHeight="1" x14ac:dyDescent="0.35"/>
    <row r="119" ht="16.95" customHeight="1" x14ac:dyDescent="0.35"/>
    <row r="120" ht="16.95" customHeight="1" x14ac:dyDescent="0.35"/>
    <row r="121" ht="16.95" customHeight="1" x14ac:dyDescent="0.35"/>
    <row r="122" ht="16.95" customHeight="1" x14ac:dyDescent="0.35"/>
    <row r="123" ht="16.95" customHeight="1" x14ac:dyDescent="0.35"/>
    <row r="124" ht="16.95" customHeight="1" x14ac:dyDescent="0.35"/>
    <row r="125" ht="16.95" customHeight="1" x14ac:dyDescent="0.35"/>
    <row r="126" ht="16.95" customHeight="1" x14ac:dyDescent="0.35"/>
    <row r="127" ht="16.95" customHeight="1" x14ac:dyDescent="0.35"/>
    <row r="128" ht="16.95" customHeight="1" x14ac:dyDescent="0.35"/>
    <row r="129" ht="16.95" customHeight="1" x14ac:dyDescent="0.35"/>
    <row r="130" ht="16.95" customHeight="1" x14ac:dyDescent="0.35"/>
    <row r="131" ht="16.95" customHeight="1" x14ac:dyDescent="0.35"/>
    <row r="132" ht="16.95" customHeight="1" x14ac:dyDescent="0.35"/>
    <row r="133" ht="16.95" customHeight="1" x14ac:dyDescent="0.35"/>
    <row r="134" ht="16.95" customHeight="1" x14ac:dyDescent="0.35"/>
    <row r="135" ht="16.95" customHeight="1" x14ac:dyDescent="0.35"/>
    <row r="136" ht="16.95" customHeight="1" x14ac:dyDescent="0.35"/>
    <row r="137" ht="16.95" customHeight="1" x14ac:dyDescent="0.35"/>
    <row r="138" ht="16.95" customHeight="1" x14ac:dyDescent="0.35"/>
    <row r="139" ht="16.95" customHeight="1" x14ac:dyDescent="0.35"/>
    <row r="140" ht="16.95" customHeight="1" x14ac:dyDescent="0.35"/>
    <row r="141" ht="16.95" customHeight="1" x14ac:dyDescent="0.35"/>
    <row r="142" ht="16.95" customHeight="1" x14ac:dyDescent="0.35"/>
    <row r="143" ht="16.95" customHeight="1" x14ac:dyDescent="0.35"/>
    <row r="144" ht="16.95" customHeight="1" x14ac:dyDescent="0.35"/>
    <row r="145" ht="16.95" customHeight="1" x14ac:dyDescent="0.35"/>
    <row r="146" ht="16.95" customHeight="1" x14ac:dyDescent="0.35"/>
    <row r="147" ht="16.95" customHeight="1" x14ac:dyDescent="0.35"/>
    <row r="148" ht="16.95" customHeight="1" x14ac:dyDescent="0.35"/>
    <row r="149" ht="16.95" customHeight="1" x14ac:dyDescent="0.35"/>
    <row r="150" ht="16.95" customHeight="1" x14ac:dyDescent="0.35"/>
    <row r="151" ht="16.95" customHeight="1" x14ac:dyDescent="0.35"/>
    <row r="152" ht="16.95" customHeight="1" x14ac:dyDescent="0.35"/>
    <row r="153" ht="16.95" customHeight="1" x14ac:dyDescent="0.35"/>
    <row r="154" ht="16.95" customHeight="1" x14ac:dyDescent="0.35"/>
    <row r="155" ht="16.95" customHeight="1" x14ac:dyDescent="0.35"/>
    <row r="156" ht="16.95" customHeight="1" x14ac:dyDescent="0.35"/>
    <row r="157" ht="16.95" customHeight="1" x14ac:dyDescent="0.35"/>
    <row r="158" ht="16.95" customHeight="1" x14ac:dyDescent="0.35"/>
    <row r="159" ht="16.95" customHeight="1" x14ac:dyDescent="0.35"/>
    <row r="160" ht="16.95" customHeight="1" x14ac:dyDescent="0.35"/>
    <row r="161" ht="16.95" customHeight="1" x14ac:dyDescent="0.35"/>
    <row r="162" ht="16.95" customHeight="1" x14ac:dyDescent="0.35"/>
    <row r="163" ht="16.95" customHeight="1" x14ac:dyDescent="0.35"/>
    <row r="164" ht="16.95" customHeight="1" x14ac:dyDescent="0.35"/>
    <row r="165" ht="16.95" customHeight="1" x14ac:dyDescent="0.35"/>
    <row r="166" ht="16.95" customHeight="1" x14ac:dyDescent="0.35"/>
    <row r="167" ht="16.95" customHeight="1" x14ac:dyDescent="0.35"/>
    <row r="168" ht="16.95" customHeight="1" x14ac:dyDescent="0.35"/>
    <row r="169" ht="16.95" customHeight="1" x14ac:dyDescent="0.35"/>
    <row r="170" ht="16.95" customHeight="1" x14ac:dyDescent="0.35"/>
    <row r="171" ht="16.95" customHeight="1" x14ac:dyDescent="0.35"/>
    <row r="172" ht="16.95" customHeight="1" x14ac:dyDescent="0.35"/>
    <row r="173" ht="16.95" customHeight="1" x14ac:dyDescent="0.35"/>
    <row r="174" ht="16.95" customHeight="1" x14ac:dyDescent="0.35"/>
    <row r="175" ht="16.95" customHeight="1" x14ac:dyDescent="0.35"/>
    <row r="176" ht="16.95" customHeight="1" x14ac:dyDescent="0.35"/>
    <row r="177" ht="16.95" customHeight="1" x14ac:dyDescent="0.35"/>
    <row r="178" ht="16.95" customHeight="1" x14ac:dyDescent="0.35"/>
    <row r="179" ht="16.95" customHeight="1" x14ac:dyDescent="0.35"/>
    <row r="180" ht="16.95" customHeight="1" x14ac:dyDescent="0.35"/>
    <row r="181" ht="16.95" customHeight="1" x14ac:dyDescent="0.35"/>
    <row r="182" ht="16.95" customHeight="1" x14ac:dyDescent="0.35"/>
    <row r="183" ht="16.95" customHeight="1" x14ac:dyDescent="0.35"/>
    <row r="184" ht="16.95" customHeight="1" x14ac:dyDescent="0.35"/>
    <row r="185" ht="16.95" customHeight="1" x14ac:dyDescent="0.35"/>
    <row r="186" ht="16.95" customHeight="1" x14ac:dyDescent="0.35"/>
    <row r="187" ht="16.95" customHeight="1" x14ac:dyDescent="0.35"/>
    <row r="188" ht="16.95" customHeight="1" x14ac:dyDescent="0.35"/>
    <row r="189" ht="16.95" customHeight="1" x14ac:dyDescent="0.35"/>
    <row r="190" ht="16.95" customHeight="1" x14ac:dyDescent="0.35"/>
    <row r="191" ht="16.95" customHeight="1" x14ac:dyDescent="0.35"/>
    <row r="192" ht="16.95" customHeight="1" x14ac:dyDescent="0.35"/>
    <row r="193" ht="16.95" customHeight="1" x14ac:dyDescent="0.35"/>
    <row r="194" ht="16.95" customHeight="1" x14ac:dyDescent="0.35"/>
    <row r="195" ht="16.95" customHeight="1" x14ac:dyDescent="0.35"/>
    <row r="196" ht="16.95" customHeight="1" x14ac:dyDescent="0.35"/>
    <row r="197" ht="16.95" customHeight="1" x14ac:dyDescent="0.35"/>
    <row r="198" ht="16.95" customHeight="1" x14ac:dyDescent="0.35"/>
    <row r="199" ht="16.95" customHeight="1" x14ac:dyDescent="0.35"/>
    <row r="200" ht="16.95" customHeight="1" x14ac:dyDescent="0.35"/>
    <row r="201" ht="16.95" customHeight="1" x14ac:dyDescent="0.35"/>
    <row r="202" ht="16.95" customHeight="1" x14ac:dyDescent="0.35"/>
    <row r="203" ht="16.95" customHeight="1" x14ac:dyDescent="0.35"/>
    <row r="204" ht="16.95" customHeight="1" x14ac:dyDescent="0.35"/>
    <row r="205" ht="16.95" customHeight="1" x14ac:dyDescent="0.35"/>
    <row r="206" ht="16.95" customHeight="1" x14ac:dyDescent="0.35"/>
    <row r="207" ht="16.95" customHeight="1" x14ac:dyDescent="0.35"/>
    <row r="208" ht="16.95" customHeight="1" x14ac:dyDescent="0.35"/>
    <row r="209" ht="16.95" customHeight="1" x14ac:dyDescent="0.35"/>
    <row r="210" ht="16.95" customHeight="1" x14ac:dyDescent="0.35"/>
    <row r="211" ht="16.95" customHeight="1" x14ac:dyDescent="0.35"/>
    <row r="212" ht="16.95" customHeight="1" x14ac:dyDescent="0.35"/>
    <row r="213" ht="16.95" customHeight="1" x14ac:dyDescent="0.35"/>
    <row r="214" ht="16.95" customHeight="1" x14ac:dyDescent="0.35"/>
    <row r="215" ht="16.95" customHeight="1" x14ac:dyDescent="0.35"/>
    <row r="216" ht="16.95" customHeight="1" x14ac:dyDescent="0.35"/>
    <row r="217" ht="16.95" customHeight="1" x14ac:dyDescent="0.35"/>
    <row r="218" ht="16.95" customHeight="1" x14ac:dyDescent="0.35"/>
    <row r="219" ht="16.95" customHeight="1" x14ac:dyDescent="0.35"/>
    <row r="220" ht="16.95" customHeight="1" x14ac:dyDescent="0.35"/>
    <row r="221" ht="16.95" customHeight="1" x14ac:dyDescent="0.35"/>
    <row r="222" ht="16.95" customHeight="1" x14ac:dyDescent="0.35"/>
    <row r="223" ht="16.95" customHeight="1" x14ac:dyDescent="0.35"/>
    <row r="224" ht="16.95" customHeight="1" x14ac:dyDescent="0.35"/>
    <row r="225" ht="16.95" customHeight="1" x14ac:dyDescent="0.35"/>
    <row r="226" ht="16.95" customHeight="1" x14ac:dyDescent="0.35"/>
    <row r="227" ht="16.95" customHeight="1" x14ac:dyDescent="0.35"/>
    <row r="228" ht="16.95" customHeight="1" x14ac:dyDescent="0.35"/>
    <row r="229" ht="16.95" customHeight="1" x14ac:dyDescent="0.35"/>
    <row r="230" ht="16.95" customHeight="1" x14ac:dyDescent="0.35"/>
    <row r="231" ht="16.95" customHeight="1" x14ac:dyDescent="0.35"/>
    <row r="232" ht="16.95" customHeight="1" x14ac:dyDescent="0.35"/>
    <row r="233" ht="16.95" customHeight="1" x14ac:dyDescent="0.35"/>
    <row r="234" ht="16.95" customHeight="1" x14ac:dyDescent="0.35"/>
    <row r="235" ht="16.95" customHeight="1" x14ac:dyDescent="0.35"/>
    <row r="236" ht="16.95" customHeight="1" x14ac:dyDescent="0.35"/>
    <row r="237" ht="16.95" customHeight="1" x14ac:dyDescent="0.35"/>
    <row r="238" ht="16.95" customHeight="1" x14ac:dyDescent="0.35"/>
    <row r="239" ht="16.95" customHeight="1" x14ac:dyDescent="0.35"/>
    <row r="240" ht="16.95" customHeight="1" x14ac:dyDescent="0.35"/>
    <row r="241" ht="16.95" customHeight="1" x14ac:dyDescent="0.35"/>
    <row r="242" ht="16.95" customHeight="1" x14ac:dyDescent="0.35"/>
    <row r="243" ht="16.95" customHeight="1" x14ac:dyDescent="0.35"/>
    <row r="244" ht="16.95" customHeight="1" x14ac:dyDescent="0.35"/>
    <row r="245" ht="16.95" customHeight="1" x14ac:dyDescent="0.35"/>
    <row r="246" ht="16.95" customHeight="1" x14ac:dyDescent="0.35"/>
    <row r="247" ht="16.95" customHeight="1" x14ac:dyDescent="0.35"/>
    <row r="248" ht="16.95" customHeight="1" x14ac:dyDescent="0.35"/>
    <row r="249" ht="16.95" customHeight="1" x14ac:dyDescent="0.35"/>
    <row r="250" ht="16.95" customHeight="1" x14ac:dyDescent="0.35"/>
    <row r="251" ht="16.95" customHeight="1" x14ac:dyDescent="0.35"/>
    <row r="252" ht="16.95" customHeight="1" x14ac:dyDescent="0.35"/>
    <row r="253" ht="16.95" customHeight="1" x14ac:dyDescent="0.35"/>
    <row r="254" ht="16.95" customHeight="1" x14ac:dyDescent="0.35"/>
    <row r="255" ht="16.95" customHeight="1" x14ac:dyDescent="0.35"/>
    <row r="256" ht="16.95" customHeight="1" x14ac:dyDescent="0.35"/>
    <row r="257" ht="16.95" customHeight="1" x14ac:dyDescent="0.35"/>
    <row r="258" ht="16.95" customHeight="1" x14ac:dyDescent="0.35"/>
    <row r="259" ht="16.95" customHeight="1" x14ac:dyDescent="0.35"/>
    <row r="260" ht="16.95" customHeight="1" x14ac:dyDescent="0.35"/>
    <row r="261" ht="16.95" customHeight="1" x14ac:dyDescent="0.35"/>
  </sheetData>
  <phoneticPr fontId="2" type="noConversion"/>
  <conditionalFormatting sqref="J31">
    <cfRule type="cellIs" dxfId="6" priority="1" operator="equal">
      <formula>$E$31</formula>
    </cfRule>
    <cfRule type="cellIs" dxfId="5" priority="2" operator="equal">
      <formula>$E$32</formula>
    </cfRule>
    <cfRule type="cellIs" dxfId="4" priority="3" operator="equal">
      <formula>$E$32</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A712016C-A632-4542-A3AF-779DA73C6090}">
          <x14:formula1>
            <xm:f>Data_materials!$J$80:$J$81</xm:f>
          </x14:formula1>
          <xm:sqref>R16:R41 R58 R60:R61 R63 R65:R73 R78:R79 R15:S15 R53:R55 R45:R50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443F-B1DF-4987-9210-5A55BF484AEA}">
  <sheetPr codeName="Sheet3">
    <tabColor theme="6" tint="0.39997558519241921"/>
  </sheetPr>
  <dimension ref="A2:O111"/>
  <sheetViews>
    <sheetView zoomScale="115" zoomScaleNormal="115" workbookViewId="0">
      <selection activeCell="J5" sqref="J5"/>
    </sheetView>
  </sheetViews>
  <sheetFormatPr defaultColWidth="9.109375" defaultRowHeight="16.2" x14ac:dyDescent="0.35"/>
  <cols>
    <col min="1" max="1" width="3.6640625" style="2" customWidth="1"/>
    <col min="2" max="2" width="4.109375" style="2" customWidth="1"/>
    <col min="3" max="3" width="44.5546875" style="2" customWidth="1"/>
    <col min="4" max="4" width="22.5546875" style="9" customWidth="1"/>
    <col min="5" max="5" width="33.6640625" style="2" customWidth="1"/>
    <col min="6" max="6" width="3.5546875" style="2" customWidth="1"/>
    <col min="7" max="7" width="4" style="2" customWidth="1"/>
    <col min="8" max="8" width="4.88671875" style="2" customWidth="1"/>
    <col min="9" max="9" width="3.5546875" style="2" customWidth="1"/>
    <col min="10" max="10" width="34.21875" style="2" customWidth="1"/>
    <col min="11" max="11" width="22.5546875" style="2" customWidth="1"/>
    <col min="12" max="12" width="9.109375" style="2"/>
    <col min="13" max="13" width="9.77734375" style="2" customWidth="1"/>
    <col min="14" max="17" width="9.109375" style="2"/>
    <col min="18" max="18" width="39.44140625" style="2" bestFit="1" customWidth="1"/>
    <col min="19" max="16384" width="9.109375" style="2"/>
  </cols>
  <sheetData>
    <row r="2" spans="2:6" ht="26.4" x14ac:dyDescent="0.55000000000000004">
      <c r="B2" s="5" t="s">
        <v>47</v>
      </c>
    </row>
    <row r="3" spans="2:6" x14ac:dyDescent="0.35">
      <c r="B3" s="2" t="s">
        <v>378</v>
      </c>
    </row>
    <row r="4" spans="2:6" x14ac:dyDescent="0.35">
      <c r="B4" s="2" t="s">
        <v>379</v>
      </c>
    </row>
    <row r="5" spans="2:6" ht="16.8" thickBot="1" x14ac:dyDescent="0.4"/>
    <row r="6" spans="2:6" x14ac:dyDescent="0.35">
      <c r="B6" s="33"/>
      <c r="C6" s="34"/>
      <c r="D6" s="62"/>
      <c r="E6" s="34"/>
      <c r="F6" s="35"/>
    </row>
    <row r="7" spans="2:6" ht="21.6" x14ac:dyDescent="0.5">
      <c r="B7" s="36"/>
      <c r="C7" s="31" t="s">
        <v>340</v>
      </c>
      <c r="D7" s="63"/>
      <c r="E7" s="32"/>
      <c r="F7" s="37"/>
    </row>
    <row r="8" spans="2:6" x14ac:dyDescent="0.35">
      <c r="B8" s="36"/>
      <c r="C8" s="65" t="s">
        <v>357</v>
      </c>
      <c r="D8" s="66" t="s">
        <v>341</v>
      </c>
      <c r="E8" s="63"/>
      <c r="F8" s="37"/>
    </row>
    <row r="9" spans="2:6" x14ac:dyDescent="0.35">
      <c r="B9" s="36"/>
      <c r="C9" s="20" t="s">
        <v>24</v>
      </c>
      <c r="D9" s="30">
        <f>(Input!E21-Input!J21)*Data_land!D11+(Input!J21-Input!E21)*Input!$E$14*Data_land!D25</f>
        <v>0</v>
      </c>
      <c r="E9" s="32"/>
      <c r="F9" s="37"/>
    </row>
    <row r="10" spans="2:6" x14ac:dyDescent="0.35">
      <c r="B10" s="36"/>
      <c r="C10" s="20" t="s">
        <v>26</v>
      </c>
      <c r="D10" s="30">
        <f>(Input!E22-Input!J22)*Data_land!D12+(Input!J22-Input!E22)*Input!$E$14*Data_land!D26</f>
        <v>0</v>
      </c>
      <c r="E10" s="32"/>
      <c r="F10" s="37"/>
    </row>
    <row r="11" spans="2:6" x14ac:dyDescent="0.35">
      <c r="B11" s="36"/>
      <c r="C11" s="20" t="s">
        <v>27</v>
      </c>
      <c r="D11" s="30">
        <f>(Input!E23-Input!J23)*Data_land!D13+(Input!J23-Input!E23)*Input!$E$14*Data_land!D27</f>
        <v>0</v>
      </c>
      <c r="E11" s="32"/>
      <c r="F11" s="43"/>
    </row>
    <row r="12" spans="2:6" x14ac:dyDescent="0.35">
      <c r="B12" s="36"/>
      <c r="C12" s="20" t="s">
        <v>28</v>
      </c>
      <c r="D12" s="30">
        <f>(Input!E24-Input!J24)*Data_land!D14+(Input!J24-Input!E24)*Input!$E$14*Data_land!D28</f>
        <v>0</v>
      </c>
      <c r="E12" s="32"/>
      <c r="F12" s="43"/>
    </row>
    <row r="13" spans="2:6" x14ac:dyDescent="0.35">
      <c r="B13" s="36"/>
      <c r="C13" s="20" t="s">
        <v>30</v>
      </c>
      <c r="D13" s="30">
        <f>(Input!E25-Input!J25)*Data_land!D15+(Input!J25-Input!E25)*Input!$E$14*Data_land!D29</f>
        <v>0</v>
      </c>
      <c r="E13" s="32"/>
      <c r="F13" s="43"/>
    </row>
    <row r="14" spans="2:6" x14ac:dyDescent="0.35">
      <c r="B14" s="36"/>
      <c r="C14" s="20" t="s">
        <v>31</v>
      </c>
      <c r="D14" s="30">
        <f>(Input!E26-Input!J26)*Data_land!D16+(Input!J26-Input!E26)*Input!$E$14*Data_land!D30</f>
        <v>0</v>
      </c>
      <c r="E14" s="32"/>
      <c r="F14" s="43"/>
    </row>
    <row r="15" spans="2:6" x14ac:dyDescent="0.35">
      <c r="B15" s="36"/>
      <c r="C15" s="20" t="s">
        <v>32</v>
      </c>
      <c r="D15" s="30">
        <f>(Input!E27-Input!J27)*Data_land!D17+(Input!J27-Input!E27)*Input!$E$14*Data_land!D31</f>
        <v>0</v>
      </c>
      <c r="E15" s="32"/>
      <c r="F15" s="43"/>
    </row>
    <row r="16" spans="2:6" x14ac:dyDescent="0.35">
      <c r="B16" s="36"/>
      <c r="C16" s="20" t="s">
        <v>33</v>
      </c>
      <c r="D16" s="30">
        <f>(Input!E28-Input!J28)*Data_land!D18+(Input!J28-Input!E28)*Input!$E$14*Data_land!D32</f>
        <v>0</v>
      </c>
      <c r="E16" s="32"/>
      <c r="F16" s="43"/>
    </row>
    <row r="17" spans="1:15" x14ac:dyDescent="0.35">
      <c r="B17" s="36"/>
      <c r="C17" s="20" t="s">
        <v>34</v>
      </c>
      <c r="D17" s="30">
        <f>(Input!E29-Input!J29)*Data_land!D19+(Input!J29-Input!E29)*Input!$E$14*Data_land!D33</f>
        <v>0</v>
      </c>
      <c r="E17" s="32"/>
      <c r="F17" s="43"/>
    </row>
    <row r="18" spans="1:15" x14ac:dyDescent="0.35">
      <c r="B18" s="36"/>
      <c r="C18" s="20" t="s">
        <v>35</v>
      </c>
      <c r="D18" s="30">
        <f>(Input!E30-Input!J30)*Data_land!D20+(Input!J30-Input!E30)*Input!$E$14*Data_land!D34</f>
        <v>0</v>
      </c>
      <c r="E18" s="32"/>
      <c r="F18" s="43"/>
    </row>
    <row r="19" spans="1:15" x14ac:dyDescent="0.35">
      <c r="B19" s="36"/>
      <c r="C19" s="20" t="s">
        <v>48</v>
      </c>
      <c r="D19" s="30">
        <f>SUBTOTAL(109,Table8[Impact (species.year)])</f>
        <v>0</v>
      </c>
      <c r="E19" s="32"/>
      <c r="F19" s="37"/>
    </row>
    <row r="20" spans="1:15" ht="16.8" thickBot="1" x14ac:dyDescent="0.4">
      <c r="A20" s="12"/>
      <c r="B20" s="38"/>
      <c r="C20" s="39"/>
      <c r="D20" s="64"/>
      <c r="E20" s="39"/>
      <c r="F20" s="40"/>
    </row>
    <row r="21" spans="1:15" ht="16.8" thickBot="1" x14ac:dyDescent="0.4"/>
    <row r="22" spans="1:15" x14ac:dyDescent="0.35">
      <c r="B22" s="51"/>
      <c r="C22" s="52"/>
      <c r="D22" s="67"/>
      <c r="E22" s="52"/>
      <c r="F22" s="57"/>
      <c r="I22" s="75"/>
      <c r="J22" s="76"/>
      <c r="K22" s="76"/>
      <c r="L22" s="76"/>
      <c r="M22" s="77"/>
    </row>
    <row r="23" spans="1:15" ht="24.6" customHeight="1" x14ac:dyDescent="0.5">
      <c r="B23" s="54"/>
      <c r="C23" s="47" t="s">
        <v>394</v>
      </c>
      <c r="D23" s="68"/>
      <c r="E23" s="48"/>
      <c r="F23" s="56"/>
      <c r="I23" s="87"/>
      <c r="J23" s="79" t="s">
        <v>395</v>
      </c>
      <c r="K23" s="80"/>
      <c r="L23" s="80"/>
      <c r="M23" s="81"/>
    </row>
    <row r="24" spans="1:15" ht="19.2" customHeight="1" x14ac:dyDescent="0.35">
      <c r="B24" s="54"/>
      <c r="C24" t="s">
        <v>92</v>
      </c>
      <c r="D24" s="65" t="s">
        <v>341</v>
      </c>
      <c r="E24" t="s">
        <v>96</v>
      </c>
      <c r="F24" s="56"/>
      <c r="I24" s="87"/>
      <c r="J24" s="61" t="s">
        <v>358</v>
      </c>
      <c r="K24" s="66" t="s">
        <v>341</v>
      </c>
      <c r="L24" s="80"/>
      <c r="M24" s="81"/>
    </row>
    <row r="25" spans="1:15" ht="15" customHeight="1" x14ac:dyDescent="0.5">
      <c r="B25" s="54"/>
      <c r="C25" t="s">
        <v>99</v>
      </c>
      <c r="D2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5" t="s">
        <v>100</v>
      </c>
      <c r="F25" s="56"/>
      <c r="H25" s="12"/>
      <c r="I25" s="80"/>
      <c r="J25" s="20" t="s">
        <v>199</v>
      </c>
      <c r="K25" s="30">
        <f>Input!Y17*VLOOKUP(Results!J25,Table1[],5,FALSE)*Input!E$14</f>
        <v>0</v>
      </c>
      <c r="L25" s="80"/>
      <c r="M25" s="81"/>
      <c r="N25" s="11"/>
    </row>
    <row r="26" spans="1:15" ht="15" customHeight="1" x14ac:dyDescent="0.35">
      <c r="B26" s="54"/>
      <c r="C26" t="s">
        <v>176</v>
      </c>
      <c r="D2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6" t="s">
        <v>176</v>
      </c>
      <c r="F26" s="56"/>
      <c r="H26" s="12"/>
      <c r="I26" s="80"/>
      <c r="J26" s="20" t="s">
        <v>202</v>
      </c>
      <c r="K26" s="30">
        <f>Input!Y18*VLOOKUP(Results!J26,Table1[],5,FALSE)*Input!E$14</f>
        <v>0</v>
      </c>
      <c r="L26" s="80"/>
      <c r="M26" s="81"/>
      <c r="O26" s="9"/>
    </row>
    <row r="27" spans="1:15" ht="15" customHeight="1" x14ac:dyDescent="0.35">
      <c r="B27" s="54"/>
      <c r="C27" t="s">
        <v>42</v>
      </c>
      <c r="D2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7" t="s">
        <v>103</v>
      </c>
      <c r="F27" s="56"/>
      <c r="H27" s="12"/>
      <c r="I27" s="80"/>
      <c r="J27" s="20" t="s">
        <v>362</v>
      </c>
      <c r="K27" s="30">
        <f>-Input!Y19*VLOOKUP(Results!J25,Table1[],5,FALSE)*Input!E$14</f>
        <v>0</v>
      </c>
      <c r="L27" s="80"/>
      <c r="M27" s="81"/>
      <c r="O27" s="9"/>
    </row>
    <row r="28" spans="1:15" ht="15" customHeight="1" x14ac:dyDescent="0.35">
      <c r="B28" s="54"/>
      <c r="C28" t="s">
        <v>105</v>
      </c>
      <c r="D2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8" t="s">
        <v>106</v>
      </c>
      <c r="F28" s="56"/>
      <c r="H28" s="12"/>
      <c r="I28" s="87"/>
      <c r="J28" s="20" t="s">
        <v>48</v>
      </c>
      <c r="K28" s="30">
        <f>SUBTOTAL(109,Table9[Impact (species.year)])</f>
        <v>0</v>
      </c>
      <c r="L28" s="80"/>
      <c r="M28" s="81"/>
      <c r="O28" s="9"/>
    </row>
    <row r="29" spans="1:15" ht="15" customHeight="1" thickBot="1" x14ac:dyDescent="0.4">
      <c r="B29" s="54"/>
      <c r="C29" t="s">
        <v>109</v>
      </c>
      <c r="D2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9" t="s">
        <v>109</v>
      </c>
      <c r="F29" s="56"/>
      <c r="H29" s="12"/>
      <c r="I29" s="85"/>
      <c r="J29" s="85"/>
      <c r="K29" s="88"/>
      <c r="L29" s="85"/>
      <c r="M29" s="86"/>
      <c r="O29" s="9"/>
    </row>
    <row r="30" spans="1:15" ht="15" customHeight="1" thickBot="1" x14ac:dyDescent="0.4">
      <c r="B30" s="54"/>
      <c r="C30" t="s">
        <v>111</v>
      </c>
      <c r="D3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0" t="s">
        <v>40</v>
      </c>
      <c r="F30" s="56"/>
      <c r="I30" s="8"/>
      <c r="J30" s="8"/>
      <c r="K30" s="8"/>
      <c r="L30" s="8"/>
      <c r="M30" s="8"/>
      <c r="O30" s="9"/>
    </row>
    <row r="31" spans="1:15" ht="15" customHeight="1" x14ac:dyDescent="0.35">
      <c r="B31" s="54"/>
      <c r="C31" t="s">
        <v>112</v>
      </c>
      <c r="D3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1" t="s">
        <v>329</v>
      </c>
      <c r="F31" s="56"/>
      <c r="H31" s="12"/>
      <c r="I31" s="89"/>
      <c r="J31" s="89"/>
      <c r="K31" s="89"/>
      <c r="L31" s="89"/>
      <c r="M31" s="90"/>
      <c r="O31" s="9"/>
    </row>
    <row r="32" spans="1:15" ht="15" customHeight="1" x14ac:dyDescent="0.35">
      <c r="B32" s="54"/>
      <c r="C32" t="s">
        <v>114</v>
      </c>
      <c r="D3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2" t="s">
        <v>329</v>
      </c>
      <c r="F32" s="56"/>
      <c r="H32" s="12"/>
      <c r="I32" s="89"/>
      <c r="J32" s="103" t="s">
        <v>353</v>
      </c>
      <c r="K32" s="89"/>
      <c r="L32" s="89"/>
      <c r="M32" s="91"/>
      <c r="O32" s="9"/>
    </row>
    <row r="33" spans="2:15" ht="15" customHeight="1" x14ac:dyDescent="0.35">
      <c r="B33" s="54"/>
      <c r="C33" t="s">
        <v>117</v>
      </c>
      <c r="D3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3" t="s">
        <v>103</v>
      </c>
      <c r="F33" s="56"/>
      <c r="H33" s="12"/>
      <c r="I33" s="89"/>
      <c r="J33" s="20" t="s">
        <v>359</v>
      </c>
      <c r="K33" s="66" t="s">
        <v>341</v>
      </c>
      <c r="L33" s="89"/>
      <c r="M33" s="91"/>
      <c r="O33" s="9"/>
    </row>
    <row r="34" spans="2:15" ht="15" customHeight="1" x14ac:dyDescent="0.35">
      <c r="B34" s="54"/>
      <c r="C34" t="s">
        <v>120</v>
      </c>
      <c r="D3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4" t="s">
        <v>121</v>
      </c>
      <c r="F34" s="56"/>
      <c r="H34" s="12"/>
      <c r="I34" s="89"/>
      <c r="J34" s="20" t="s">
        <v>354</v>
      </c>
      <c r="K34" s="30">
        <f>Table8[[#Totals],[Impact (species.year)]]</f>
        <v>0</v>
      </c>
      <c r="L34" s="89"/>
      <c r="M34" s="91"/>
      <c r="O34" s="9"/>
    </row>
    <row r="35" spans="2:15" ht="15" customHeight="1" x14ac:dyDescent="0.35">
      <c r="B35" s="54"/>
      <c r="C35" t="s">
        <v>122</v>
      </c>
      <c r="D3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5" t="s">
        <v>106</v>
      </c>
      <c r="F35" s="56"/>
      <c r="H35" s="12"/>
      <c r="I35" s="89"/>
      <c r="J35" s="20" t="s">
        <v>355</v>
      </c>
      <c r="K35" s="30">
        <f>Table9[[#Totals],[Impact (species.year)]]</f>
        <v>0</v>
      </c>
      <c r="L35" s="89"/>
      <c r="M35" s="91"/>
      <c r="O35" s="9"/>
    </row>
    <row r="36" spans="2:15" ht="15" customHeight="1" x14ac:dyDescent="0.35">
      <c r="B36" s="54"/>
      <c r="C36" t="s">
        <v>124</v>
      </c>
      <c r="D3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6" t="s">
        <v>106</v>
      </c>
      <c r="F36" s="56"/>
      <c r="H36" s="12"/>
      <c r="I36" s="89"/>
      <c r="J36" s="20" t="s">
        <v>356</v>
      </c>
      <c r="K36" s="30">
        <f>Table47[[#Totals],[Impact (species.year)]]</f>
        <v>0</v>
      </c>
      <c r="L36" s="89"/>
      <c r="M36" s="91"/>
      <c r="O36" s="9"/>
    </row>
    <row r="37" spans="2:15" ht="15" customHeight="1" thickBot="1" x14ac:dyDescent="0.4">
      <c r="B37" s="54"/>
      <c r="C37" t="s">
        <v>126</v>
      </c>
      <c r="D3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7" t="s">
        <v>106</v>
      </c>
      <c r="F37" s="56"/>
      <c r="H37" s="12"/>
      <c r="I37" s="92"/>
      <c r="J37" s="93"/>
      <c r="K37" s="93"/>
      <c r="L37" s="93"/>
      <c r="M37" s="94"/>
      <c r="O37" s="9"/>
    </row>
    <row r="38" spans="2:15" ht="15" customHeight="1" x14ac:dyDescent="0.35">
      <c r="B38" s="54"/>
      <c r="C38" t="s">
        <v>128</v>
      </c>
      <c r="D3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8" t="s">
        <v>106</v>
      </c>
      <c r="F38" s="56"/>
      <c r="J38" s="10"/>
      <c r="K38" s="10"/>
      <c r="O38" s="9"/>
    </row>
    <row r="39" spans="2:15" ht="15" customHeight="1" x14ac:dyDescent="0.35">
      <c r="B39" s="54"/>
      <c r="C39" t="s">
        <v>129</v>
      </c>
      <c r="D3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9" t="s">
        <v>106</v>
      </c>
      <c r="F39" s="56"/>
      <c r="O39" s="9"/>
    </row>
    <row r="40" spans="2:15" ht="15" customHeight="1" x14ac:dyDescent="0.35">
      <c r="B40" s="54"/>
      <c r="C40" t="s">
        <v>41</v>
      </c>
      <c r="D4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0" t="s">
        <v>40</v>
      </c>
      <c r="F40" s="56"/>
      <c r="O40" s="9"/>
    </row>
    <row r="41" spans="2:15" ht="15" customHeight="1" x14ac:dyDescent="0.35">
      <c r="B41" s="54"/>
      <c r="C41" t="s">
        <v>40</v>
      </c>
      <c r="D4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1" t="s">
        <v>40</v>
      </c>
      <c r="F41" s="56"/>
      <c r="O41" s="9"/>
    </row>
    <row r="42" spans="2:15" ht="15" customHeight="1" x14ac:dyDescent="0.35">
      <c r="B42" s="54"/>
      <c r="C42" t="s">
        <v>133</v>
      </c>
      <c r="D4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2" t="s">
        <v>40</v>
      </c>
      <c r="F42" s="56"/>
      <c r="O42" s="9"/>
    </row>
    <row r="43" spans="2:15" ht="15" customHeight="1" x14ac:dyDescent="0.35">
      <c r="B43" s="54"/>
      <c r="C43" t="s">
        <v>137</v>
      </c>
      <c r="D4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3" t="s">
        <v>100</v>
      </c>
      <c r="F43" s="56"/>
      <c r="O43" s="9"/>
    </row>
    <row r="44" spans="2:15" ht="15" customHeight="1" x14ac:dyDescent="0.35">
      <c r="B44" s="54"/>
      <c r="C44" t="s">
        <v>140</v>
      </c>
      <c r="D4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4" t="s">
        <v>100</v>
      </c>
      <c r="F44" s="56"/>
      <c r="O44" s="9"/>
    </row>
    <row r="45" spans="2:15" ht="15" customHeight="1" x14ac:dyDescent="0.35">
      <c r="B45" s="54"/>
      <c r="C45" t="s">
        <v>142</v>
      </c>
      <c r="D4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5" t="s">
        <v>100</v>
      </c>
      <c r="F45" s="56"/>
      <c r="O45" s="9"/>
    </row>
    <row r="46" spans="2:15" ht="15" customHeight="1" x14ac:dyDescent="0.35">
      <c r="B46" s="54"/>
      <c r="C46" t="s">
        <v>144</v>
      </c>
      <c r="D4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6" t="s">
        <v>100</v>
      </c>
      <c r="F46" s="56"/>
      <c r="O46" s="9"/>
    </row>
    <row r="47" spans="2:15" ht="15" customHeight="1" x14ac:dyDescent="0.35">
      <c r="B47" s="54"/>
      <c r="C47" t="s">
        <v>145</v>
      </c>
      <c r="D4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7" t="s">
        <v>100</v>
      </c>
      <c r="F47" s="56"/>
      <c r="O47" s="9"/>
    </row>
    <row r="48" spans="2:15" ht="15" customHeight="1" x14ac:dyDescent="0.35">
      <c r="B48" s="54"/>
      <c r="C48" t="s">
        <v>146</v>
      </c>
      <c r="D4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8" t="s">
        <v>100</v>
      </c>
      <c r="F48" s="56"/>
      <c r="O48" s="9"/>
    </row>
    <row r="49" spans="1:15" ht="15" customHeight="1" x14ac:dyDescent="0.35">
      <c r="B49" s="54"/>
      <c r="C49" t="s">
        <v>149</v>
      </c>
      <c r="D4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9" t="s">
        <v>106</v>
      </c>
      <c r="F49" s="56"/>
      <c r="O49" s="9"/>
    </row>
    <row r="50" spans="1:15" ht="15" customHeight="1" x14ac:dyDescent="0.35">
      <c r="B50" s="54"/>
      <c r="C50" t="s">
        <v>150</v>
      </c>
      <c r="D5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0" t="s">
        <v>106</v>
      </c>
      <c r="F50" s="56"/>
      <c r="O50" s="9"/>
    </row>
    <row r="51" spans="1:15" ht="15" customHeight="1" x14ac:dyDescent="0.35">
      <c r="B51" s="54"/>
      <c r="C51" t="s">
        <v>153</v>
      </c>
      <c r="D5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1" t="s">
        <v>154</v>
      </c>
      <c r="F51" s="56"/>
      <c r="O51" s="9"/>
    </row>
    <row r="52" spans="1:15" ht="15" customHeight="1" x14ac:dyDescent="0.35">
      <c r="B52" s="54"/>
      <c r="C52" t="s">
        <v>156</v>
      </c>
      <c r="D5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2" t="s">
        <v>154</v>
      </c>
      <c r="F52" s="56"/>
      <c r="O52" s="9"/>
    </row>
    <row r="53" spans="1:15" ht="15" customHeight="1" x14ac:dyDescent="0.35">
      <c r="B53" s="54"/>
      <c r="C53" t="s">
        <v>157</v>
      </c>
      <c r="D5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3" t="s">
        <v>158</v>
      </c>
      <c r="F53" s="56"/>
    </row>
    <row r="54" spans="1:15" ht="15" customHeight="1" x14ac:dyDescent="0.35">
      <c r="B54" s="54"/>
      <c r="C54" t="s">
        <v>160</v>
      </c>
      <c r="D5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4" t="s">
        <v>158</v>
      </c>
      <c r="F54" s="56"/>
    </row>
    <row r="55" spans="1:15" ht="15" customHeight="1" x14ac:dyDescent="0.35">
      <c r="B55" s="54"/>
      <c r="C55" t="s">
        <v>161</v>
      </c>
      <c r="D5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5" t="s">
        <v>106</v>
      </c>
      <c r="F55" s="56"/>
    </row>
    <row r="56" spans="1:15" x14ac:dyDescent="0.35">
      <c r="B56" s="54"/>
      <c r="C56" t="s">
        <v>163</v>
      </c>
      <c r="D5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6" t="s">
        <v>106</v>
      </c>
      <c r="F56" s="56"/>
    </row>
    <row r="57" spans="1:15" x14ac:dyDescent="0.35">
      <c r="B57" s="54"/>
      <c r="C57" t="s">
        <v>458</v>
      </c>
      <c r="D5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7" t="s">
        <v>154</v>
      </c>
      <c r="F57" s="56"/>
    </row>
    <row r="58" spans="1:15" x14ac:dyDescent="0.35">
      <c r="B58" s="54"/>
      <c r="C58" t="s">
        <v>459</v>
      </c>
      <c r="D5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8" t="s">
        <v>154</v>
      </c>
      <c r="F58" s="56"/>
    </row>
    <row r="59" spans="1:15" x14ac:dyDescent="0.35">
      <c r="A59" s="12"/>
      <c r="B59" s="48"/>
      <c r="C59" t="s">
        <v>164</v>
      </c>
      <c r="D5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9" t="s">
        <v>329</v>
      </c>
      <c r="F59" s="56"/>
    </row>
    <row r="60" spans="1:15" x14ac:dyDescent="0.35">
      <c r="A60" s="12"/>
      <c r="B60" s="48"/>
      <c r="C60" t="s">
        <v>44</v>
      </c>
      <c r="D6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0" t="s">
        <v>121</v>
      </c>
      <c r="F60" s="56"/>
    </row>
    <row r="61" spans="1:15" x14ac:dyDescent="0.35">
      <c r="A61" s="12"/>
      <c r="B61" s="48"/>
      <c r="C61" t="s">
        <v>166</v>
      </c>
      <c r="D6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1" t="s">
        <v>167</v>
      </c>
      <c r="F61" s="56"/>
    </row>
    <row r="62" spans="1:15" x14ac:dyDescent="0.35">
      <c r="A62" s="12"/>
      <c r="B62" s="48"/>
      <c r="C62" t="s">
        <v>171</v>
      </c>
      <c r="D6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2" t="s">
        <v>167</v>
      </c>
      <c r="F62" s="56"/>
    </row>
    <row r="63" spans="1:15" x14ac:dyDescent="0.35">
      <c r="A63" s="12"/>
      <c r="B63" s="48"/>
      <c r="C63" t="s">
        <v>175</v>
      </c>
      <c r="D6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3" t="s">
        <v>154</v>
      </c>
      <c r="F63" s="56"/>
    </row>
    <row r="64" spans="1:15" x14ac:dyDescent="0.35">
      <c r="A64" s="12"/>
      <c r="B64" s="48"/>
      <c r="C64" t="s">
        <v>462</v>
      </c>
      <c r="D6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4" t="s">
        <v>106</v>
      </c>
      <c r="F64" s="56"/>
    </row>
    <row r="65" spans="1:6" x14ac:dyDescent="0.35">
      <c r="A65" s="12"/>
      <c r="B65" s="48"/>
      <c r="C65" t="s">
        <v>178</v>
      </c>
      <c r="D6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5" t="s">
        <v>106</v>
      </c>
      <c r="F65" s="56"/>
    </row>
    <row r="66" spans="1:6" x14ac:dyDescent="0.35">
      <c r="A66" s="12"/>
      <c r="B66" s="48"/>
      <c r="C66" t="s">
        <v>180</v>
      </c>
      <c r="D6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6" t="s">
        <v>181</v>
      </c>
      <c r="F66" s="56"/>
    </row>
    <row r="67" spans="1:6" x14ac:dyDescent="0.35">
      <c r="A67" s="12"/>
      <c r="B67" s="48"/>
      <c r="C67" t="s">
        <v>185</v>
      </c>
      <c r="D6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7" t="s">
        <v>181</v>
      </c>
      <c r="F67" s="56"/>
    </row>
    <row r="68" spans="1:6" x14ac:dyDescent="0.35">
      <c r="A68" s="12"/>
      <c r="B68" s="48"/>
      <c r="C68" t="s">
        <v>187</v>
      </c>
      <c r="D6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8" t="s">
        <v>106</v>
      </c>
      <c r="F68" s="56"/>
    </row>
    <row r="69" spans="1:6" x14ac:dyDescent="0.35">
      <c r="A69" s="12"/>
      <c r="B69" s="48"/>
      <c r="C69" t="s">
        <v>205</v>
      </c>
      <c r="D6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9" t="s">
        <v>181</v>
      </c>
      <c r="F69" s="56"/>
    </row>
    <row r="70" spans="1:6" x14ac:dyDescent="0.35">
      <c r="A70" s="12"/>
      <c r="B70" s="48"/>
      <c r="C70" t="s">
        <v>208</v>
      </c>
      <c r="D7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0" t="s">
        <v>329</v>
      </c>
      <c r="F70" s="56"/>
    </row>
    <row r="71" spans="1:6" x14ac:dyDescent="0.35">
      <c r="A71" s="12"/>
      <c r="B71" s="48"/>
      <c r="C71" t="s">
        <v>209</v>
      </c>
      <c r="D7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1" t="s">
        <v>210</v>
      </c>
      <c r="F71" s="56"/>
    </row>
    <row r="72" spans="1:6" x14ac:dyDescent="0.35">
      <c r="A72" s="12"/>
      <c r="B72" s="48"/>
      <c r="C72" t="s">
        <v>213</v>
      </c>
      <c r="D7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2" t="s">
        <v>181</v>
      </c>
      <c r="F72" s="56"/>
    </row>
    <row r="73" spans="1:6" x14ac:dyDescent="0.35">
      <c r="A73" s="12"/>
      <c r="B73" s="48"/>
      <c r="C73" t="s">
        <v>215</v>
      </c>
      <c r="D7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3" t="s">
        <v>154</v>
      </c>
      <c r="F73" s="56"/>
    </row>
    <row r="74" spans="1:6" x14ac:dyDescent="0.35">
      <c r="A74" s="12"/>
      <c r="B74" s="48"/>
      <c r="C74" t="s">
        <v>216</v>
      </c>
      <c r="D7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4" t="s">
        <v>191</v>
      </c>
      <c r="F74" s="56"/>
    </row>
    <row r="75" spans="1:6" x14ac:dyDescent="0.35">
      <c r="A75" s="12"/>
      <c r="B75" s="48"/>
      <c r="C75" t="s">
        <v>220</v>
      </c>
      <c r="D7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5" t="s">
        <v>121</v>
      </c>
      <c r="F75" s="56"/>
    </row>
    <row r="76" spans="1:6" x14ac:dyDescent="0.35">
      <c r="A76" s="12"/>
      <c r="B76" s="48"/>
      <c r="C76" t="s">
        <v>222</v>
      </c>
      <c r="D7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6" t="s">
        <v>121</v>
      </c>
      <c r="F76" s="56"/>
    </row>
    <row r="77" spans="1:6" x14ac:dyDescent="0.35">
      <c r="A77" s="12"/>
      <c r="B77" s="48"/>
      <c r="C77" t="s">
        <v>224</v>
      </c>
      <c r="D7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7" t="s">
        <v>121</v>
      </c>
      <c r="F77" s="56"/>
    </row>
    <row r="78" spans="1:6" x14ac:dyDescent="0.35">
      <c r="A78" s="12"/>
      <c r="B78" s="48"/>
      <c r="C78" t="s">
        <v>225</v>
      </c>
      <c r="D7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8" t="s">
        <v>191</v>
      </c>
      <c r="F78" s="56"/>
    </row>
    <row r="79" spans="1:6" x14ac:dyDescent="0.35">
      <c r="A79" s="12"/>
      <c r="B79" s="48"/>
      <c r="C79" t="s">
        <v>226</v>
      </c>
      <c r="D7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9" t="s">
        <v>40</v>
      </c>
      <c r="F79" s="56"/>
    </row>
    <row r="80" spans="1:6" x14ac:dyDescent="0.35">
      <c r="A80" s="12"/>
      <c r="B80" s="48"/>
      <c r="C80" t="s">
        <v>228</v>
      </c>
      <c r="D8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0" t="s">
        <v>154</v>
      </c>
      <c r="F80" s="56"/>
    </row>
    <row r="81" spans="1:6" x14ac:dyDescent="0.35">
      <c r="A81" s="12"/>
      <c r="B81" s="48"/>
      <c r="C81" t="s">
        <v>231</v>
      </c>
      <c r="D8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1" t="s">
        <v>154</v>
      </c>
      <c r="F81" s="56"/>
    </row>
    <row r="82" spans="1:6" x14ac:dyDescent="0.35">
      <c r="A82" s="12"/>
      <c r="B82" s="48"/>
      <c r="C82" t="s">
        <v>234</v>
      </c>
      <c r="D8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2" t="s">
        <v>103</v>
      </c>
      <c r="F82" s="56"/>
    </row>
    <row r="83" spans="1:6" x14ac:dyDescent="0.35">
      <c r="A83" s="12"/>
      <c r="B83" s="48"/>
      <c r="C83" t="s">
        <v>45</v>
      </c>
      <c r="D8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3" t="s">
        <v>121</v>
      </c>
      <c r="F83" s="56"/>
    </row>
    <row r="84" spans="1:6" x14ac:dyDescent="0.35">
      <c r="A84" s="12"/>
      <c r="B84" s="48"/>
      <c r="C84" t="s">
        <v>238</v>
      </c>
      <c r="D8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4" t="s">
        <v>103</v>
      </c>
      <c r="F84" s="56"/>
    </row>
    <row r="85" spans="1:6" x14ac:dyDescent="0.35">
      <c r="A85" s="12"/>
      <c r="B85" s="48"/>
      <c r="C85" t="s">
        <v>326</v>
      </c>
      <c r="D8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5" t="s">
        <v>191</v>
      </c>
      <c r="F85" s="56"/>
    </row>
    <row r="86" spans="1:6" x14ac:dyDescent="0.35">
      <c r="A86" s="12"/>
      <c r="B86" s="48"/>
      <c r="C86" t="s">
        <v>327</v>
      </c>
      <c r="D8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6" t="s">
        <v>154</v>
      </c>
      <c r="F86" s="56"/>
    </row>
    <row r="87" spans="1:6" x14ac:dyDescent="0.35">
      <c r="A87" s="12"/>
      <c r="B87" s="48"/>
      <c r="C87" t="s">
        <v>328</v>
      </c>
      <c r="D8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7" t="s">
        <v>158</v>
      </c>
      <c r="F87" s="56"/>
    </row>
    <row r="88" spans="1:6" x14ac:dyDescent="0.35">
      <c r="A88" s="12"/>
      <c r="B88" s="48"/>
      <c r="C88" t="s">
        <v>330</v>
      </c>
      <c r="D8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8" t="s">
        <v>121</v>
      </c>
      <c r="F88" s="56"/>
    </row>
    <row r="89" spans="1:6" x14ac:dyDescent="0.35">
      <c r="A89" s="12"/>
      <c r="B89" s="48"/>
      <c r="C89" t="s">
        <v>43</v>
      </c>
      <c r="D8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9" t="s">
        <v>103</v>
      </c>
      <c r="F89" s="56"/>
    </row>
    <row r="90" spans="1:6" x14ac:dyDescent="0.35">
      <c r="A90" s="12"/>
      <c r="B90" s="48"/>
      <c r="C90" t="s">
        <v>48</v>
      </c>
      <c r="D90" s="30">
        <f>SUBTOTAL(109,Table47[Impact (species.year)])</f>
        <v>0</v>
      </c>
      <c r="E90"/>
      <c r="F90" s="56"/>
    </row>
    <row r="91" spans="1:6" ht="18" customHeight="1" x14ac:dyDescent="0.35">
      <c r="A91" s="12"/>
      <c r="B91" s="48"/>
      <c r="C91" s="69"/>
      <c r="D91" s="70"/>
      <c r="E91" s="69"/>
      <c r="F91" s="56"/>
    </row>
    <row r="92" spans="1:6" ht="21.6" x14ac:dyDescent="0.5">
      <c r="A92" s="12"/>
      <c r="B92" s="48"/>
      <c r="C92" s="47" t="s">
        <v>360</v>
      </c>
      <c r="D92" s="70"/>
      <c r="E92" s="69"/>
      <c r="F92" s="56"/>
    </row>
    <row r="93" spans="1:6" ht="21.6" x14ac:dyDescent="0.5">
      <c r="A93" s="12"/>
      <c r="B93" s="48"/>
      <c r="C93" s="47"/>
      <c r="D93" s="70"/>
      <c r="E93" s="69"/>
      <c r="F93" s="56"/>
    </row>
    <row r="94" spans="1:6" x14ac:dyDescent="0.35">
      <c r="A94" s="12"/>
      <c r="B94" s="48"/>
      <c r="C94" s="72" t="s">
        <v>96</v>
      </c>
      <c r="D94" s="30" t="s">
        <v>361</v>
      </c>
      <c r="E94" s="69"/>
      <c r="F94" s="56"/>
    </row>
    <row r="95" spans="1:6" x14ac:dyDescent="0.35">
      <c r="A95" s="12"/>
      <c r="B95" s="48"/>
      <c r="C95" s="73" t="s">
        <v>100</v>
      </c>
      <c r="D95" s="30">
        <f>SUMIF(Table47[Material type],C95,Table47[Impact (species.year)])</f>
        <v>0</v>
      </c>
      <c r="E95" s="69"/>
      <c r="F95" s="56"/>
    </row>
    <row r="96" spans="1:6" x14ac:dyDescent="0.35">
      <c r="A96" s="12"/>
      <c r="B96" s="48"/>
      <c r="C96" s="73" t="s">
        <v>176</v>
      </c>
      <c r="D96" s="30">
        <f>SUMIF(Table47[Material type],C96,Table47[Impact (species.year)])</f>
        <v>0</v>
      </c>
      <c r="E96" s="69"/>
      <c r="F96" s="56"/>
    </row>
    <row r="97" spans="1:6" x14ac:dyDescent="0.35">
      <c r="A97" s="12"/>
      <c r="B97" s="48"/>
      <c r="C97" s="73" t="s">
        <v>103</v>
      </c>
      <c r="D97" s="30">
        <f>SUMIF(Table47[Material type],C97,Table47[Impact (species.year)])</f>
        <v>0</v>
      </c>
      <c r="E97" s="69"/>
      <c r="F97" s="56"/>
    </row>
    <row r="98" spans="1:6" x14ac:dyDescent="0.35">
      <c r="A98" s="12"/>
      <c r="B98" s="48"/>
      <c r="C98" s="73" t="s">
        <v>106</v>
      </c>
      <c r="D98" s="30">
        <f>SUMIF(Table47[Material type],C98,Table47[Impact (species.year)])</f>
        <v>0</v>
      </c>
      <c r="E98" s="69"/>
      <c r="F98" s="56"/>
    </row>
    <row r="99" spans="1:6" x14ac:dyDescent="0.35">
      <c r="A99" s="12"/>
      <c r="B99" s="48"/>
      <c r="C99" s="73" t="s">
        <v>109</v>
      </c>
      <c r="D99" s="30">
        <f>SUMIF(Table47[Material type],C99,Table47[Impact (species.year)])</f>
        <v>0</v>
      </c>
      <c r="E99" s="69"/>
      <c r="F99" s="56"/>
    </row>
    <row r="100" spans="1:6" x14ac:dyDescent="0.35">
      <c r="A100" s="12"/>
      <c r="B100" s="48"/>
      <c r="C100" s="73" t="s">
        <v>40</v>
      </c>
      <c r="D100" s="30">
        <f>SUMIF(Table47[Material type],C100,Table47[Impact (species.year)])</f>
        <v>0</v>
      </c>
      <c r="E100" s="69"/>
      <c r="F100" s="56"/>
    </row>
    <row r="101" spans="1:6" x14ac:dyDescent="0.35">
      <c r="A101" s="12"/>
      <c r="B101" s="48"/>
      <c r="C101" s="73" t="s">
        <v>329</v>
      </c>
      <c r="D101" s="30">
        <f>SUMIF(Table47[Material type],C101,Table47[Impact (species.year)])</f>
        <v>0</v>
      </c>
      <c r="E101" s="69"/>
      <c r="F101" s="56"/>
    </row>
    <row r="102" spans="1:6" x14ac:dyDescent="0.35">
      <c r="A102" s="12"/>
      <c r="B102" s="48"/>
      <c r="C102" s="73" t="s">
        <v>121</v>
      </c>
      <c r="D102" s="30">
        <f>SUMIF(Table47[Material type],C102,Table47[Impact (species.year)])</f>
        <v>0</v>
      </c>
      <c r="E102" s="69"/>
      <c r="F102" s="56"/>
    </row>
    <row r="103" spans="1:6" x14ac:dyDescent="0.35">
      <c r="A103" s="12"/>
      <c r="B103" s="48"/>
      <c r="C103" s="73" t="s">
        <v>154</v>
      </c>
      <c r="D103" s="30">
        <f>SUMIF(Table47[Material type],C103,Table47[Impact (species.year)])</f>
        <v>0</v>
      </c>
      <c r="E103" s="69"/>
      <c r="F103" s="56"/>
    </row>
    <row r="104" spans="1:6" x14ac:dyDescent="0.35">
      <c r="A104" s="12"/>
      <c r="B104" s="48"/>
      <c r="C104" s="73" t="s">
        <v>158</v>
      </c>
      <c r="D104" s="30">
        <f>SUMIF(Table47[Material type],C104,Table47[Impact (species.year)])</f>
        <v>0</v>
      </c>
      <c r="E104" s="69"/>
      <c r="F104" s="56"/>
    </row>
    <row r="105" spans="1:6" x14ac:dyDescent="0.35">
      <c r="A105" s="12"/>
      <c r="B105" s="48"/>
      <c r="C105" s="73" t="s">
        <v>121</v>
      </c>
      <c r="D105" s="30">
        <f>SUMIF(Table47[Material type],C105,Table47[Impact (species.year)])</f>
        <v>0</v>
      </c>
      <c r="E105" s="69"/>
      <c r="F105" s="56"/>
    </row>
    <row r="106" spans="1:6" x14ac:dyDescent="0.35">
      <c r="A106" s="12"/>
      <c r="B106" s="48"/>
      <c r="C106" s="73" t="s">
        <v>167</v>
      </c>
      <c r="D106" s="30">
        <f>SUMIF(Table47[Material type],C106,Table47[Impact (species.year)])</f>
        <v>0</v>
      </c>
      <c r="E106" s="69"/>
      <c r="F106" s="56"/>
    </row>
    <row r="107" spans="1:6" x14ac:dyDescent="0.35">
      <c r="A107" s="12"/>
      <c r="B107" s="48"/>
      <c r="C107" s="73" t="s">
        <v>181</v>
      </c>
      <c r="D107" s="30">
        <f>SUMIF(Table47[Material type],C107,Table47[Impact (species.year)])</f>
        <v>0</v>
      </c>
      <c r="E107" s="69"/>
      <c r="F107" s="56"/>
    </row>
    <row r="108" spans="1:6" x14ac:dyDescent="0.35">
      <c r="A108" s="12"/>
      <c r="B108" s="48"/>
      <c r="C108" s="73" t="s">
        <v>210</v>
      </c>
      <c r="D108" s="30">
        <f>SUMIF(Table47[Material type],C108,Table47[Impact (species.year)])</f>
        <v>0</v>
      </c>
      <c r="E108" s="69"/>
      <c r="F108" s="56"/>
    </row>
    <row r="109" spans="1:6" ht="16.8" thickBot="1" x14ac:dyDescent="0.4">
      <c r="A109" s="12"/>
      <c r="B109" s="59"/>
      <c r="C109" s="73" t="s">
        <v>191</v>
      </c>
      <c r="D109" s="30">
        <f>SUMIF(Table47[Material type],C109,Table47[Impact (species.year)])</f>
        <v>0</v>
      </c>
      <c r="E109" s="69"/>
      <c r="F109" s="58"/>
    </row>
    <row r="110" spans="1:6" x14ac:dyDescent="0.35">
      <c r="C110" s="74" t="s">
        <v>48</v>
      </c>
      <c r="D110" s="30">
        <f>SUBTOTAL(109,Table11[Total biodiversity impact (species.year)])</f>
        <v>0</v>
      </c>
      <c r="E110" s="69"/>
    </row>
    <row r="111" spans="1:6" ht="16.8" thickBot="1" x14ac:dyDescent="0.4">
      <c r="C111" s="50"/>
      <c r="D111" s="71"/>
      <c r="E111" s="50"/>
    </row>
  </sheetData>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6B7B7-B142-4F34-9D84-F8212CE9167B}">
  <sheetPr>
    <tabColor theme="7" tint="0.79998168889431442"/>
  </sheetPr>
  <dimension ref="A1:T73"/>
  <sheetViews>
    <sheetView workbookViewId="0">
      <selection activeCell="B23" sqref="B23"/>
    </sheetView>
  </sheetViews>
  <sheetFormatPr defaultRowHeight="16.2" x14ac:dyDescent="0.35"/>
  <cols>
    <col min="1" max="1" width="4" style="20" customWidth="1"/>
    <col min="2" max="2" width="38.33203125" style="20" customWidth="1"/>
    <col min="3" max="3" width="42.44140625" style="20" customWidth="1"/>
    <col min="4" max="4" width="33.33203125" style="20" customWidth="1"/>
    <col min="5" max="5" width="16.33203125" style="20" customWidth="1"/>
    <col min="6" max="6" width="49.44140625" style="20" customWidth="1"/>
    <col min="7" max="7" width="48.109375" style="20" customWidth="1"/>
    <col min="8" max="20" width="8.88671875" style="20"/>
  </cols>
  <sheetData>
    <row r="1" spans="1:20" s="22" customFormat="1" x14ac:dyDescent="0.35">
      <c r="A1" s="2"/>
      <c r="B1" s="2"/>
      <c r="C1" s="2"/>
      <c r="D1" s="2"/>
      <c r="E1" s="2"/>
      <c r="F1" s="2"/>
      <c r="G1" s="2"/>
      <c r="H1" s="2"/>
      <c r="I1" s="2"/>
      <c r="J1" s="2"/>
      <c r="K1" s="2"/>
      <c r="L1" s="2"/>
      <c r="M1" s="2"/>
      <c r="N1" s="2"/>
      <c r="O1" s="2"/>
      <c r="P1" s="2"/>
      <c r="Q1" s="2"/>
      <c r="R1" s="2"/>
      <c r="S1" s="2"/>
      <c r="T1" s="2"/>
    </row>
    <row r="2" spans="1:20" s="22" customFormat="1" ht="26.4" x14ac:dyDescent="0.55000000000000004">
      <c r="A2" s="2"/>
      <c r="B2" s="5" t="s">
        <v>297</v>
      </c>
      <c r="C2" s="2"/>
      <c r="D2" s="2"/>
      <c r="E2" s="2"/>
      <c r="F2" s="2"/>
      <c r="G2" s="2"/>
      <c r="H2" s="2"/>
      <c r="I2" s="2"/>
      <c r="J2" s="2"/>
      <c r="K2" s="2"/>
      <c r="L2" s="2"/>
      <c r="M2" s="2"/>
      <c r="N2" s="2"/>
      <c r="O2" s="2"/>
      <c r="P2" s="2"/>
      <c r="Q2" s="2"/>
      <c r="R2" s="2"/>
      <c r="S2" s="2"/>
      <c r="T2" s="2"/>
    </row>
    <row r="3" spans="1:20" s="22" customFormat="1" ht="19.2" customHeight="1" x14ac:dyDescent="0.35">
      <c r="A3" s="2"/>
      <c r="B3" s="2"/>
      <c r="C3" s="2"/>
      <c r="D3" s="2"/>
      <c r="E3" s="2"/>
      <c r="F3" s="2"/>
      <c r="G3" s="2"/>
      <c r="H3" s="2"/>
      <c r="I3" s="2"/>
      <c r="J3" s="2"/>
      <c r="K3" s="2"/>
      <c r="L3" s="2"/>
      <c r="M3" s="2"/>
      <c r="N3" s="2"/>
      <c r="O3" s="2"/>
      <c r="P3" s="2"/>
      <c r="Q3" s="2"/>
      <c r="R3" s="2"/>
      <c r="S3" s="2"/>
      <c r="T3" s="2"/>
    </row>
    <row r="4" spans="1:20" s="22" customFormat="1" ht="16.95" customHeight="1" x14ac:dyDescent="0.35">
      <c r="A4" s="2"/>
      <c r="B4" s="2" t="s">
        <v>382</v>
      </c>
      <c r="C4" s="2"/>
      <c r="D4" s="2"/>
      <c r="E4" s="2"/>
      <c r="F4" s="2"/>
      <c r="G4" s="2"/>
      <c r="H4" s="2"/>
      <c r="I4" s="2"/>
      <c r="J4" s="2"/>
      <c r="K4" s="2"/>
      <c r="L4" s="2"/>
      <c r="M4" s="2"/>
      <c r="N4" s="2"/>
      <c r="O4" s="2"/>
      <c r="P4" s="2"/>
      <c r="Q4" s="2"/>
      <c r="R4" s="2"/>
      <c r="S4" s="2"/>
      <c r="T4" s="2"/>
    </row>
    <row r="5" spans="1:20" s="22" customFormat="1" ht="18" customHeight="1" x14ac:dyDescent="0.35">
      <c r="A5" s="2"/>
      <c r="B5" s="2" t="s">
        <v>298</v>
      </c>
      <c r="C5" s="2"/>
      <c r="D5" s="2"/>
      <c r="E5" s="2"/>
      <c r="F5" s="2"/>
      <c r="G5" s="2"/>
      <c r="H5" s="2"/>
      <c r="I5" s="2"/>
      <c r="J5" s="2"/>
      <c r="K5" s="2"/>
      <c r="L5" s="2"/>
      <c r="M5" s="2"/>
      <c r="N5" s="2"/>
      <c r="O5" s="2"/>
      <c r="P5" s="2"/>
      <c r="Q5" s="2"/>
      <c r="R5" s="2"/>
      <c r="S5" s="2"/>
      <c r="T5" s="2"/>
    </row>
    <row r="6" spans="1:20" s="22" customFormat="1" ht="16.95" customHeight="1" x14ac:dyDescent="0.35">
      <c r="A6" s="2"/>
      <c r="B6" s="1" t="s">
        <v>383</v>
      </c>
      <c r="C6" s="2"/>
      <c r="D6" s="2"/>
      <c r="E6" s="2"/>
      <c r="F6" s="2"/>
      <c r="G6" s="2"/>
      <c r="H6" s="2"/>
      <c r="I6" s="2"/>
      <c r="J6" s="2"/>
      <c r="K6" s="2"/>
      <c r="L6" s="2"/>
      <c r="M6" s="2"/>
      <c r="N6" s="2"/>
      <c r="O6" s="2"/>
      <c r="P6" s="2"/>
      <c r="Q6" s="2"/>
      <c r="R6" s="2"/>
      <c r="S6" s="2"/>
      <c r="T6" s="2"/>
    </row>
    <row r="7" spans="1:20" s="22" customFormat="1" ht="16.95" customHeight="1" x14ac:dyDescent="0.35">
      <c r="A7" s="2"/>
      <c r="B7" s="2" t="s">
        <v>384</v>
      </c>
      <c r="C7" s="2"/>
      <c r="D7" s="2"/>
      <c r="E7" s="2"/>
      <c r="F7" s="2"/>
      <c r="G7" s="2"/>
      <c r="H7" s="2"/>
      <c r="I7" s="2"/>
      <c r="J7" s="2"/>
      <c r="K7" s="2"/>
      <c r="L7" s="2"/>
      <c r="M7" s="2"/>
      <c r="N7" s="2"/>
      <c r="O7" s="2"/>
      <c r="P7" s="2"/>
      <c r="Q7" s="2"/>
      <c r="R7" s="2"/>
      <c r="S7" s="2"/>
      <c r="T7" s="2"/>
    </row>
    <row r="8" spans="1:20" s="22" customFormat="1" ht="16.95" customHeight="1" x14ac:dyDescent="0.35">
      <c r="A8" s="2"/>
      <c r="B8" s="2" t="s">
        <v>299</v>
      </c>
      <c r="C8" s="2"/>
      <c r="D8" s="2"/>
      <c r="E8" s="2"/>
      <c r="F8" s="2"/>
      <c r="G8" s="2"/>
      <c r="H8" s="2"/>
      <c r="I8" s="2"/>
      <c r="J8" s="2"/>
      <c r="K8" s="2"/>
      <c r="L8" s="2"/>
      <c r="M8" s="2"/>
      <c r="N8" s="2"/>
      <c r="O8" s="2"/>
      <c r="P8" s="2"/>
      <c r="Q8" s="2"/>
      <c r="R8" s="2"/>
      <c r="S8" s="2"/>
      <c r="T8" s="2"/>
    </row>
    <row r="9" spans="1:20" s="22" customFormat="1" x14ac:dyDescent="0.35">
      <c r="A9" s="2"/>
      <c r="B9" s="2"/>
      <c r="C9" s="2"/>
      <c r="D9" s="2"/>
      <c r="E9" s="2"/>
      <c r="F9" s="2"/>
      <c r="G9" s="2"/>
      <c r="H9" s="2"/>
      <c r="I9" s="2"/>
      <c r="J9" s="2"/>
      <c r="K9" s="2"/>
      <c r="L9" s="2"/>
      <c r="M9" s="2"/>
      <c r="N9" s="2"/>
      <c r="O9" s="2"/>
      <c r="P9" s="2"/>
      <c r="Q9" s="2"/>
      <c r="R9" s="2"/>
      <c r="S9" s="2"/>
      <c r="T9" s="2"/>
    </row>
    <row r="10" spans="1:20" s="22" customFormat="1" x14ac:dyDescent="0.35">
      <c r="A10" s="2"/>
      <c r="B10" s="1" t="s">
        <v>300</v>
      </c>
      <c r="C10" s="1" t="s">
        <v>301</v>
      </c>
      <c r="D10" s="1" t="s">
        <v>95</v>
      </c>
      <c r="E10" s="1" t="s">
        <v>302</v>
      </c>
      <c r="F10" s="1"/>
      <c r="G10" s="1" t="s">
        <v>303</v>
      </c>
      <c r="H10" s="1"/>
      <c r="I10" s="1"/>
      <c r="J10" s="1"/>
      <c r="K10" s="1"/>
      <c r="L10" s="1"/>
      <c r="M10" s="2"/>
      <c r="N10" s="2"/>
      <c r="O10" s="2"/>
      <c r="P10" s="2"/>
      <c r="Q10" s="2"/>
      <c r="R10" s="2"/>
      <c r="S10" s="2"/>
      <c r="T10" s="2"/>
    </row>
    <row r="11" spans="1:20" s="22" customFormat="1" x14ac:dyDescent="0.35">
      <c r="A11" s="2"/>
      <c r="B11" s="1"/>
      <c r="C11" s="2"/>
      <c r="D11" s="2"/>
      <c r="E11" s="2"/>
      <c r="F11" s="2"/>
      <c r="G11" s="2"/>
      <c r="H11" s="2"/>
      <c r="I11" s="2"/>
      <c r="J11" s="2"/>
      <c r="K11" s="2"/>
      <c r="L11" s="2"/>
      <c r="M11" s="2"/>
      <c r="N11" s="2"/>
      <c r="O11" s="2"/>
      <c r="P11" s="2"/>
      <c r="Q11" s="2"/>
      <c r="R11" s="2"/>
      <c r="S11" s="2"/>
      <c r="T11" s="2"/>
    </row>
    <row r="12" spans="1:20" s="22" customFormat="1" x14ac:dyDescent="0.35">
      <c r="A12" s="2"/>
      <c r="B12" s="1" t="s">
        <v>304</v>
      </c>
      <c r="C12" s="13"/>
      <c r="D12" s="2" t="s">
        <v>305</v>
      </c>
      <c r="E12" s="2">
        <f>0.0000000028+0.0000000000000765</f>
        <v>2.8000764999999998E-9</v>
      </c>
      <c r="F12" s="2" t="s">
        <v>306</v>
      </c>
      <c r="G12" s="2">
        <f>C12*E12</f>
        <v>0</v>
      </c>
      <c r="H12" s="2"/>
      <c r="I12" s="2"/>
      <c r="J12" s="2"/>
      <c r="K12" s="2"/>
      <c r="L12" s="2"/>
      <c r="M12" s="2"/>
      <c r="N12" s="2"/>
      <c r="O12" s="2"/>
      <c r="P12" s="2"/>
      <c r="Q12" s="2"/>
      <c r="R12" s="2"/>
      <c r="S12" s="2"/>
      <c r="T12" s="2"/>
    </row>
    <row r="13" spans="1:20" s="22" customFormat="1" x14ac:dyDescent="0.35">
      <c r="A13" s="2"/>
      <c r="B13" s="1" t="s">
        <v>307</v>
      </c>
      <c r="C13" s="13"/>
      <c r="D13" s="2" t="s">
        <v>308</v>
      </c>
      <c r="E13" s="2">
        <v>1.29E-7</v>
      </c>
      <c r="F13" s="2" t="s">
        <v>309</v>
      </c>
      <c r="G13" s="2">
        <f t="shared" ref="G13:G18" si="0">C13*E13</f>
        <v>0</v>
      </c>
      <c r="H13" s="2"/>
      <c r="I13" s="2"/>
      <c r="J13" s="2"/>
      <c r="K13" s="2"/>
      <c r="L13" s="2"/>
      <c r="M13" s="2"/>
      <c r="N13" s="2"/>
      <c r="O13" s="2"/>
      <c r="P13" s="2"/>
      <c r="Q13" s="2"/>
      <c r="R13" s="2"/>
      <c r="S13" s="2"/>
      <c r="T13" s="2"/>
    </row>
    <row r="14" spans="1:20" s="22" customFormat="1" ht="15" customHeight="1" x14ac:dyDescent="0.35">
      <c r="A14" s="2"/>
      <c r="B14" s="23" t="s">
        <v>310</v>
      </c>
      <c r="C14" s="13"/>
      <c r="D14" s="2" t="s">
        <v>311</v>
      </c>
      <c r="E14" s="2">
        <v>2.1199999999999999E-7</v>
      </c>
      <c r="F14" s="2" t="s">
        <v>312</v>
      </c>
      <c r="G14" s="2">
        <f t="shared" si="0"/>
        <v>0</v>
      </c>
      <c r="H14" s="2"/>
      <c r="I14" s="2"/>
      <c r="J14" s="2"/>
      <c r="K14" s="2"/>
      <c r="L14" s="2"/>
      <c r="M14" s="2"/>
      <c r="N14" s="2"/>
      <c r="O14" s="2"/>
      <c r="P14" s="2"/>
      <c r="Q14" s="2"/>
      <c r="R14" s="2"/>
      <c r="S14" s="2"/>
      <c r="T14" s="2"/>
    </row>
    <row r="15" spans="1:20" s="22" customFormat="1" x14ac:dyDescent="0.35">
      <c r="A15" s="2"/>
      <c r="B15" s="1" t="s">
        <v>313</v>
      </c>
      <c r="C15" s="13"/>
      <c r="D15" s="2" t="s">
        <v>314</v>
      </c>
      <c r="E15" s="2">
        <v>5.4668232973460428E-8</v>
      </c>
      <c r="F15" s="2" t="s">
        <v>315</v>
      </c>
      <c r="G15" s="2">
        <f t="shared" si="0"/>
        <v>0</v>
      </c>
      <c r="H15" s="2"/>
      <c r="I15" s="2"/>
      <c r="J15" s="2"/>
      <c r="K15" s="2"/>
      <c r="L15" s="2"/>
      <c r="M15" s="2"/>
      <c r="N15" s="2"/>
      <c r="O15" s="2"/>
      <c r="P15" s="2"/>
      <c r="Q15" s="2"/>
      <c r="R15" s="2"/>
      <c r="S15" s="2"/>
      <c r="T15" s="2"/>
    </row>
    <row r="16" spans="1:20" s="22" customFormat="1" x14ac:dyDescent="0.35">
      <c r="A16" s="2"/>
      <c r="B16" s="1" t="s">
        <v>316</v>
      </c>
      <c r="C16" s="13"/>
      <c r="D16" s="2" t="s">
        <v>39</v>
      </c>
      <c r="E16" s="2">
        <f>0.0000000135+0.000000000000604</f>
        <v>1.3500604000000001E-8</v>
      </c>
      <c r="F16" s="2" t="s">
        <v>317</v>
      </c>
      <c r="G16" s="2">
        <f t="shared" si="0"/>
        <v>0</v>
      </c>
      <c r="H16" s="2"/>
      <c r="I16" s="2"/>
      <c r="J16" s="2"/>
      <c r="K16" s="2"/>
      <c r="L16" s="2"/>
      <c r="M16" s="2"/>
      <c r="N16" s="2"/>
      <c r="O16" s="2"/>
      <c r="P16" s="2"/>
      <c r="Q16" s="2"/>
      <c r="R16" s="2"/>
      <c r="S16" s="2"/>
      <c r="T16" s="2"/>
    </row>
    <row r="17" spans="1:20" s="22" customFormat="1" x14ac:dyDescent="0.35">
      <c r="A17" s="2"/>
      <c r="B17" s="1" t="s">
        <v>318</v>
      </c>
      <c r="C17" s="13"/>
      <c r="D17" s="2" t="s">
        <v>319</v>
      </c>
      <c r="E17" s="2">
        <v>8.8800000000000008E-9</v>
      </c>
      <c r="F17" s="2" t="s">
        <v>320</v>
      </c>
      <c r="G17" s="2">
        <f t="shared" si="0"/>
        <v>0</v>
      </c>
      <c r="H17" s="2"/>
      <c r="I17" s="2"/>
      <c r="J17" s="2"/>
      <c r="K17" s="2"/>
      <c r="L17" s="2"/>
      <c r="M17" s="2"/>
      <c r="N17" s="2"/>
      <c r="O17" s="2"/>
      <c r="P17" s="2"/>
      <c r="Q17" s="2"/>
      <c r="R17" s="2"/>
      <c r="S17" s="2"/>
      <c r="T17" s="2"/>
    </row>
    <row r="18" spans="1:20" s="22" customFormat="1" x14ac:dyDescent="0.35">
      <c r="A18" s="2"/>
      <c r="B18" s="23" t="s">
        <v>321</v>
      </c>
      <c r="C18" s="13"/>
      <c r="D18" s="2" t="s">
        <v>322</v>
      </c>
      <c r="E18" s="2">
        <v>6.1031552565335166E-7</v>
      </c>
      <c r="F18" s="2" t="s">
        <v>323</v>
      </c>
      <c r="G18" s="2">
        <f t="shared" si="0"/>
        <v>0</v>
      </c>
      <c r="H18" s="2"/>
      <c r="I18" s="2"/>
      <c r="J18" s="2"/>
      <c r="K18" s="2"/>
      <c r="L18" s="2"/>
      <c r="M18" s="2"/>
      <c r="N18" s="2"/>
      <c r="O18" s="2"/>
      <c r="P18" s="2"/>
      <c r="Q18" s="2"/>
      <c r="R18" s="2"/>
      <c r="S18" s="2"/>
      <c r="T18" s="2"/>
    </row>
    <row r="19" spans="1:20" s="22" customFormat="1" ht="16.2" customHeight="1" x14ac:dyDescent="0.35">
      <c r="A19" s="2"/>
      <c r="B19" s="2"/>
      <c r="C19" s="2"/>
      <c r="D19" s="2"/>
      <c r="E19" s="2"/>
      <c r="F19" s="2"/>
      <c r="G19" s="2"/>
      <c r="H19" s="2"/>
      <c r="I19" s="2"/>
      <c r="J19" s="2"/>
      <c r="K19" s="2"/>
      <c r="L19" s="2"/>
      <c r="M19" s="2"/>
      <c r="N19" s="2"/>
      <c r="O19" s="2"/>
      <c r="P19" s="2"/>
      <c r="Q19" s="2"/>
      <c r="R19" s="2"/>
      <c r="S19" s="2"/>
      <c r="T19" s="2"/>
    </row>
    <row r="20" spans="1:20" s="22" customFormat="1" x14ac:dyDescent="0.35">
      <c r="A20" s="2"/>
      <c r="B20" s="2"/>
      <c r="C20" s="2"/>
      <c r="D20" s="2"/>
      <c r="E20" s="2"/>
      <c r="F20" s="14" t="s">
        <v>324</v>
      </c>
      <c r="G20" s="25">
        <f>SUM(G12:G18)</f>
        <v>0</v>
      </c>
      <c r="H20" s="2"/>
      <c r="I20" s="2"/>
      <c r="J20" s="2"/>
      <c r="K20" s="2"/>
      <c r="L20" s="2"/>
      <c r="M20" s="2"/>
      <c r="N20" s="2"/>
      <c r="O20" s="2"/>
      <c r="P20" s="2"/>
      <c r="Q20" s="2"/>
      <c r="R20" s="2"/>
      <c r="S20" s="2"/>
      <c r="T20" s="2"/>
    </row>
    <row r="21" spans="1:20" s="22" customFormat="1" x14ac:dyDescent="0.35">
      <c r="A21" s="2"/>
      <c r="B21" s="1"/>
      <c r="C21" s="2"/>
      <c r="D21" s="2"/>
      <c r="E21" s="2"/>
      <c r="F21" s="2"/>
      <c r="G21" s="2"/>
      <c r="H21" s="2"/>
      <c r="I21" s="2"/>
      <c r="J21" s="2"/>
      <c r="K21" s="2"/>
      <c r="L21" s="2"/>
      <c r="M21" s="2"/>
      <c r="N21" s="2"/>
      <c r="O21" s="2"/>
      <c r="P21" s="2"/>
      <c r="Q21" s="2"/>
      <c r="R21" s="2"/>
      <c r="S21" s="2"/>
      <c r="T21" s="2"/>
    </row>
    <row r="22" spans="1:20" s="22" customFormat="1" x14ac:dyDescent="0.35">
      <c r="A22" s="2"/>
      <c r="C22" s="2"/>
      <c r="D22" s="2"/>
      <c r="E22" s="2"/>
      <c r="F22" s="2"/>
      <c r="G22" s="2"/>
      <c r="H22" s="2"/>
      <c r="I22" s="2"/>
      <c r="J22" s="2"/>
      <c r="K22" s="2"/>
      <c r="L22" s="2"/>
      <c r="M22" s="2"/>
      <c r="N22" s="2"/>
      <c r="O22" s="2"/>
      <c r="P22" s="2"/>
      <c r="Q22" s="2"/>
      <c r="R22" s="2"/>
      <c r="S22" s="2"/>
      <c r="T22" s="2"/>
    </row>
    <row r="23" spans="1:20" s="22" customFormat="1" x14ac:dyDescent="0.35">
      <c r="A23" s="2"/>
      <c r="B23" s="2" t="s">
        <v>325</v>
      </c>
      <c r="C23" s="2"/>
      <c r="D23" s="2"/>
      <c r="E23" s="2"/>
      <c r="F23" s="2"/>
      <c r="G23" s="2"/>
      <c r="H23" s="2"/>
      <c r="I23" s="2"/>
      <c r="J23" s="2"/>
      <c r="K23" s="2"/>
      <c r="L23" s="2"/>
      <c r="M23" s="2"/>
      <c r="N23" s="2"/>
      <c r="O23" s="2"/>
      <c r="P23" s="2"/>
      <c r="Q23" s="2"/>
      <c r="R23" s="2"/>
      <c r="S23" s="2"/>
      <c r="T23" s="2"/>
    </row>
    <row r="24" spans="1:20" s="22" customFormat="1" x14ac:dyDescent="0.35">
      <c r="A24" s="2"/>
      <c r="B24" s="24"/>
      <c r="C24" s="2"/>
      <c r="D24" s="2"/>
      <c r="E24" s="2"/>
      <c r="F24" s="2"/>
      <c r="G24" s="2"/>
      <c r="H24" s="2"/>
      <c r="I24" s="2"/>
      <c r="J24" s="2"/>
      <c r="K24" s="2"/>
      <c r="L24" s="2"/>
      <c r="M24" s="2"/>
      <c r="N24" s="2"/>
      <c r="O24" s="2"/>
      <c r="P24" s="2"/>
      <c r="Q24" s="2"/>
      <c r="R24" s="2"/>
      <c r="S24" s="2"/>
      <c r="T24" s="2"/>
    </row>
    <row r="25" spans="1:20" s="22" customFormat="1" x14ac:dyDescent="0.35">
      <c r="A25" s="2"/>
      <c r="B25" s="2"/>
      <c r="C25" s="2"/>
      <c r="D25" s="2"/>
      <c r="E25" s="2"/>
      <c r="F25" s="2"/>
      <c r="G25" s="2"/>
      <c r="H25" s="2"/>
      <c r="I25" s="2"/>
      <c r="J25" s="2"/>
      <c r="K25" s="2"/>
      <c r="L25" s="2"/>
      <c r="M25" s="2"/>
      <c r="N25" s="2"/>
      <c r="O25" s="2"/>
      <c r="P25" s="2"/>
      <c r="Q25" s="2"/>
      <c r="R25" s="2"/>
      <c r="S25" s="2"/>
      <c r="T25" s="2"/>
    </row>
    <row r="26" spans="1:20" s="22" customFormat="1" x14ac:dyDescent="0.35">
      <c r="A26" s="2"/>
      <c r="B26" s="2"/>
      <c r="C26" s="2"/>
      <c r="D26" s="2"/>
      <c r="E26" s="2"/>
      <c r="F26" s="2"/>
      <c r="G26" s="2"/>
      <c r="H26" s="2"/>
      <c r="I26" s="2"/>
      <c r="J26" s="2"/>
      <c r="K26" s="2"/>
      <c r="L26" s="2"/>
      <c r="M26" s="2"/>
      <c r="N26" s="2"/>
      <c r="O26" s="2"/>
      <c r="P26" s="2"/>
      <c r="Q26" s="2"/>
      <c r="R26" s="2"/>
      <c r="S26" s="2"/>
      <c r="T26" s="2"/>
    </row>
    <row r="27" spans="1:20" s="22" customFormat="1" x14ac:dyDescent="0.35">
      <c r="A27" s="2"/>
      <c r="B27" s="2"/>
      <c r="C27" s="2"/>
      <c r="D27" s="2"/>
      <c r="E27" s="2"/>
      <c r="F27" s="2"/>
      <c r="G27" s="2"/>
      <c r="H27" s="2"/>
      <c r="I27" s="2"/>
      <c r="J27" s="2"/>
      <c r="K27" s="2"/>
      <c r="L27" s="2"/>
      <c r="M27" s="2"/>
      <c r="N27" s="2"/>
      <c r="O27" s="2"/>
      <c r="P27" s="2"/>
      <c r="Q27" s="2"/>
      <c r="R27" s="2"/>
      <c r="S27" s="2"/>
      <c r="T27" s="2"/>
    </row>
    <row r="28" spans="1:20" s="22" customFormat="1" x14ac:dyDescent="0.35">
      <c r="A28" s="2"/>
      <c r="B28" s="2"/>
      <c r="C28" s="2"/>
      <c r="D28" s="2"/>
      <c r="E28" s="2"/>
      <c r="F28" s="2"/>
      <c r="G28" s="2"/>
      <c r="H28" s="2"/>
      <c r="I28" s="2"/>
      <c r="J28" s="2"/>
      <c r="K28" s="2"/>
      <c r="L28" s="2"/>
      <c r="M28" s="2"/>
      <c r="N28" s="2"/>
      <c r="O28" s="2"/>
      <c r="P28" s="2"/>
      <c r="Q28" s="2"/>
      <c r="R28" s="2"/>
      <c r="S28" s="2"/>
      <c r="T28" s="2"/>
    </row>
    <row r="29" spans="1:20" s="22" customFormat="1" x14ac:dyDescent="0.35">
      <c r="A29" s="2"/>
      <c r="B29" s="2"/>
      <c r="C29" s="2"/>
      <c r="D29" s="2"/>
      <c r="E29" s="2"/>
      <c r="F29" s="2"/>
      <c r="G29" s="2"/>
      <c r="H29" s="2"/>
      <c r="I29" s="2"/>
      <c r="J29" s="2"/>
      <c r="K29" s="2"/>
      <c r="L29" s="2"/>
      <c r="M29" s="2"/>
      <c r="N29" s="2"/>
      <c r="O29" s="2"/>
      <c r="P29" s="2"/>
      <c r="Q29" s="2"/>
      <c r="R29" s="2"/>
      <c r="S29" s="2"/>
      <c r="T29" s="2"/>
    </row>
    <row r="30" spans="1:20" s="22" customFormat="1" x14ac:dyDescent="0.35">
      <c r="A30" s="2"/>
      <c r="B30" s="2"/>
      <c r="C30" s="2"/>
      <c r="D30" s="2"/>
      <c r="E30" s="2"/>
      <c r="F30" s="2"/>
      <c r="G30" s="2"/>
      <c r="H30" s="2"/>
      <c r="I30" s="2"/>
      <c r="J30" s="2"/>
      <c r="K30" s="2"/>
      <c r="L30" s="2"/>
      <c r="M30" s="2"/>
      <c r="N30" s="2"/>
      <c r="O30" s="2"/>
      <c r="P30" s="2"/>
      <c r="Q30" s="2"/>
      <c r="R30" s="2"/>
      <c r="S30" s="2"/>
      <c r="T30" s="2"/>
    </row>
    <row r="31" spans="1:20" s="22" customFormat="1" x14ac:dyDescent="0.35">
      <c r="A31" s="2"/>
      <c r="B31" s="2"/>
      <c r="C31" s="2"/>
      <c r="D31" s="2"/>
      <c r="E31" s="2"/>
      <c r="F31" s="2"/>
      <c r="G31" s="2"/>
      <c r="H31" s="2"/>
      <c r="I31" s="2"/>
      <c r="J31" s="2"/>
      <c r="K31" s="2"/>
      <c r="L31" s="2"/>
      <c r="M31" s="2"/>
      <c r="N31" s="2"/>
      <c r="O31" s="2"/>
      <c r="P31" s="2"/>
      <c r="Q31" s="2"/>
      <c r="R31" s="2"/>
      <c r="S31" s="2"/>
      <c r="T31" s="2"/>
    </row>
    <row r="32" spans="1:20" s="22" customFormat="1" x14ac:dyDescent="0.35">
      <c r="A32" s="2"/>
      <c r="B32" s="2"/>
      <c r="C32" s="2"/>
      <c r="D32" s="2"/>
      <c r="E32" s="2"/>
      <c r="F32" s="2"/>
      <c r="G32" s="2"/>
      <c r="H32" s="2"/>
      <c r="I32" s="2"/>
      <c r="J32" s="2"/>
      <c r="K32" s="2"/>
      <c r="L32" s="2"/>
      <c r="M32" s="2"/>
      <c r="N32" s="2"/>
      <c r="O32" s="2"/>
      <c r="P32" s="2"/>
      <c r="Q32" s="2"/>
      <c r="R32" s="2"/>
      <c r="S32" s="2"/>
      <c r="T32" s="2"/>
    </row>
    <row r="33" spans="1:20" s="22" customFormat="1" x14ac:dyDescent="0.35">
      <c r="A33" s="2"/>
      <c r="B33" s="2"/>
      <c r="C33" s="2"/>
      <c r="D33" s="2"/>
      <c r="E33" s="2"/>
      <c r="F33" s="2"/>
      <c r="G33" s="2"/>
      <c r="H33" s="2"/>
      <c r="I33" s="2"/>
      <c r="J33" s="2"/>
      <c r="K33" s="2"/>
      <c r="L33" s="2"/>
      <c r="M33" s="2"/>
      <c r="N33" s="2"/>
      <c r="O33" s="2"/>
      <c r="P33" s="2"/>
      <c r="Q33" s="2"/>
      <c r="R33" s="2"/>
      <c r="S33" s="2"/>
      <c r="T33" s="2"/>
    </row>
    <row r="34" spans="1:20" s="22" customFormat="1" x14ac:dyDescent="0.35">
      <c r="A34" s="2"/>
      <c r="B34" s="2"/>
      <c r="C34" s="2"/>
      <c r="D34" s="2"/>
      <c r="E34" s="2"/>
      <c r="F34" s="2"/>
      <c r="G34" s="2"/>
      <c r="H34" s="2"/>
      <c r="I34" s="2"/>
      <c r="J34" s="2"/>
      <c r="K34" s="2"/>
      <c r="L34" s="2"/>
      <c r="M34" s="2"/>
      <c r="N34" s="2"/>
      <c r="O34" s="2"/>
      <c r="P34" s="2"/>
      <c r="Q34" s="2"/>
      <c r="R34" s="2"/>
      <c r="S34" s="2"/>
      <c r="T34" s="2"/>
    </row>
    <row r="35" spans="1:20" s="22" customFormat="1" x14ac:dyDescent="0.35">
      <c r="A35" s="2"/>
      <c r="B35" s="2"/>
      <c r="C35" s="2"/>
      <c r="D35" s="2"/>
      <c r="E35" s="2"/>
      <c r="F35" s="2"/>
      <c r="G35" s="2"/>
      <c r="H35" s="2"/>
      <c r="I35" s="2"/>
      <c r="J35" s="2"/>
      <c r="K35" s="2"/>
      <c r="L35" s="2"/>
      <c r="M35" s="2"/>
      <c r="N35" s="2"/>
      <c r="O35" s="2"/>
      <c r="P35" s="2"/>
      <c r="Q35" s="2"/>
      <c r="R35" s="2"/>
      <c r="S35" s="2"/>
      <c r="T35" s="2"/>
    </row>
    <row r="36" spans="1:20" s="22" customFormat="1" x14ac:dyDescent="0.35">
      <c r="A36" s="2"/>
      <c r="B36" s="2"/>
      <c r="C36" s="2"/>
      <c r="D36" s="2"/>
      <c r="E36" s="2"/>
      <c r="F36" s="2"/>
      <c r="G36" s="2"/>
      <c r="H36" s="2"/>
      <c r="I36" s="2"/>
      <c r="J36" s="2"/>
      <c r="K36" s="2"/>
      <c r="L36" s="2"/>
      <c r="M36" s="2"/>
      <c r="N36" s="2"/>
      <c r="O36" s="2"/>
      <c r="P36" s="2"/>
      <c r="Q36" s="2"/>
      <c r="R36" s="2"/>
      <c r="S36" s="2"/>
      <c r="T36" s="2"/>
    </row>
    <row r="37" spans="1:20" s="22" customFormat="1" x14ac:dyDescent="0.35">
      <c r="A37" s="2"/>
      <c r="B37" s="2"/>
      <c r="C37" s="2"/>
      <c r="D37" s="2"/>
      <c r="E37" s="2"/>
      <c r="F37" s="2"/>
      <c r="G37" s="2"/>
      <c r="H37" s="2"/>
      <c r="I37" s="2"/>
      <c r="J37" s="2"/>
      <c r="K37" s="2"/>
      <c r="L37" s="2"/>
      <c r="M37" s="2"/>
      <c r="N37" s="2"/>
      <c r="O37" s="2"/>
      <c r="P37" s="2"/>
      <c r="Q37" s="2"/>
      <c r="R37" s="2"/>
      <c r="S37" s="2"/>
      <c r="T37" s="2"/>
    </row>
    <row r="38" spans="1:20" s="22" customFormat="1" x14ac:dyDescent="0.35">
      <c r="A38" s="2"/>
      <c r="B38" s="2"/>
      <c r="C38" s="2"/>
      <c r="D38" s="2"/>
      <c r="E38" s="2"/>
      <c r="F38" s="2"/>
      <c r="G38" s="2"/>
      <c r="H38" s="2"/>
      <c r="I38" s="2"/>
      <c r="J38" s="2"/>
      <c r="K38" s="2"/>
      <c r="L38" s="2"/>
      <c r="M38" s="2"/>
      <c r="N38" s="2"/>
      <c r="O38" s="2"/>
      <c r="P38" s="2"/>
      <c r="Q38" s="2"/>
      <c r="R38" s="2"/>
      <c r="S38" s="2"/>
      <c r="T38" s="2"/>
    </row>
    <row r="39" spans="1:20" s="22" customFormat="1" x14ac:dyDescent="0.35">
      <c r="A39" s="2"/>
      <c r="B39" s="2"/>
      <c r="C39" s="2"/>
      <c r="D39" s="2"/>
      <c r="E39" s="2"/>
      <c r="F39" s="2"/>
      <c r="G39" s="2"/>
      <c r="H39" s="2"/>
      <c r="I39" s="2"/>
      <c r="J39" s="2"/>
      <c r="K39" s="2"/>
      <c r="L39" s="2"/>
      <c r="M39" s="2"/>
      <c r="N39" s="2"/>
      <c r="O39" s="2"/>
      <c r="P39" s="2"/>
      <c r="Q39" s="2"/>
      <c r="R39" s="2"/>
      <c r="S39" s="2"/>
      <c r="T39" s="2"/>
    </row>
    <row r="40" spans="1:20" s="22" customFormat="1" x14ac:dyDescent="0.35">
      <c r="A40" s="2"/>
      <c r="B40" s="2"/>
      <c r="C40" s="2"/>
      <c r="D40" s="2"/>
      <c r="E40" s="2"/>
      <c r="F40" s="2"/>
      <c r="G40" s="2"/>
      <c r="H40" s="2"/>
      <c r="I40" s="2"/>
      <c r="J40" s="2"/>
      <c r="K40" s="2"/>
      <c r="L40" s="2"/>
      <c r="M40" s="2"/>
      <c r="N40" s="2"/>
      <c r="O40" s="2"/>
      <c r="P40" s="2"/>
      <c r="Q40" s="2"/>
      <c r="R40" s="2"/>
      <c r="S40" s="2"/>
      <c r="T40" s="2"/>
    </row>
    <row r="41" spans="1:20" s="22" customFormat="1" x14ac:dyDescent="0.35">
      <c r="A41" s="2"/>
      <c r="B41" s="2"/>
      <c r="C41" s="2"/>
      <c r="D41" s="2"/>
      <c r="E41" s="2"/>
      <c r="F41" s="2"/>
      <c r="G41" s="2"/>
      <c r="H41" s="2"/>
      <c r="I41" s="2"/>
      <c r="J41" s="2"/>
      <c r="K41" s="2"/>
      <c r="L41" s="2"/>
      <c r="M41" s="2"/>
      <c r="N41" s="2"/>
      <c r="O41" s="2"/>
      <c r="P41" s="2"/>
      <c r="Q41" s="2"/>
      <c r="R41" s="2"/>
      <c r="S41" s="2"/>
      <c r="T41" s="2"/>
    </row>
    <row r="42" spans="1:20" s="22" customFormat="1" x14ac:dyDescent="0.35">
      <c r="A42" s="2"/>
      <c r="B42" s="2"/>
      <c r="C42" s="2"/>
      <c r="D42" s="2"/>
      <c r="E42" s="2"/>
      <c r="F42" s="2"/>
      <c r="G42" s="2"/>
      <c r="H42" s="2"/>
      <c r="I42" s="2"/>
      <c r="J42" s="2"/>
      <c r="K42" s="2"/>
      <c r="L42" s="2"/>
      <c r="M42" s="2"/>
      <c r="N42" s="2"/>
      <c r="O42" s="2"/>
      <c r="P42" s="2"/>
      <c r="Q42" s="2"/>
      <c r="R42" s="2"/>
      <c r="S42" s="2"/>
      <c r="T42" s="2"/>
    </row>
    <row r="43" spans="1:20" s="22" customFormat="1" x14ac:dyDescent="0.35">
      <c r="A43" s="2"/>
      <c r="B43" s="2"/>
      <c r="C43" s="2"/>
      <c r="D43" s="2"/>
      <c r="E43" s="2"/>
      <c r="F43" s="2"/>
      <c r="G43" s="2"/>
      <c r="H43" s="2"/>
      <c r="I43" s="2"/>
      <c r="J43" s="2"/>
      <c r="K43" s="2"/>
      <c r="L43" s="2"/>
      <c r="M43" s="2"/>
      <c r="N43" s="2"/>
      <c r="O43" s="2"/>
      <c r="P43" s="2"/>
      <c r="Q43" s="2"/>
      <c r="R43" s="2"/>
      <c r="S43" s="2"/>
      <c r="T43" s="2"/>
    </row>
    <row r="44" spans="1:20" s="22" customFormat="1" x14ac:dyDescent="0.35">
      <c r="A44" s="2"/>
      <c r="B44" s="2"/>
      <c r="C44" s="2"/>
      <c r="D44" s="2"/>
      <c r="E44" s="2"/>
      <c r="F44" s="2"/>
      <c r="G44" s="2"/>
      <c r="H44" s="2"/>
      <c r="I44" s="2"/>
      <c r="J44" s="2"/>
      <c r="K44" s="2"/>
      <c r="L44" s="2"/>
      <c r="M44" s="2"/>
      <c r="N44" s="2"/>
      <c r="O44" s="2"/>
      <c r="P44" s="2"/>
      <c r="Q44" s="2"/>
      <c r="R44" s="2"/>
      <c r="S44" s="2"/>
      <c r="T44" s="2"/>
    </row>
    <row r="45" spans="1:20" s="22" customFormat="1" x14ac:dyDescent="0.35">
      <c r="A45" s="2"/>
      <c r="B45" s="2"/>
      <c r="C45" s="2"/>
      <c r="D45" s="2"/>
      <c r="E45" s="2"/>
      <c r="F45" s="2"/>
      <c r="G45" s="2"/>
      <c r="H45" s="2"/>
      <c r="I45" s="2"/>
      <c r="J45" s="2"/>
      <c r="K45" s="2"/>
      <c r="L45" s="2"/>
      <c r="M45" s="2"/>
      <c r="N45" s="2"/>
      <c r="O45" s="2"/>
      <c r="P45" s="2"/>
      <c r="Q45" s="2"/>
      <c r="R45" s="2"/>
      <c r="S45" s="2"/>
      <c r="T45" s="2"/>
    </row>
    <row r="46" spans="1:20" s="22" customFormat="1" x14ac:dyDescent="0.35">
      <c r="A46" s="2"/>
      <c r="B46" s="2"/>
      <c r="C46" s="2"/>
      <c r="D46" s="2"/>
      <c r="E46" s="2"/>
      <c r="F46" s="2"/>
      <c r="G46" s="2"/>
      <c r="H46" s="2"/>
      <c r="I46" s="2"/>
      <c r="J46" s="2"/>
      <c r="K46" s="2"/>
      <c r="L46" s="2"/>
      <c r="M46" s="2"/>
      <c r="N46" s="2"/>
      <c r="O46" s="2"/>
      <c r="P46" s="2"/>
      <c r="Q46" s="2"/>
      <c r="R46" s="2"/>
      <c r="S46" s="2"/>
      <c r="T46" s="2"/>
    </row>
    <row r="47" spans="1:20" s="22" customFormat="1" x14ac:dyDescent="0.35">
      <c r="A47" s="2"/>
      <c r="B47" s="2"/>
      <c r="C47" s="2"/>
      <c r="D47" s="2"/>
      <c r="E47" s="2"/>
      <c r="F47" s="2"/>
      <c r="G47" s="2"/>
      <c r="H47" s="2"/>
      <c r="I47" s="2"/>
      <c r="J47" s="2"/>
      <c r="K47" s="2"/>
      <c r="L47" s="2"/>
      <c r="M47" s="2"/>
      <c r="N47" s="2"/>
      <c r="O47" s="2"/>
      <c r="P47" s="2"/>
      <c r="Q47" s="2"/>
      <c r="R47" s="2"/>
      <c r="S47" s="2"/>
      <c r="T47" s="2"/>
    </row>
    <row r="48" spans="1:20" s="22" customFormat="1" x14ac:dyDescent="0.35">
      <c r="A48" s="2"/>
      <c r="B48" s="2"/>
      <c r="C48" s="2"/>
      <c r="D48" s="2"/>
      <c r="E48" s="2"/>
      <c r="F48" s="2"/>
      <c r="G48" s="2"/>
      <c r="H48" s="2"/>
      <c r="I48" s="2"/>
      <c r="J48" s="2"/>
      <c r="K48" s="2"/>
      <c r="L48" s="2"/>
      <c r="M48" s="2"/>
      <c r="N48" s="2"/>
      <c r="O48" s="2"/>
      <c r="P48" s="2"/>
      <c r="Q48" s="2"/>
      <c r="R48" s="2"/>
      <c r="S48" s="2"/>
      <c r="T48" s="2"/>
    </row>
    <row r="49" spans="1:20" s="22" customFormat="1" x14ac:dyDescent="0.35">
      <c r="A49" s="2"/>
      <c r="B49" s="2"/>
      <c r="C49" s="2"/>
      <c r="D49" s="2"/>
      <c r="E49" s="2"/>
      <c r="F49" s="2"/>
      <c r="G49" s="2"/>
      <c r="H49" s="2"/>
      <c r="I49" s="2"/>
      <c r="J49" s="2"/>
      <c r="K49" s="2"/>
      <c r="L49" s="2"/>
      <c r="M49" s="2"/>
      <c r="N49" s="2"/>
      <c r="O49" s="2"/>
      <c r="P49" s="2"/>
      <c r="Q49" s="2"/>
      <c r="R49" s="2"/>
      <c r="S49" s="2"/>
      <c r="T49" s="2"/>
    </row>
    <row r="50" spans="1:20" s="22" customFormat="1" x14ac:dyDescent="0.35">
      <c r="A50" s="2"/>
      <c r="B50" s="2"/>
      <c r="C50" s="2"/>
      <c r="D50" s="2"/>
      <c r="E50" s="2"/>
      <c r="F50" s="2"/>
      <c r="G50" s="2"/>
      <c r="H50" s="2"/>
      <c r="I50" s="2"/>
      <c r="J50" s="2"/>
      <c r="K50" s="2"/>
      <c r="L50" s="2"/>
      <c r="M50" s="2"/>
      <c r="N50" s="2"/>
      <c r="O50" s="2"/>
      <c r="P50" s="2"/>
      <c r="Q50" s="2"/>
      <c r="R50" s="2"/>
      <c r="S50" s="2"/>
      <c r="T50" s="2"/>
    </row>
    <row r="51" spans="1:20" s="22" customFormat="1" x14ac:dyDescent="0.35">
      <c r="A51" s="2"/>
      <c r="B51" s="2"/>
      <c r="C51" s="2"/>
      <c r="D51" s="2"/>
      <c r="E51" s="2"/>
      <c r="F51" s="2"/>
      <c r="G51" s="2"/>
      <c r="H51" s="2"/>
      <c r="I51" s="2"/>
      <c r="J51" s="2"/>
      <c r="K51" s="2"/>
      <c r="L51" s="2"/>
      <c r="M51" s="2"/>
      <c r="N51" s="2"/>
      <c r="O51" s="2"/>
      <c r="P51" s="2"/>
      <c r="Q51" s="2"/>
      <c r="R51" s="2"/>
      <c r="S51" s="2"/>
      <c r="T51" s="2"/>
    </row>
    <row r="52" spans="1:20" s="22" customFormat="1" x14ac:dyDescent="0.35">
      <c r="A52" s="2"/>
      <c r="B52" s="2"/>
      <c r="C52" s="2"/>
      <c r="D52" s="2"/>
      <c r="E52" s="2"/>
      <c r="F52" s="2"/>
      <c r="G52" s="2"/>
      <c r="H52" s="2"/>
      <c r="I52" s="2"/>
      <c r="J52" s="2"/>
      <c r="K52" s="2"/>
      <c r="L52" s="2"/>
      <c r="M52" s="2"/>
      <c r="N52" s="2"/>
      <c r="O52" s="2"/>
      <c r="P52" s="2"/>
      <c r="Q52" s="2"/>
      <c r="R52" s="2"/>
      <c r="S52" s="2"/>
      <c r="T52" s="2"/>
    </row>
    <row r="53" spans="1:20" s="22" customFormat="1" x14ac:dyDescent="0.35">
      <c r="A53" s="2"/>
      <c r="B53" s="2"/>
      <c r="C53" s="2"/>
      <c r="D53" s="2"/>
      <c r="E53" s="2"/>
      <c r="F53" s="2"/>
      <c r="G53" s="2"/>
      <c r="H53" s="2"/>
      <c r="I53" s="2"/>
      <c r="J53" s="2"/>
      <c r="K53" s="2"/>
      <c r="L53" s="2"/>
      <c r="M53" s="2"/>
      <c r="N53" s="2"/>
      <c r="O53" s="2"/>
      <c r="P53" s="2"/>
      <c r="Q53" s="2"/>
      <c r="R53" s="2"/>
      <c r="S53" s="2"/>
      <c r="T53" s="2"/>
    </row>
    <row r="54" spans="1:20" s="22" customFormat="1" x14ac:dyDescent="0.35">
      <c r="A54" s="2"/>
      <c r="B54" s="2"/>
      <c r="C54" s="2"/>
      <c r="D54" s="2"/>
      <c r="E54" s="2"/>
      <c r="F54" s="2"/>
      <c r="G54" s="2"/>
      <c r="H54" s="2"/>
      <c r="I54" s="2"/>
      <c r="J54" s="2"/>
      <c r="K54" s="2"/>
      <c r="L54" s="2"/>
      <c r="M54" s="2"/>
      <c r="N54" s="2"/>
      <c r="O54" s="2"/>
      <c r="P54" s="2"/>
      <c r="Q54" s="2"/>
      <c r="R54" s="2"/>
      <c r="S54" s="2"/>
      <c r="T54" s="2"/>
    </row>
    <row r="55" spans="1:20" s="22" customFormat="1" x14ac:dyDescent="0.35">
      <c r="A55" s="2"/>
      <c r="B55" s="2"/>
      <c r="C55" s="2"/>
      <c r="D55" s="2"/>
      <c r="E55" s="2"/>
      <c r="F55" s="2"/>
      <c r="G55" s="2"/>
      <c r="H55" s="2"/>
      <c r="I55" s="2"/>
      <c r="J55" s="2"/>
      <c r="K55" s="2"/>
      <c r="L55" s="2"/>
      <c r="M55" s="2"/>
      <c r="N55" s="2"/>
      <c r="O55" s="2"/>
      <c r="P55" s="2"/>
      <c r="Q55" s="2"/>
      <c r="R55" s="2"/>
      <c r="S55" s="2"/>
      <c r="T55" s="2"/>
    </row>
    <row r="56" spans="1:20" s="22" customFormat="1" x14ac:dyDescent="0.35">
      <c r="A56" s="2"/>
      <c r="B56" s="2"/>
      <c r="C56" s="2"/>
      <c r="D56" s="2"/>
      <c r="E56" s="2"/>
      <c r="F56" s="2"/>
      <c r="G56" s="2"/>
      <c r="H56" s="2"/>
      <c r="I56" s="2"/>
      <c r="J56" s="2"/>
      <c r="K56" s="2"/>
      <c r="L56" s="2"/>
      <c r="M56" s="2"/>
      <c r="N56" s="2"/>
      <c r="O56" s="2"/>
      <c r="P56" s="2"/>
      <c r="Q56" s="2"/>
      <c r="R56" s="2"/>
      <c r="S56" s="2"/>
      <c r="T56" s="2"/>
    </row>
    <row r="57" spans="1:20" s="22" customFormat="1" x14ac:dyDescent="0.35">
      <c r="A57" s="2"/>
      <c r="B57" s="2"/>
      <c r="C57" s="2"/>
      <c r="D57" s="2"/>
      <c r="E57" s="2"/>
      <c r="F57" s="2"/>
      <c r="G57" s="2"/>
      <c r="H57" s="2"/>
      <c r="I57" s="2"/>
      <c r="J57" s="2"/>
      <c r="K57" s="2"/>
      <c r="L57" s="2"/>
      <c r="M57" s="2"/>
      <c r="N57" s="2"/>
      <c r="O57" s="2"/>
      <c r="P57" s="2"/>
      <c r="Q57" s="2"/>
      <c r="R57" s="2"/>
      <c r="S57" s="2"/>
      <c r="T57" s="2"/>
    </row>
    <row r="58" spans="1:20" s="22" customFormat="1" x14ac:dyDescent="0.35">
      <c r="A58" s="2"/>
      <c r="B58" s="2"/>
      <c r="C58" s="2"/>
      <c r="D58" s="2"/>
      <c r="E58" s="2"/>
      <c r="F58" s="2"/>
      <c r="G58" s="2"/>
      <c r="H58" s="2"/>
      <c r="I58" s="2"/>
      <c r="J58" s="2"/>
      <c r="K58" s="2"/>
      <c r="L58" s="2"/>
      <c r="M58" s="2"/>
      <c r="N58" s="2"/>
      <c r="O58" s="2"/>
      <c r="P58" s="2"/>
      <c r="Q58" s="2"/>
      <c r="R58" s="2"/>
      <c r="S58" s="2"/>
      <c r="T58" s="2"/>
    </row>
    <row r="59" spans="1:20" s="22" customFormat="1" x14ac:dyDescent="0.35">
      <c r="A59" s="2"/>
      <c r="B59" s="2"/>
      <c r="C59" s="2"/>
      <c r="D59" s="2"/>
      <c r="E59" s="2"/>
      <c r="F59" s="2"/>
      <c r="G59" s="2"/>
      <c r="H59" s="2"/>
      <c r="I59" s="2"/>
      <c r="J59" s="2"/>
      <c r="K59" s="2"/>
      <c r="L59" s="2"/>
      <c r="M59" s="2"/>
      <c r="N59" s="2"/>
      <c r="O59" s="2"/>
      <c r="P59" s="2"/>
      <c r="Q59" s="2"/>
      <c r="R59" s="2"/>
      <c r="S59" s="2"/>
      <c r="T59" s="2"/>
    </row>
    <row r="60" spans="1:20" s="22" customFormat="1" x14ac:dyDescent="0.35">
      <c r="A60" s="2"/>
      <c r="B60" s="2"/>
      <c r="C60" s="2"/>
      <c r="D60" s="2"/>
      <c r="E60" s="2"/>
      <c r="F60" s="2"/>
      <c r="G60" s="2"/>
      <c r="H60" s="2"/>
      <c r="I60" s="2"/>
      <c r="J60" s="2"/>
      <c r="K60" s="2"/>
      <c r="L60" s="2"/>
      <c r="M60" s="2"/>
      <c r="N60" s="2"/>
      <c r="O60" s="2"/>
      <c r="P60" s="2"/>
      <c r="Q60" s="2"/>
      <c r="R60" s="2"/>
      <c r="S60" s="2"/>
      <c r="T60" s="2"/>
    </row>
    <row r="61" spans="1:20" s="22" customFormat="1" x14ac:dyDescent="0.35">
      <c r="A61" s="2"/>
      <c r="B61" s="2"/>
      <c r="C61" s="2"/>
      <c r="D61" s="2"/>
      <c r="E61" s="2"/>
      <c r="F61" s="2"/>
      <c r="G61" s="2"/>
      <c r="H61" s="2"/>
      <c r="I61" s="2"/>
      <c r="J61" s="2"/>
      <c r="K61" s="2"/>
      <c r="L61" s="2"/>
      <c r="M61" s="2"/>
      <c r="N61" s="2"/>
      <c r="O61" s="2"/>
      <c r="P61" s="2"/>
      <c r="Q61" s="2"/>
      <c r="R61" s="2"/>
      <c r="S61" s="2"/>
      <c r="T61" s="2"/>
    </row>
    <row r="62" spans="1:20" s="22" customFormat="1" x14ac:dyDescent="0.35">
      <c r="A62" s="2"/>
      <c r="B62" s="2"/>
      <c r="C62" s="2"/>
      <c r="D62" s="2"/>
      <c r="E62" s="2"/>
      <c r="F62" s="2"/>
      <c r="G62" s="2"/>
      <c r="H62" s="2"/>
      <c r="I62" s="2"/>
      <c r="J62" s="2"/>
      <c r="K62" s="2"/>
      <c r="L62" s="2"/>
      <c r="M62" s="2"/>
      <c r="N62" s="2"/>
      <c r="O62" s="2"/>
      <c r="P62" s="2"/>
      <c r="Q62" s="2"/>
      <c r="R62" s="2"/>
      <c r="S62" s="2"/>
      <c r="T62" s="2"/>
    </row>
    <row r="63" spans="1:20" s="22" customFormat="1" x14ac:dyDescent="0.35">
      <c r="A63" s="2"/>
      <c r="B63" s="2"/>
      <c r="C63" s="2"/>
      <c r="D63" s="2"/>
      <c r="E63" s="2"/>
      <c r="F63" s="2"/>
      <c r="G63" s="2"/>
      <c r="H63" s="2"/>
      <c r="I63" s="2"/>
      <c r="J63" s="2"/>
      <c r="K63" s="2"/>
      <c r="L63" s="2"/>
      <c r="M63" s="2"/>
      <c r="N63" s="2"/>
      <c r="O63" s="2"/>
      <c r="P63" s="2"/>
      <c r="Q63" s="2"/>
      <c r="R63" s="2"/>
      <c r="S63" s="2"/>
      <c r="T63" s="2"/>
    </row>
    <row r="64" spans="1:20" s="22" customFormat="1" x14ac:dyDescent="0.35">
      <c r="A64" s="2"/>
      <c r="B64" s="2"/>
      <c r="C64" s="2"/>
      <c r="D64" s="2"/>
      <c r="E64" s="2"/>
      <c r="F64" s="2"/>
      <c r="G64" s="2"/>
      <c r="H64" s="2"/>
      <c r="I64" s="2"/>
      <c r="J64" s="2"/>
      <c r="K64" s="2"/>
      <c r="L64" s="2"/>
      <c r="M64" s="2"/>
      <c r="N64" s="2"/>
      <c r="O64" s="2"/>
      <c r="P64" s="2"/>
      <c r="Q64" s="2"/>
      <c r="R64" s="2"/>
      <c r="S64" s="2"/>
      <c r="T64" s="2"/>
    </row>
    <row r="65" spans="1:20" s="22" customFormat="1" x14ac:dyDescent="0.35">
      <c r="A65" s="2"/>
      <c r="B65" s="2"/>
      <c r="C65" s="2"/>
      <c r="D65" s="2"/>
      <c r="E65" s="2"/>
      <c r="F65" s="2"/>
      <c r="G65" s="2"/>
      <c r="H65" s="2"/>
      <c r="I65" s="2"/>
      <c r="J65" s="2"/>
      <c r="K65" s="2"/>
      <c r="L65" s="2"/>
      <c r="M65" s="2"/>
      <c r="N65" s="2"/>
      <c r="O65" s="2"/>
      <c r="P65" s="2"/>
      <c r="Q65" s="2"/>
      <c r="R65" s="2"/>
      <c r="S65" s="2"/>
      <c r="T65" s="2"/>
    </row>
    <row r="66" spans="1:20" s="22" customFormat="1" x14ac:dyDescent="0.35">
      <c r="A66" s="2"/>
      <c r="B66" s="2"/>
      <c r="C66" s="2"/>
      <c r="D66" s="2"/>
      <c r="E66" s="2"/>
      <c r="F66" s="2"/>
      <c r="G66" s="2"/>
      <c r="H66" s="2"/>
      <c r="I66" s="2"/>
      <c r="J66" s="2"/>
      <c r="K66" s="2"/>
      <c r="L66" s="2"/>
      <c r="M66" s="2"/>
      <c r="N66" s="2"/>
      <c r="O66" s="2"/>
      <c r="P66" s="2"/>
      <c r="Q66" s="2"/>
      <c r="R66" s="2"/>
      <c r="S66" s="2"/>
      <c r="T66" s="2"/>
    </row>
    <row r="67" spans="1:20" s="22" customFormat="1" x14ac:dyDescent="0.35">
      <c r="A67" s="2"/>
      <c r="B67" s="2"/>
      <c r="C67" s="2"/>
      <c r="D67" s="2"/>
      <c r="E67" s="2"/>
      <c r="F67" s="2"/>
      <c r="G67" s="2"/>
      <c r="H67" s="2"/>
      <c r="I67" s="2"/>
      <c r="J67" s="2"/>
      <c r="K67" s="2"/>
      <c r="L67" s="2"/>
      <c r="M67" s="2"/>
      <c r="N67" s="2"/>
      <c r="O67" s="2"/>
      <c r="P67" s="2"/>
      <c r="Q67" s="2"/>
      <c r="R67" s="2"/>
      <c r="S67" s="2"/>
      <c r="T67" s="2"/>
    </row>
    <row r="68" spans="1:20" s="22" customFormat="1" x14ac:dyDescent="0.35">
      <c r="A68" s="2"/>
      <c r="B68" s="2"/>
      <c r="C68" s="2"/>
      <c r="D68" s="2"/>
      <c r="E68" s="2"/>
      <c r="F68" s="2"/>
      <c r="G68" s="2"/>
      <c r="H68" s="2"/>
      <c r="I68" s="2"/>
      <c r="J68" s="2"/>
      <c r="K68" s="2"/>
      <c r="L68" s="2"/>
      <c r="M68" s="2"/>
      <c r="N68" s="2"/>
      <c r="O68" s="2"/>
      <c r="P68" s="2"/>
      <c r="Q68" s="2"/>
      <c r="R68" s="2"/>
      <c r="S68" s="2"/>
      <c r="T68" s="2"/>
    </row>
    <row r="69" spans="1:20" s="22" customFormat="1" x14ac:dyDescent="0.35">
      <c r="A69" s="2"/>
      <c r="B69" s="2"/>
      <c r="C69" s="2"/>
      <c r="D69" s="2"/>
      <c r="E69" s="2"/>
      <c r="F69" s="2"/>
      <c r="G69" s="2"/>
      <c r="H69" s="2"/>
      <c r="I69" s="2"/>
      <c r="J69" s="2"/>
      <c r="K69" s="2"/>
      <c r="L69" s="2"/>
      <c r="M69" s="2"/>
      <c r="N69" s="2"/>
      <c r="O69" s="2"/>
      <c r="P69" s="2"/>
      <c r="Q69" s="2"/>
      <c r="R69" s="2"/>
      <c r="S69" s="2"/>
      <c r="T69" s="2"/>
    </row>
    <row r="70" spans="1:20" s="22" customFormat="1" x14ac:dyDescent="0.35">
      <c r="A70" s="2"/>
      <c r="B70" s="2"/>
      <c r="C70" s="2"/>
      <c r="D70" s="2"/>
      <c r="E70" s="2"/>
      <c r="F70" s="2"/>
      <c r="G70" s="2"/>
      <c r="H70" s="2"/>
      <c r="I70" s="2"/>
      <c r="J70" s="2"/>
      <c r="K70" s="2"/>
      <c r="L70" s="2"/>
      <c r="M70" s="2"/>
      <c r="N70" s="2"/>
      <c r="O70" s="2"/>
      <c r="P70" s="2"/>
      <c r="Q70" s="2"/>
      <c r="R70" s="2"/>
      <c r="S70" s="2"/>
      <c r="T70" s="2"/>
    </row>
    <row r="71" spans="1:20" s="22" customFormat="1" x14ac:dyDescent="0.35">
      <c r="A71" s="2"/>
      <c r="B71" s="2"/>
      <c r="C71" s="2"/>
      <c r="D71" s="2"/>
      <c r="E71" s="2"/>
      <c r="F71" s="2"/>
      <c r="G71" s="2"/>
      <c r="H71" s="2"/>
      <c r="I71" s="2"/>
      <c r="J71" s="2"/>
      <c r="K71" s="2"/>
      <c r="L71" s="2"/>
      <c r="M71" s="2"/>
      <c r="N71" s="2"/>
      <c r="O71" s="2"/>
      <c r="P71" s="2"/>
      <c r="Q71" s="2"/>
      <c r="R71" s="2"/>
      <c r="S71" s="2"/>
      <c r="T71" s="2"/>
    </row>
    <row r="72" spans="1:20" s="22" customFormat="1" x14ac:dyDescent="0.35">
      <c r="A72" s="2"/>
      <c r="B72" s="2"/>
      <c r="C72" s="2"/>
      <c r="D72" s="2"/>
      <c r="E72" s="2"/>
      <c r="F72" s="2"/>
      <c r="G72" s="2"/>
      <c r="H72" s="2"/>
      <c r="I72" s="2"/>
      <c r="J72" s="2"/>
      <c r="K72" s="2"/>
      <c r="L72" s="2"/>
      <c r="M72" s="2"/>
      <c r="N72" s="2"/>
      <c r="O72" s="2"/>
      <c r="P72" s="2"/>
      <c r="Q72" s="2"/>
      <c r="R72" s="2"/>
      <c r="S72" s="2"/>
      <c r="T72" s="2"/>
    </row>
    <row r="73" spans="1:20" s="22" customFormat="1" x14ac:dyDescent="0.35">
      <c r="A73" s="2"/>
      <c r="B73" s="2"/>
      <c r="C73" s="2"/>
      <c r="D73" s="2"/>
      <c r="E73" s="2"/>
      <c r="F73" s="2"/>
      <c r="G73" s="2"/>
      <c r="H73" s="2"/>
      <c r="I73" s="2"/>
      <c r="J73" s="2"/>
      <c r="K73" s="2"/>
      <c r="L73" s="2"/>
      <c r="M73" s="2"/>
      <c r="N73" s="2"/>
      <c r="O73" s="2"/>
      <c r="P73" s="2"/>
      <c r="Q73" s="2"/>
      <c r="R73" s="2"/>
      <c r="S73" s="2"/>
      <c r="T73"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1120-A2E9-418C-8D72-AFD99600B72C}">
  <sheetPr codeName="Sheet4">
    <tabColor theme="0" tint="-0.34998626667073579"/>
  </sheetPr>
  <dimension ref="B2:R58"/>
  <sheetViews>
    <sheetView zoomScale="115" zoomScaleNormal="115" workbookViewId="0">
      <selection activeCell="D11" sqref="D11"/>
    </sheetView>
  </sheetViews>
  <sheetFormatPr defaultColWidth="9.109375" defaultRowHeight="16.2" x14ac:dyDescent="0.35"/>
  <cols>
    <col min="1" max="2" width="3.33203125" style="2" customWidth="1"/>
    <col min="3" max="3" width="25.6640625" style="2" customWidth="1"/>
    <col min="4" max="4" width="19.33203125" style="2" customWidth="1"/>
    <col min="5" max="5" width="25.6640625" style="2" bestFit="1" customWidth="1"/>
    <col min="6" max="6" width="18.33203125" style="2" customWidth="1"/>
    <col min="7" max="7" width="3.5546875" style="2" customWidth="1"/>
    <col min="8" max="8" width="3.33203125" style="2" customWidth="1"/>
    <col min="9" max="9" width="17.6640625" style="2" customWidth="1"/>
    <col min="10" max="10" width="14.5546875" style="2" customWidth="1"/>
    <col min="11" max="11" width="15.5546875" style="2" customWidth="1"/>
    <col min="12" max="12" width="3.88671875" style="2" customWidth="1"/>
    <col min="13" max="14" width="9.109375" style="2"/>
    <col min="15" max="15" width="30.88671875" style="2" customWidth="1"/>
    <col min="16" max="16" width="24.6640625" style="2" customWidth="1"/>
    <col min="17" max="17" width="15.33203125" style="2" customWidth="1"/>
    <col min="18" max="18" width="18.33203125" style="26" customWidth="1"/>
    <col min="19" max="16384" width="9.109375" style="2"/>
  </cols>
  <sheetData>
    <row r="2" spans="2:7" ht="26.4" x14ac:dyDescent="0.55000000000000004">
      <c r="B2" s="5" t="s">
        <v>385</v>
      </c>
    </row>
    <row r="3" spans="2:7" x14ac:dyDescent="0.35">
      <c r="B3" s="1"/>
    </row>
    <row r="4" spans="2:7" x14ac:dyDescent="0.35">
      <c r="B4" s="2" t="s">
        <v>386</v>
      </c>
    </row>
    <row r="5" spans="2:7" x14ac:dyDescent="0.35">
      <c r="B5" s="2" t="s">
        <v>387</v>
      </c>
    </row>
    <row r="6" spans="2:7" x14ac:dyDescent="0.35">
      <c r="B6" s="2" t="s">
        <v>49</v>
      </c>
    </row>
    <row r="7" spans="2:7" ht="16.8" thickBot="1" x14ac:dyDescent="0.4"/>
    <row r="8" spans="2:7" ht="15" customHeight="1" x14ac:dyDescent="0.35">
      <c r="B8" s="33"/>
      <c r="C8" s="34"/>
      <c r="D8" s="34"/>
      <c r="E8" s="35"/>
    </row>
    <row r="9" spans="2:7" ht="21.6" x14ac:dyDescent="0.5">
      <c r="B9" s="36"/>
      <c r="C9" s="31" t="s">
        <v>50</v>
      </c>
      <c r="D9" s="32"/>
      <c r="E9" s="37"/>
    </row>
    <row r="10" spans="2:7" ht="15" customHeight="1" x14ac:dyDescent="0.35">
      <c r="B10" s="36"/>
      <c r="C10" s="42" t="s">
        <v>51</v>
      </c>
      <c r="D10" s="42"/>
      <c r="E10" s="43"/>
    </row>
    <row r="11" spans="2:7" ht="17.399999999999999" x14ac:dyDescent="0.35">
      <c r="B11" s="36"/>
      <c r="C11" s="32" t="s">
        <v>24</v>
      </c>
      <c r="D11" s="104">
        <v>0</v>
      </c>
      <c r="E11" s="43" t="s">
        <v>52</v>
      </c>
    </row>
    <row r="12" spans="2:7" ht="17.399999999999999" x14ac:dyDescent="0.35">
      <c r="B12" s="36"/>
      <c r="C12" s="32" t="s">
        <v>26</v>
      </c>
      <c r="D12" s="63">
        <v>3.2599999999999998E-7</v>
      </c>
      <c r="E12" s="43" t="s">
        <v>52</v>
      </c>
    </row>
    <row r="13" spans="2:7" ht="17.399999999999999" x14ac:dyDescent="0.35">
      <c r="B13" s="36"/>
      <c r="C13" s="32" t="s">
        <v>27</v>
      </c>
      <c r="D13" s="104">
        <v>0</v>
      </c>
      <c r="E13" s="43" t="s">
        <v>52</v>
      </c>
    </row>
    <row r="14" spans="2:7" ht="17.399999999999999" x14ac:dyDescent="0.35">
      <c r="B14" s="36"/>
      <c r="C14" s="32" t="s">
        <v>28</v>
      </c>
      <c r="D14" s="63">
        <v>3.33E-8</v>
      </c>
      <c r="E14" s="43" t="s">
        <v>52</v>
      </c>
    </row>
    <row r="15" spans="2:7" ht="17.399999999999999" x14ac:dyDescent="0.35">
      <c r="B15" s="36"/>
      <c r="C15" s="32" t="s">
        <v>30</v>
      </c>
      <c r="D15" s="63">
        <v>3.33E-8</v>
      </c>
      <c r="E15" s="43" t="s">
        <v>52</v>
      </c>
    </row>
    <row r="16" spans="2:7" ht="17.399999999999999" x14ac:dyDescent="0.35">
      <c r="B16" s="36"/>
      <c r="C16" s="32" t="s">
        <v>31</v>
      </c>
      <c r="D16" s="63">
        <v>3.33E-8</v>
      </c>
      <c r="E16" s="43" t="s">
        <v>52</v>
      </c>
      <c r="F16" s="6"/>
      <c r="G16" s="6"/>
    </row>
    <row r="17" spans="2:14" ht="17.399999999999999" x14ac:dyDescent="0.35">
      <c r="B17" s="36"/>
      <c r="C17" s="32" t="s">
        <v>32</v>
      </c>
      <c r="D17" s="104">
        <v>0</v>
      </c>
      <c r="E17" s="43" t="s">
        <v>52</v>
      </c>
      <c r="F17" s="6"/>
      <c r="G17" s="6"/>
    </row>
    <row r="18" spans="2:14" ht="17.399999999999999" x14ac:dyDescent="0.35">
      <c r="B18" s="36"/>
      <c r="C18" s="32" t="s">
        <v>33</v>
      </c>
      <c r="D18" s="104">
        <v>0</v>
      </c>
      <c r="E18" s="43" t="s">
        <v>52</v>
      </c>
      <c r="F18" s="6"/>
      <c r="G18" s="6"/>
    </row>
    <row r="19" spans="2:14" ht="17.399999999999999" x14ac:dyDescent="0.35">
      <c r="B19" s="36"/>
      <c r="C19" s="32" t="s">
        <v>34</v>
      </c>
      <c r="D19" s="104">
        <v>0</v>
      </c>
      <c r="E19" s="43" t="s">
        <v>52</v>
      </c>
      <c r="F19" s="6"/>
      <c r="G19" s="6"/>
    </row>
    <row r="20" spans="2:14" ht="17.399999999999999" x14ac:dyDescent="0.35">
      <c r="B20" s="36"/>
      <c r="C20" s="32" t="s">
        <v>35</v>
      </c>
      <c r="D20" s="104">
        <v>0</v>
      </c>
      <c r="E20" s="43" t="s">
        <v>53</v>
      </c>
      <c r="F20" s="6"/>
      <c r="G20" s="6"/>
    </row>
    <row r="21" spans="2:14" ht="16.8" thickBot="1" x14ac:dyDescent="0.4">
      <c r="B21" s="36"/>
      <c r="C21" s="32"/>
      <c r="D21" s="32"/>
      <c r="E21" s="40"/>
      <c r="F21" s="6"/>
      <c r="G21" s="6"/>
    </row>
    <row r="22" spans="2:14" x14ac:dyDescent="0.35">
      <c r="B22" s="105"/>
      <c r="C22" s="106"/>
      <c r="D22" s="106"/>
      <c r="E22" s="107"/>
    </row>
    <row r="23" spans="2:14" ht="21.6" x14ac:dyDescent="0.5">
      <c r="B23" s="108"/>
      <c r="C23" s="109" t="s">
        <v>54</v>
      </c>
      <c r="D23" s="110"/>
      <c r="E23" s="111"/>
    </row>
    <row r="24" spans="2:14" ht="15" customHeight="1" x14ac:dyDescent="0.35">
      <c r="B24" s="108"/>
      <c r="C24" s="112" t="s">
        <v>51</v>
      </c>
      <c r="D24" s="112"/>
      <c r="E24" s="113"/>
      <c r="N24" s="1"/>
    </row>
    <row r="25" spans="2:14" ht="15.6" customHeight="1" x14ac:dyDescent="0.35">
      <c r="B25" s="108"/>
      <c r="C25" s="110" t="s">
        <v>24</v>
      </c>
      <c r="D25" s="110">
        <v>2.6599999999999999E-9</v>
      </c>
      <c r="E25" s="113" t="s">
        <v>55</v>
      </c>
    </row>
    <row r="26" spans="2:14" ht="16.8" customHeight="1" x14ac:dyDescent="0.35">
      <c r="B26" s="108"/>
      <c r="C26" s="110" t="s">
        <v>26</v>
      </c>
      <c r="D26" s="110">
        <v>0</v>
      </c>
      <c r="E26" s="113" t="s">
        <v>55</v>
      </c>
    </row>
    <row r="27" spans="2:14" ht="15" customHeight="1" x14ac:dyDescent="0.35">
      <c r="B27" s="108"/>
      <c r="C27" s="110" t="s">
        <v>27</v>
      </c>
      <c r="D27" s="110">
        <v>4.8799999999999997E-9</v>
      </c>
      <c r="E27" s="113" t="s">
        <v>55</v>
      </c>
    </row>
    <row r="28" spans="2:14" ht="17.399999999999999" x14ac:dyDescent="0.35">
      <c r="B28" s="108"/>
      <c r="C28" s="110" t="s">
        <v>28</v>
      </c>
      <c r="D28" s="110">
        <v>0</v>
      </c>
      <c r="E28" s="113" t="s">
        <v>55</v>
      </c>
      <c r="F28" s="1"/>
    </row>
    <row r="29" spans="2:14" ht="15" customHeight="1" x14ac:dyDescent="0.35">
      <c r="B29" s="108"/>
      <c r="C29" s="110" t="s">
        <v>30</v>
      </c>
      <c r="D29" s="110">
        <v>2.6599999999999999E-9</v>
      </c>
      <c r="E29" s="113" t="s">
        <v>55</v>
      </c>
    </row>
    <row r="30" spans="2:14" ht="17.399999999999999" x14ac:dyDescent="0.35">
      <c r="B30" s="108"/>
      <c r="C30" s="110" t="s">
        <v>31</v>
      </c>
      <c r="D30" s="110">
        <v>0</v>
      </c>
      <c r="E30" s="113" t="s">
        <v>55</v>
      </c>
    </row>
    <row r="31" spans="2:14" ht="17.399999999999999" x14ac:dyDescent="0.35">
      <c r="B31" s="108"/>
      <c r="C31" s="110" t="s">
        <v>32</v>
      </c>
      <c r="D31" s="110">
        <v>8.8800000000000008E-9</v>
      </c>
      <c r="E31" s="113" t="s">
        <v>55</v>
      </c>
    </row>
    <row r="32" spans="2:14" ht="17.399999999999999" x14ac:dyDescent="0.35">
      <c r="B32" s="108"/>
      <c r="C32" s="110" t="s">
        <v>33</v>
      </c>
      <c r="D32" s="110">
        <v>6.2199999999999996E-9</v>
      </c>
      <c r="E32" s="113" t="s">
        <v>55</v>
      </c>
    </row>
    <row r="33" spans="2:5" ht="17.399999999999999" x14ac:dyDescent="0.35">
      <c r="B33" s="108"/>
      <c r="C33" s="110" t="s">
        <v>34</v>
      </c>
      <c r="D33" s="110">
        <v>2.93E-9</v>
      </c>
      <c r="E33" s="113" t="s">
        <v>55</v>
      </c>
    </row>
    <row r="34" spans="2:5" ht="17.399999999999999" x14ac:dyDescent="0.35">
      <c r="B34" s="108"/>
      <c r="C34" s="110" t="s">
        <v>35</v>
      </c>
      <c r="D34" s="110">
        <v>6.48E-9</v>
      </c>
      <c r="E34" s="113" t="s">
        <v>55</v>
      </c>
    </row>
    <row r="35" spans="2:5" ht="16.8" thickBot="1" x14ac:dyDescent="0.4">
      <c r="B35" s="114"/>
      <c r="C35" s="115"/>
      <c r="D35" s="115"/>
      <c r="E35" s="116"/>
    </row>
    <row r="58" ht="15" customHeight="1" x14ac:dyDescent="0.35"/>
  </sheetData>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FB9C-29FA-42C5-B1B6-6F044CF09EEF}">
  <sheetPr>
    <tabColor theme="0" tint="-0.34998626667073579"/>
  </sheetPr>
  <dimension ref="A1:P108"/>
  <sheetViews>
    <sheetView topLeftCell="A61" workbookViewId="0">
      <selection activeCell="D77" sqref="D77"/>
    </sheetView>
  </sheetViews>
  <sheetFormatPr defaultRowHeight="14.4" x14ac:dyDescent="0.3"/>
  <cols>
    <col min="1" max="1" width="47.77734375" customWidth="1"/>
    <col min="2" max="2" width="16.21875" customWidth="1"/>
    <col min="3" max="3" width="17.5546875" customWidth="1"/>
    <col min="10" max="10" width="35.88671875" customWidth="1"/>
    <col min="12" max="12" width="23.77734375" customWidth="1"/>
    <col min="14" max="14" width="12" bestFit="1" customWidth="1"/>
    <col min="15" max="15" width="162.6640625" customWidth="1"/>
  </cols>
  <sheetData>
    <row r="1" spans="1:16" ht="23.4" x14ac:dyDescent="0.45">
      <c r="A1" s="28" t="s">
        <v>91</v>
      </c>
      <c r="B1" s="28"/>
    </row>
    <row r="2" spans="1:16" ht="23.4" x14ac:dyDescent="0.45">
      <c r="A2" s="28"/>
      <c r="B2" s="28"/>
    </row>
    <row r="3" spans="1:16" ht="23.4" x14ac:dyDescent="0.45">
      <c r="A3" s="28"/>
      <c r="B3" s="28"/>
    </row>
    <row r="4" spans="1:16" ht="23.4" x14ac:dyDescent="0.45">
      <c r="A4" s="28"/>
      <c r="B4" s="28"/>
    </row>
    <row r="5" spans="1:16" x14ac:dyDescent="0.3">
      <c r="F5" s="29"/>
    </row>
    <row r="6" spans="1:16" x14ac:dyDescent="0.3">
      <c r="F6" s="29"/>
    </row>
    <row r="7" spans="1:16" x14ac:dyDescent="0.3">
      <c r="A7" t="s">
        <v>56</v>
      </c>
      <c r="B7" t="s">
        <v>57</v>
      </c>
      <c r="C7" t="s">
        <v>92</v>
      </c>
      <c r="D7" t="s">
        <v>58</v>
      </c>
      <c r="E7" t="s">
        <v>59</v>
      </c>
      <c r="F7" t="s">
        <v>93</v>
      </c>
      <c r="H7" s="27"/>
      <c r="I7" s="27"/>
      <c r="J7" t="s">
        <v>92</v>
      </c>
      <c r="K7" t="s">
        <v>95</v>
      </c>
      <c r="L7" t="s">
        <v>96</v>
      </c>
      <c r="M7" t="s">
        <v>97</v>
      </c>
      <c r="N7" t="s">
        <v>93</v>
      </c>
      <c r="O7" t="s">
        <v>94</v>
      </c>
      <c r="P7" s="27"/>
    </row>
    <row r="8" spans="1:16" x14ac:dyDescent="0.3">
      <c r="A8" t="s">
        <v>98</v>
      </c>
      <c r="B8" t="s">
        <v>73</v>
      </c>
      <c r="C8" t="s">
        <v>396</v>
      </c>
      <c r="D8" t="s">
        <v>38</v>
      </c>
      <c r="E8">
        <v>1200</v>
      </c>
      <c r="F8" s="117">
        <v>4.9999999999999998E-8</v>
      </c>
      <c r="J8" t="s">
        <v>99</v>
      </c>
      <c r="K8" t="s">
        <v>38</v>
      </c>
      <c r="L8" t="s">
        <v>100</v>
      </c>
      <c r="M8">
        <v>1100</v>
      </c>
      <c r="N8">
        <f>VLOOKUP("market for lightweight concrete block, expanded clay",Table3[],6,FALSE)+VLOOKUP("market for waste concrete",Table3[],6,FALSE)</f>
        <v>2.5500000000000001E-9</v>
      </c>
      <c r="O8" t="s">
        <v>101</v>
      </c>
    </row>
    <row r="9" spans="1:16" x14ac:dyDescent="0.3">
      <c r="A9" t="s">
        <v>102</v>
      </c>
      <c r="B9" t="s">
        <v>68</v>
      </c>
      <c r="C9" t="s">
        <v>397</v>
      </c>
      <c r="D9" t="s">
        <v>38</v>
      </c>
      <c r="E9">
        <v>2700</v>
      </c>
      <c r="F9" s="117">
        <v>2.4999999999999999E-8</v>
      </c>
      <c r="J9" t="s">
        <v>176</v>
      </c>
      <c r="K9" t="s">
        <v>38</v>
      </c>
      <c r="L9" t="s">
        <v>176</v>
      </c>
      <c r="M9">
        <v>1680</v>
      </c>
      <c r="N9">
        <f>VLOOKUP("market for gravel, crushed",Table3[],6,FALSE)+VLOOKUP("market for waste concrete gravel",Table3[],6,FALSE)</f>
        <v>1.5E-10</v>
      </c>
    </row>
    <row r="10" spans="1:16" x14ac:dyDescent="0.3">
      <c r="A10" t="s">
        <v>104</v>
      </c>
      <c r="B10" t="s">
        <v>68</v>
      </c>
      <c r="C10" t="s">
        <v>398</v>
      </c>
      <c r="D10" t="s">
        <v>38</v>
      </c>
      <c r="E10">
        <v>2970</v>
      </c>
      <c r="F10" s="117">
        <v>5.0000000000000003E-10</v>
      </c>
      <c r="J10" t="s">
        <v>42</v>
      </c>
      <c r="K10" t="s">
        <v>38</v>
      </c>
      <c r="L10" t="s">
        <v>103</v>
      </c>
      <c r="M10">
        <v>2700</v>
      </c>
      <c r="N10">
        <f>VLOOKUP("market for aluminium, cast alloy",Table3[],6,FALSE)+VLOOKUP("market for waste aluminium",Table3[],6,FALSE)</f>
        <v>2.51E-8</v>
      </c>
    </row>
    <row r="11" spans="1:16" x14ac:dyDescent="0.3">
      <c r="A11" t="s">
        <v>108</v>
      </c>
      <c r="B11" t="s">
        <v>68</v>
      </c>
      <c r="C11" t="s">
        <v>399</v>
      </c>
      <c r="D11" t="s">
        <v>38</v>
      </c>
      <c r="E11">
        <v>2300</v>
      </c>
      <c r="F11" s="117">
        <v>1.0000000000000001E-9</v>
      </c>
      <c r="J11" t="s">
        <v>105</v>
      </c>
      <c r="K11" t="s">
        <v>38</v>
      </c>
      <c r="L11" t="s">
        <v>106</v>
      </c>
      <c r="M11">
        <v>2970</v>
      </c>
      <c r="N11">
        <f>VLOOKUP("market for anhydrite floor",Table3[],6,FALSE)+VLOOKUP("market for waste plastic plaster",Table3[],6,FALSE)</f>
        <v>6E-10</v>
      </c>
      <c r="O11" t="s">
        <v>107</v>
      </c>
    </row>
    <row r="12" spans="1:16" x14ac:dyDescent="0.3">
      <c r="A12" t="s">
        <v>110</v>
      </c>
      <c r="B12" t="s">
        <v>68</v>
      </c>
      <c r="C12" t="s">
        <v>400</v>
      </c>
      <c r="D12" t="s">
        <v>38</v>
      </c>
      <c r="E12">
        <v>7850</v>
      </c>
      <c r="F12" s="117">
        <v>7.4999999999999993E-9</v>
      </c>
      <c r="J12" t="s">
        <v>109</v>
      </c>
      <c r="K12" t="s">
        <v>38</v>
      </c>
      <c r="L12" t="s">
        <v>109</v>
      </c>
      <c r="M12">
        <v>2300</v>
      </c>
      <c r="N12">
        <f>VLOOKUP("market for mastic asphalt",Table3[],6,FALSE)+VLOOKUP("market for waste asphalt",Table3[],6,FALSE)</f>
        <v>8.4999999999999996E-10</v>
      </c>
    </row>
    <row r="13" spans="1:16" x14ac:dyDescent="0.3">
      <c r="A13" t="s">
        <v>87</v>
      </c>
      <c r="B13" t="s">
        <v>61</v>
      </c>
      <c r="C13" t="s">
        <v>401</v>
      </c>
      <c r="D13" t="s">
        <v>38</v>
      </c>
      <c r="E13">
        <v>65</v>
      </c>
      <c r="F13" s="117">
        <v>1.0000000000000001E-9</v>
      </c>
      <c r="J13" t="s">
        <v>111</v>
      </c>
      <c r="K13" t="s">
        <v>38</v>
      </c>
      <c r="L13" t="s">
        <v>40</v>
      </c>
      <c r="M13">
        <v>1920</v>
      </c>
      <c r="N13">
        <f>VLOOKUP("market for clay brick",Table3[],6,FALSE)+VLOOKUP("market for waste brick",Table3[],6,FALSE)</f>
        <v>1.0500000000000001E-9</v>
      </c>
    </row>
    <row r="14" spans="1:16" x14ac:dyDescent="0.3">
      <c r="A14" t="s">
        <v>113</v>
      </c>
      <c r="B14" t="s">
        <v>68</v>
      </c>
      <c r="C14" t="s">
        <v>402</v>
      </c>
      <c r="D14" t="s">
        <v>38</v>
      </c>
      <c r="E14">
        <v>2300</v>
      </c>
      <c r="F14" s="117">
        <v>1.0000000000000001E-9</v>
      </c>
      <c r="J14" t="s">
        <v>112</v>
      </c>
      <c r="K14" t="s">
        <v>38</v>
      </c>
      <c r="L14" t="s">
        <v>329</v>
      </c>
      <c r="M14">
        <v>1845</v>
      </c>
      <c r="N14">
        <f>VLOOKUP("market for sand-lime brick",Table3[],6,FALSE)+VLOOKUP("market for waste brick",Table3[],6,FALSE)</f>
        <v>1.0500000000000001E-9</v>
      </c>
    </row>
    <row r="15" spans="1:16" x14ac:dyDescent="0.3">
      <c r="A15" t="s">
        <v>115</v>
      </c>
      <c r="B15" t="s">
        <v>61</v>
      </c>
      <c r="C15" t="s">
        <v>116</v>
      </c>
      <c r="D15" t="s">
        <v>38</v>
      </c>
      <c r="E15">
        <v>2160</v>
      </c>
      <c r="F15" s="117">
        <v>1.0000000000000001E-9</v>
      </c>
      <c r="J15" t="s">
        <v>114</v>
      </c>
      <c r="K15" t="s">
        <v>38</v>
      </c>
      <c r="L15" t="s">
        <v>329</v>
      </c>
      <c r="M15">
        <v>2600</v>
      </c>
      <c r="N15">
        <f>VLOOKUP("market for shale brick",Table3[],6,FALSE)+VLOOKUP("market for waste brick",Table3[],6,FALSE)</f>
        <v>1.0500000000000001E-9</v>
      </c>
    </row>
    <row r="16" spans="1:16" x14ac:dyDescent="0.3">
      <c r="A16" t="s">
        <v>118</v>
      </c>
      <c r="B16" t="s">
        <v>78</v>
      </c>
      <c r="C16" t="s">
        <v>119</v>
      </c>
      <c r="D16" t="s">
        <v>38</v>
      </c>
      <c r="E16">
        <v>2160</v>
      </c>
      <c r="F16" s="117">
        <v>2.5000000000000001E-9</v>
      </c>
      <c r="J16" t="s">
        <v>117</v>
      </c>
      <c r="K16" t="s">
        <v>38</v>
      </c>
      <c r="L16" t="s">
        <v>103</v>
      </c>
      <c r="M16">
        <v>7850</v>
      </c>
      <c r="N16">
        <f>VLOOKUP("market for cast iron",Table3[],6,FALSE)+VLOOKUP("market for waste bulk iron, excluding reinforcement",Table3[],6,FALSE)</f>
        <v>7.5099999999999991E-9</v>
      </c>
    </row>
    <row r="17" spans="1:15" x14ac:dyDescent="0.3">
      <c r="A17" t="s">
        <v>70</v>
      </c>
      <c r="B17" t="s">
        <v>68</v>
      </c>
      <c r="C17" t="s">
        <v>403</v>
      </c>
      <c r="D17" t="s">
        <v>38</v>
      </c>
      <c r="E17">
        <v>2600</v>
      </c>
      <c r="F17" s="117">
        <v>5.0000000000000001E-9</v>
      </c>
      <c r="J17" t="s">
        <v>120</v>
      </c>
      <c r="K17" t="s">
        <v>38</v>
      </c>
      <c r="L17" t="s">
        <v>121</v>
      </c>
      <c r="M17">
        <v>65</v>
      </c>
      <c r="N17">
        <f>VLOOKUP("market for cellulose fibre", Table3[],6,FALSE)+VLOOKUP("treatment of waste wood, untreated, municipal incineration", Table3[],6,FALSE)</f>
        <v>1.1000000000000001E-9</v>
      </c>
    </row>
    <row r="18" spans="1:15" x14ac:dyDescent="0.3">
      <c r="A18" t="s">
        <v>66</v>
      </c>
      <c r="B18" t="s">
        <v>61</v>
      </c>
      <c r="C18" t="s">
        <v>404</v>
      </c>
      <c r="D18" t="s">
        <v>38</v>
      </c>
      <c r="E18">
        <v>1700</v>
      </c>
      <c r="F18" s="117">
        <v>5.0000000000000002E-11</v>
      </c>
      <c r="J18" t="s">
        <v>122</v>
      </c>
      <c r="K18" t="s">
        <v>38</v>
      </c>
      <c r="L18" t="s">
        <v>106</v>
      </c>
      <c r="M18">
        <v>1440</v>
      </c>
      <c r="N18">
        <f>VLOOKUP("market for cement, CEM III/A",Table3[],6,FALSE)+VLOOKUP("market for waste cement in concrete and mortar",Table3[],6,FALSE)</f>
        <v>2.6000000000000001E-9</v>
      </c>
      <c r="O18" t="s">
        <v>123</v>
      </c>
    </row>
    <row r="19" spans="1:15" x14ac:dyDescent="0.3">
      <c r="A19" t="s">
        <v>67</v>
      </c>
      <c r="B19" t="s">
        <v>68</v>
      </c>
      <c r="C19" t="s">
        <v>405</v>
      </c>
      <c r="D19" t="s">
        <v>38</v>
      </c>
      <c r="E19">
        <v>1920</v>
      </c>
      <c r="F19" s="117">
        <v>1.0000000000000001E-9</v>
      </c>
      <c r="J19" t="s">
        <v>124</v>
      </c>
      <c r="K19" t="s">
        <v>39</v>
      </c>
      <c r="L19" t="s">
        <v>106</v>
      </c>
      <c r="M19">
        <v>750</v>
      </c>
      <c r="N19">
        <f>VLOOKUP("market for particleboard, cement bonded",Table3[],6,FALSE)+VLOOKUP("market for waste fibreboard",Table3[],6,FALSE)*Table1[[#This Row],[Density]]</f>
        <v>3.2500000000000002E-6</v>
      </c>
      <c r="O19" t="s">
        <v>125</v>
      </c>
    </row>
    <row r="20" spans="1:15" x14ac:dyDescent="0.3">
      <c r="A20" t="s">
        <v>127</v>
      </c>
      <c r="B20" t="s">
        <v>68</v>
      </c>
      <c r="C20" t="s">
        <v>406</v>
      </c>
      <c r="D20" t="s">
        <v>38</v>
      </c>
      <c r="E20">
        <v>2300</v>
      </c>
      <c r="F20" s="117">
        <v>5.0000000000000003E-10</v>
      </c>
      <c r="J20" t="s">
        <v>126</v>
      </c>
      <c r="K20" t="s">
        <v>38</v>
      </c>
      <c r="L20" t="s">
        <v>106</v>
      </c>
      <c r="M20">
        <v>2160</v>
      </c>
      <c r="N20">
        <f>VLOOKUP("market for cement mortar", Table3[],6,FALSE)+VLOOKUP("market for waste cement in concrete and mortar", Table3[],6,FALSE)</f>
        <v>1.1000000000000001E-9</v>
      </c>
    </row>
    <row r="21" spans="1:15" x14ac:dyDescent="0.3">
      <c r="A21" t="s">
        <v>62</v>
      </c>
      <c r="B21" t="s">
        <v>61</v>
      </c>
      <c r="C21" t="s">
        <v>407</v>
      </c>
      <c r="D21" t="s">
        <v>39</v>
      </c>
      <c r="E21">
        <v>2200</v>
      </c>
      <c r="F21" s="117">
        <v>9.9999999999999995E-7</v>
      </c>
      <c r="J21" t="s">
        <v>128</v>
      </c>
      <c r="K21" t="s">
        <v>38</v>
      </c>
      <c r="L21" t="s">
        <v>106</v>
      </c>
      <c r="M21">
        <v>2300</v>
      </c>
      <c r="N21">
        <f>VLOOKUP("market for base plaster",Table3[],6,FALSE)+VLOOKUP("market for waste mineral plaster",Table3[],6,FALSE)</f>
        <v>1.0500000000000001E-9</v>
      </c>
    </row>
    <row r="22" spans="1:15" x14ac:dyDescent="0.3">
      <c r="A22" t="s">
        <v>63</v>
      </c>
      <c r="B22" t="s">
        <v>61</v>
      </c>
      <c r="C22" t="s">
        <v>408</v>
      </c>
      <c r="D22" t="s">
        <v>39</v>
      </c>
      <c r="E22">
        <v>2200</v>
      </c>
      <c r="F22" s="117">
        <v>9.9999999999999995E-7</v>
      </c>
      <c r="J22" t="s">
        <v>129</v>
      </c>
      <c r="K22" t="s">
        <v>38</v>
      </c>
      <c r="L22" t="s">
        <v>106</v>
      </c>
      <c r="M22">
        <v>1800</v>
      </c>
      <c r="N22">
        <f>VLOOKUP("market for cement cast plaster floor", Table3[],6,FALSE)+VLOOKUP("market for waste cement, hydrated", Table3[],6,FALSE)</f>
        <v>1.1000000000000001E-9</v>
      </c>
    </row>
    <row r="23" spans="1:15" x14ac:dyDescent="0.3">
      <c r="A23" t="s">
        <v>131</v>
      </c>
      <c r="B23" t="s">
        <v>61</v>
      </c>
      <c r="C23" t="s">
        <v>132</v>
      </c>
      <c r="D23" t="s">
        <v>39</v>
      </c>
      <c r="E23">
        <v>2200</v>
      </c>
      <c r="F23" s="117">
        <v>9.9999999999999995E-7</v>
      </c>
      <c r="J23" t="s">
        <v>41</v>
      </c>
      <c r="K23" t="s">
        <v>38</v>
      </c>
      <c r="L23" t="s">
        <v>40</v>
      </c>
      <c r="M23">
        <v>2600</v>
      </c>
      <c r="N23">
        <f>VLOOKUP("market for ceramic tile",Table3[],6,FALSE)+VLOOKUP("market for waste brick",Table3[],6,FALSE)</f>
        <v>5.0499999999999997E-9</v>
      </c>
      <c r="O23" t="s">
        <v>130</v>
      </c>
    </row>
    <row r="24" spans="1:15" x14ac:dyDescent="0.3">
      <c r="A24" t="s">
        <v>64</v>
      </c>
      <c r="B24" t="s">
        <v>61</v>
      </c>
      <c r="C24" t="s">
        <v>409</v>
      </c>
      <c r="D24" t="s">
        <v>39</v>
      </c>
      <c r="E24">
        <v>2200</v>
      </c>
      <c r="F24" s="117">
        <v>9.9999999999999995E-7</v>
      </c>
      <c r="J24" t="s">
        <v>40</v>
      </c>
      <c r="K24" t="s">
        <v>38</v>
      </c>
      <c r="L24" t="s">
        <v>40</v>
      </c>
      <c r="M24">
        <v>1700</v>
      </c>
      <c r="N24">
        <f>VLOOKUP("market for clay",Table3[],6,FALSE)+VLOOKUP("market for waste brick",Table3[],6,FALSE)</f>
        <v>1E-10</v>
      </c>
      <c r="O24" t="s">
        <v>130</v>
      </c>
    </row>
    <row r="25" spans="1:15" x14ac:dyDescent="0.3">
      <c r="A25" t="s">
        <v>135</v>
      </c>
      <c r="B25" t="s">
        <v>61</v>
      </c>
      <c r="C25" t="s">
        <v>136</v>
      </c>
      <c r="D25" t="s">
        <v>39</v>
      </c>
      <c r="E25">
        <v>2200</v>
      </c>
      <c r="F25" s="117">
        <v>9.9999999999999995E-7</v>
      </c>
      <c r="J25" t="s">
        <v>133</v>
      </c>
      <c r="K25" t="s">
        <v>38</v>
      </c>
      <c r="L25" t="s">
        <v>40</v>
      </c>
      <c r="M25">
        <v>2300</v>
      </c>
      <c r="N25">
        <f>VLOOKUP("market for clay plaster",Table3[],6,FALSE)+VLOOKUP("market for waste mineral plaster",Table3[],6,FALSE)</f>
        <v>5.5000000000000007E-10</v>
      </c>
      <c r="O25" t="s">
        <v>134</v>
      </c>
    </row>
    <row r="26" spans="1:15" x14ac:dyDescent="0.3">
      <c r="A26" t="s">
        <v>138</v>
      </c>
      <c r="B26" t="s">
        <v>61</v>
      </c>
      <c r="C26" t="s">
        <v>139</v>
      </c>
      <c r="D26" t="s">
        <v>39</v>
      </c>
      <c r="E26">
        <v>2200</v>
      </c>
      <c r="F26" s="117">
        <v>9.9999999999999995E-7</v>
      </c>
      <c r="J26" t="s">
        <v>137</v>
      </c>
      <c r="K26" t="s">
        <v>39</v>
      </c>
      <c r="L26" t="s">
        <v>100</v>
      </c>
      <c r="M26">
        <v>2200</v>
      </c>
      <c r="N26">
        <f>VLOOKUP("market for concrete, 20MPa",Table3[],6,FALSE)+VLOOKUP("market for waste concrete",Table3[],6,FALSE)*Table1[[#This Row],[Density]]</f>
        <v>1.11E-6</v>
      </c>
    </row>
    <row r="27" spans="1:15" x14ac:dyDescent="0.3">
      <c r="A27" t="s">
        <v>141</v>
      </c>
      <c r="B27" t="s">
        <v>68</v>
      </c>
      <c r="C27" t="s">
        <v>410</v>
      </c>
      <c r="D27" t="s">
        <v>38</v>
      </c>
      <c r="E27">
        <v>2300</v>
      </c>
      <c r="F27" s="117">
        <v>7.5E-10</v>
      </c>
      <c r="J27" t="s">
        <v>140</v>
      </c>
      <c r="K27" t="s">
        <v>39</v>
      </c>
      <c r="L27" t="s">
        <v>100</v>
      </c>
      <c r="M27">
        <v>2200</v>
      </c>
      <c r="N27">
        <f>VLOOKUP("market for concrete, 25MPa",Table3[],6,FALSE)+VLOOKUP("market for waste concrete",Table3[],6,FALSE)*Table1[[#This Row],[Density]]</f>
        <v>1.11E-6</v>
      </c>
    </row>
    <row r="28" spans="1:15" x14ac:dyDescent="0.3">
      <c r="A28" t="s">
        <v>143</v>
      </c>
      <c r="B28" t="s">
        <v>68</v>
      </c>
      <c r="C28" t="s">
        <v>411</v>
      </c>
      <c r="D28" t="s">
        <v>38</v>
      </c>
      <c r="E28">
        <v>2300</v>
      </c>
      <c r="F28" s="117">
        <v>1.0000000000000001E-9</v>
      </c>
      <c r="J28" t="s">
        <v>142</v>
      </c>
      <c r="K28" t="s">
        <v>39</v>
      </c>
      <c r="L28" t="s">
        <v>100</v>
      </c>
      <c r="M28">
        <v>2200</v>
      </c>
      <c r="N28">
        <f>VLOOKUP("market for concrete, 30MPa",Table3[],6,FALSE)+VLOOKUP("market for waste concrete",Table3[],6,FALSE)*Table1[[#This Row],[Density]]</f>
        <v>1.11E-6</v>
      </c>
    </row>
    <row r="29" spans="1:15" x14ac:dyDescent="0.3">
      <c r="A29" t="s">
        <v>76</v>
      </c>
      <c r="B29" t="s">
        <v>73</v>
      </c>
      <c r="C29" t="s">
        <v>412</v>
      </c>
      <c r="D29" t="s">
        <v>39</v>
      </c>
      <c r="E29">
        <v>490</v>
      </c>
      <c r="F29" s="117">
        <v>7.5000000000000002E-6</v>
      </c>
      <c r="J29" t="s">
        <v>144</v>
      </c>
      <c r="K29" t="s">
        <v>39</v>
      </c>
      <c r="L29" t="s">
        <v>100</v>
      </c>
      <c r="M29">
        <v>2200</v>
      </c>
      <c r="N29">
        <f>VLOOKUP("market for concrete, 35MPa",Table3[],6,FALSE)+VLOOKUP("market for waste concrete",Table3[],6,FALSE)*Table1[[#This Row],[Density]]</f>
        <v>1.11E-6</v>
      </c>
    </row>
    <row r="30" spans="1:15" x14ac:dyDescent="0.3">
      <c r="A30" t="s">
        <v>88</v>
      </c>
      <c r="B30" t="s">
        <v>68</v>
      </c>
      <c r="C30" t="s">
        <v>413</v>
      </c>
      <c r="D30" t="s">
        <v>46</v>
      </c>
      <c r="F30" s="117">
        <v>7.5000000000000002E-7</v>
      </c>
      <c r="J30" t="s">
        <v>145</v>
      </c>
      <c r="K30" t="s">
        <v>39</v>
      </c>
      <c r="L30" t="s">
        <v>100</v>
      </c>
      <c r="M30">
        <v>2200</v>
      </c>
      <c r="N30">
        <f>VLOOKUP("market for concrete, 40MPa",Table3[],6,FALSE)+VLOOKUP("market for waste concrete",Table3[],6,FALSE)*Table1[[#This Row],[Density]]</f>
        <v>1.11E-6</v>
      </c>
    </row>
    <row r="31" spans="1:15" x14ac:dyDescent="0.3">
      <c r="A31" t="s">
        <v>148</v>
      </c>
      <c r="B31" t="s">
        <v>68</v>
      </c>
      <c r="C31" t="s">
        <v>414</v>
      </c>
      <c r="D31" t="s">
        <v>46</v>
      </c>
      <c r="F31" s="117">
        <v>9.9999999999999995E-7</v>
      </c>
      <c r="J31" t="s">
        <v>146</v>
      </c>
      <c r="K31" t="s">
        <v>39</v>
      </c>
      <c r="L31" t="s">
        <v>100</v>
      </c>
      <c r="M31">
        <v>2200</v>
      </c>
      <c r="N31">
        <f>VLOOKUP("market for concrete, 45MPa",Table3[],6,FALSE)+VLOOKUP("market for waste concrete",Table3[],6,FALSE)*Table1[[#This Row],[Density]]</f>
        <v>1.11E-6</v>
      </c>
      <c r="O31" t="s">
        <v>147</v>
      </c>
    </row>
    <row r="32" spans="1:15" x14ac:dyDescent="0.3">
      <c r="A32" t="s">
        <v>89</v>
      </c>
      <c r="B32" t="s">
        <v>68</v>
      </c>
      <c r="C32" t="s">
        <v>415</v>
      </c>
      <c r="D32" t="s">
        <v>46</v>
      </c>
      <c r="F32" s="117">
        <v>7.5000000000000002E-7</v>
      </c>
      <c r="J32" t="s">
        <v>149</v>
      </c>
      <c r="K32" t="s">
        <v>38</v>
      </c>
      <c r="L32" t="s">
        <v>106</v>
      </c>
      <c r="M32">
        <v>2300</v>
      </c>
      <c r="N32">
        <f>VLOOKUP("market for cover plaster, mineral",Table3[],6,FALSE)+VLOOKUP("market for waste mineral plaster",Table3[],6,FALSE)</f>
        <v>8.0000000000000003E-10</v>
      </c>
    </row>
    <row r="33" spans="1:15" x14ac:dyDescent="0.3">
      <c r="A33" t="s">
        <v>152</v>
      </c>
      <c r="B33" t="s">
        <v>68</v>
      </c>
      <c r="C33" t="s">
        <v>416</v>
      </c>
      <c r="D33" t="s">
        <v>38</v>
      </c>
      <c r="E33">
        <v>1580</v>
      </c>
      <c r="F33" s="117">
        <v>7.4999999999999993E-9</v>
      </c>
      <c r="J33" t="s">
        <v>150</v>
      </c>
      <c r="K33" t="s">
        <v>38</v>
      </c>
      <c r="L33" t="s">
        <v>106</v>
      </c>
      <c r="M33">
        <v>2300</v>
      </c>
      <c r="N33">
        <f>VLOOKUP("market for cover plaster, organic",Table3[],6,FALSE)+VLOOKUP("market for waste mineral plaster",Table3[],6,FALSE)</f>
        <v>1.0500000000000001E-9</v>
      </c>
      <c r="O33" t="s">
        <v>151</v>
      </c>
    </row>
    <row r="34" spans="1:15" x14ac:dyDescent="0.3">
      <c r="A34" t="s">
        <v>155</v>
      </c>
      <c r="B34" t="s">
        <v>68</v>
      </c>
      <c r="C34" t="s">
        <v>417</v>
      </c>
      <c r="D34" t="s">
        <v>38</v>
      </c>
      <c r="E34">
        <v>1580</v>
      </c>
      <c r="F34" s="117">
        <v>5.0000000000000001E-9</v>
      </c>
      <c r="J34" t="s">
        <v>153</v>
      </c>
      <c r="K34" t="s">
        <v>39</v>
      </c>
      <c r="L34" t="s">
        <v>154</v>
      </c>
      <c r="M34">
        <v>490</v>
      </c>
      <c r="N34">
        <f>VLOOKUP("market for cross-laminated timber",Table3[],6,FALSE)+VLOOKUP("treatment of waste building wood, chrome preserved, municipal incineration",Table3[],6,FALSE)*Table1[[#This Row],[Density]]</f>
        <v>7.5490000000000001E-6</v>
      </c>
    </row>
    <row r="35" spans="1:15" x14ac:dyDescent="0.3">
      <c r="A35" t="s">
        <v>81</v>
      </c>
      <c r="B35" t="s">
        <v>73</v>
      </c>
      <c r="C35" t="s">
        <v>418</v>
      </c>
      <c r="D35" t="s">
        <v>39</v>
      </c>
      <c r="E35">
        <v>900</v>
      </c>
      <c r="F35" s="117">
        <v>1.0000000000000001E-5</v>
      </c>
      <c r="J35" t="s">
        <v>156</v>
      </c>
      <c r="K35" t="s">
        <v>46</v>
      </c>
      <c r="L35" t="s">
        <v>154</v>
      </c>
      <c r="N35">
        <f>VLOOKUP("market for door, inner, wood",Table3[],6,FALSE)+VLOOKUP("treatment of used door, inner, wood, collection for final disposal",Table3[],6,FALSE)</f>
        <v>7.6000000000000003E-7</v>
      </c>
    </row>
    <row r="36" spans="1:15" x14ac:dyDescent="0.3">
      <c r="A36" t="s">
        <v>460</v>
      </c>
      <c r="B36" t="s">
        <v>73</v>
      </c>
      <c r="C36" t="s">
        <v>461</v>
      </c>
      <c r="D36" t="s">
        <v>39</v>
      </c>
      <c r="E36">
        <v>700</v>
      </c>
      <c r="F36" s="117">
        <v>2.5000000000000002E-6</v>
      </c>
      <c r="J36" t="s">
        <v>157</v>
      </c>
      <c r="K36" t="s">
        <v>46</v>
      </c>
      <c r="L36" t="s">
        <v>158</v>
      </c>
      <c r="N36">
        <f>VLOOKUP("market for door, outer, wood-aluminium",Table3[],6,FALSE)+VLOOKUP("treatment of used door, outer, wood-aluminium, collection for final disposal",Table3[],6,FALSE)</f>
        <v>1.0099999999999999E-6</v>
      </c>
    </row>
    <row r="37" spans="1:15" x14ac:dyDescent="0.3">
      <c r="A37" t="s">
        <v>159</v>
      </c>
      <c r="B37" t="s">
        <v>61</v>
      </c>
      <c r="C37" t="s">
        <v>419</v>
      </c>
      <c r="D37" t="s">
        <v>38</v>
      </c>
      <c r="E37">
        <v>1300</v>
      </c>
      <c r="F37" s="117">
        <v>5.0000000000000001E-9</v>
      </c>
      <c r="J37" t="s">
        <v>160</v>
      </c>
      <c r="K37" t="s">
        <v>46</v>
      </c>
      <c r="L37" t="s">
        <v>158</v>
      </c>
      <c r="N37">
        <f>VLOOKUP("market for door, outer, wood-glass",Table3[],6,FALSE)+VLOOKUP("treatment of used door, outer, wood-glass, collection for final disposal",Table3[],6,FALSE)</f>
        <v>7.6000000000000003E-7</v>
      </c>
    </row>
    <row r="38" spans="1:15" x14ac:dyDescent="0.3">
      <c r="A38" t="s">
        <v>84</v>
      </c>
      <c r="B38" t="s">
        <v>68</v>
      </c>
      <c r="C38" t="s">
        <v>420</v>
      </c>
      <c r="D38" t="s">
        <v>38</v>
      </c>
      <c r="E38">
        <v>20</v>
      </c>
      <c r="F38" s="117">
        <v>1E-8</v>
      </c>
      <c r="J38" t="s">
        <v>199</v>
      </c>
      <c r="K38" t="s">
        <v>198</v>
      </c>
      <c r="L38" t="s">
        <v>199</v>
      </c>
      <c r="N38">
        <f>VLOOKUP("market group for electricity, medium voltage",Table3[],6,FALSE)</f>
        <v>1.0000000000000001E-9</v>
      </c>
    </row>
    <row r="39" spans="1:15" x14ac:dyDescent="0.3">
      <c r="A39" t="s">
        <v>162</v>
      </c>
      <c r="B39" t="s">
        <v>68</v>
      </c>
      <c r="C39" t="s">
        <v>421</v>
      </c>
      <c r="D39" t="s">
        <v>46</v>
      </c>
      <c r="E39">
        <v>20</v>
      </c>
      <c r="F39" s="117">
        <v>2.4999999999999999E-7</v>
      </c>
      <c r="J39" t="s">
        <v>161</v>
      </c>
      <c r="K39" t="s">
        <v>38</v>
      </c>
      <c r="L39" t="s">
        <v>106</v>
      </c>
      <c r="M39">
        <v>1580</v>
      </c>
      <c r="N39">
        <f>VLOOKUP("market for fibre cement facing tile",Table3[],6,FALSE)+VLOOKUP("market for waste cement-fibre slab",Table3[],6,FALSE)</f>
        <v>7.5999999999999986E-9</v>
      </c>
    </row>
    <row r="40" spans="1:15" x14ac:dyDescent="0.3">
      <c r="A40" t="s">
        <v>90</v>
      </c>
      <c r="B40" t="s">
        <v>68</v>
      </c>
      <c r="C40" t="s">
        <v>422</v>
      </c>
      <c r="D40" t="s">
        <v>46</v>
      </c>
      <c r="E40">
        <v>30</v>
      </c>
      <c r="F40" s="117">
        <v>2.4999999999999999E-7</v>
      </c>
      <c r="J40" t="s">
        <v>163</v>
      </c>
      <c r="K40" t="s">
        <v>38</v>
      </c>
      <c r="L40" t="s">
        <v>106</v>
      </c>
      <c r="M40">
        <v>1580</v>
      </c>
      <c r="N40">
        <f>VLOOKUP("market for fibre cement roof slate",Table3[],6,FALSE)+VLOOKUP("market for waste cement-fibre slab",Table3[],6,FALSE)</f>
        <v>5.1000000000000002E-9</v>
      </c>
    </row>
    <row r="41" spans="1:15" x14ac:dyDescent="0.3">
      <c r="A41" t="s">
        <v>77</v>
      </c>
      <c r="B41" t="s">
        <v>78</v>
      </c>
      <c r="C41" t="s">
        <v>423</v>
      </c>
      <c r="D41" t="s">
        <v>39</v>
      </c>
      <c r="E41">
        <v>575</v>
      </c>
      <c r="F41" s="117">
        <v>1.0000000000000001E-5</v>
      </c>
      <c r="J41" t="s">
        <v>458</v>
      </c>
      <c r="K41" t="s">
        <v>39</v>
      </c>
      <c r="L41" t="s">
        <v>154</v>
      </c>
      <c r="M41">
        <v>900</v>
      </c>
      <c r="N41" s="117">
        <f>VLOOKUP("market for fibreboard, hard",Table3[],6,FALSE)+VLOOKUP("market for waste fibreboard",Table3[],6,FALSE)*Table1[[#This Row],[Density]]</f>
        <v>1.0900000000000001E-5</v>
      </c>
    </row>
    <row r="42" spans="1:15" x14ac:dyDescent="0.3">
      <c r="A42" t="s">
        <v>60</v>
      </c>
      <c r="B42" t="s">
        <v>61</v>
      </c>
      <c r="C42" t="s">
        <v>424</v>
      </c>
      <c r="D42" t="s">
        <v>38</v>
      </c>
      <c r="E42">
        <v>1680</v>
      </c>
      <c r="F42" s="117">
        <v>1E-10</v>
      </c>
      <c r="J42" t="s">
        <v>459</v>
      </c>
      <c r="K42" t="s">
        <v>39</v>
      </c>
      <c r="L42" t="s">
        <v>154</v>
      </c>
      <c r="M42">
        <v>700</v>
      </c>
      <c r="N42" s="117">
        <f>VLOOKUP("market for fibreboard, soft",Table3[],6,FALSE)+VLOOKUP("market for waste fibreboard",Table3[],6,FALSE)*Table1[[#This Row],[Density]]</f>
        <v>3.2000000000000003E-6</v>
      </c>
    </row>
    <row r="43" spans="1:15" x14ac:dyDescent="0.3">
      <c r="A43" t="s">
        <v>464</v>
      </c>
      <c r="B43" t="s">
        <v>68</v>
      </c>
      <c r="C43" t="s">
        <v>465</v>
      </c>
      <c r="D43" t="s">
        <v>38</v>
      </c>
      <c r="E43">
        <v>800</v>
      </c>
      <c r="F43" s="117">
        <v>1.0000000000000001E-9</v>
      </c>
      <c r="J43" t="s">
        <v>164</v>
      </c>
      <c r="K43" t="s">
        <v>38</v>
      </c>
      <c r="L43" t="s">
        <v>329</v>
      </c>
      <c r="M43">
        <v>1300</v>
      </c>
      <c r="N43">
        <f>VLOOKUP("market for flyash brick",Table3[],6,FALSE)+VLOOKUP("market for waste brick",Table3[],6,FALSE)</f>
        <v>5.0499999999999997E-9</v>
      </c>
      <c r="O43" t="s">
        <v>165</v>
      </c>
    </row>
    <row r="44" spans="1:15" x14ac:dyDescent="0.3">
      <c r="A44" t="s">
        <v>71</v>
      </c>
      <c r="B44" t="s">
        <v>68</v>
      </c>
      <c r="C44" t="s">
        <v>425</v>
      </c>
      <c r="D44" t="s">
        <v>38</v>
      </c>
      <c r="E44">
        <v>700</v>
      </c>
      <c r="F44" s="117">
        <v>1.0000000000000001E-9</v>
      </c>
      <c r="J44" t="s">
        <v>44</v>
      </c>
      <c r="K44" t="s">
        <v>38</v>
      </c>
      <c r="L44" t="s">
        <v>121</v>
      </c>
      <c r="M44">
        <v>20</v>
      </c>
      <c r="N44">
        <f>VLOOKUP("market for glass wool mat",Table3[],6,FALSE)+VLOOKUP("market for waste mineral wool",Table3[],6,FALSE)</f>
        <v>1.0050000000000001E-8</v>
      </c>
    </row>
    <row r="45" spans="1:15" x14ac:dyDescent="0.3">
      <c r="A45" t="s">
        <v>169</v>
      </c>
      <c r="B45" t="s">
        <v>68</v>
      </c>
      <c r="C45" t="s">
        <v>426</v>
      </c>
      <c r="D45" t="s">
        <v>170</v>
      </c>
      <c r="F45" s="117">
        <v>1.0000000000000001E-5</v>
      </c>
      <c r="J45" t="s">
        <v>166</v>
      </c>
      <c r="K45" t="s">
        <v>46</v>
      </c>
      <c r="L45" t="s">
        <v>167</v>
      </c>
      <c r="M45">
        <v>20</v>
      </c>
      <c r="N45">
        <f>VLOOKUP("market for glazing, double, U&lt;1.1 W/m2K",Table3[],6,FALSE)+VLOOKUP("market for waste glass",Table3[],6,FALSE)*Table1[[#This Row],[Density]]</f>
        <v>2.5199999999999998E-7</v>
      </c>
      <c r="O45" t="s">
        <v>168</v>
      </c>
    </row>
    <row r="46" spans="1:15" x14ac:dyDescent="0.3">
      <c r="A46" t="s">
        <v>173</v>
      </c>
      <c r="B46" t="s">
        <v>68</v>
      </c>
      <c r="C46" t="s">
        <v>174</v>
      </c>
      <c r="D46" t="s">
        <v>170</v>
      </c>
      <c r="F46" s="117">
        <v>1.0000000000000001E-5</v>
      </c>
      <c r="J46" t="s">
        <v>171</v>
      </c>
      <c r="K46" t="s">
        <v>46</v>
      </c>
      <c r="L46" t="s">
        <v>167</v>
      </c>
      <c r="M46">
        <v>30</v>
      </c>
      <c r="N46">
        <f>VLOOKUP("market for glazing, triple, U&lt;0.5 W/m2K",Table3[],6,FALSE)+VLOOKUP("market for waste glass",Table3[],6,FALSE)*Table1[[#This Row],[Density]]</f>
        <v>2.53E-7</v>
      </c>
      <c r="O46" t="s">
        <v>172</v>
      </c>
    </row>
    <row r="47" spans="1:15" x14ac:dyDescent="0.3">
      <c r="A47" t="s">
        <v>65</v>
      </c>
      <c r="B47" t="s">
        <v>61</v>
      </c>
      <c r="C47" t="s">
        <v>427</v>
      </c>
      <c r="D47" t="s">
        <v>38</v>
      </c>
      <c r="E47">
        <v>1100</v>
      </c>
      <c r="F47" s="117">
        <v>2.5000000000000001E-9</v>
      </c>
      <c r="J47" t="s">
        <v>175</v>
      </c>
      <c r="K47" t="s">
        <v>39</v>
      </c>
      <c r="L47" t="s">
        <v>154</v>
      </c>
      <c r="M47">
        <v>575</v>
      </c>
      <c r="N47">
        <f>VLOOKUP("market for glued laminated timber, average glue mix",Table3[],6,FALSE)+VLOOKUP("treatment of waste building wood, chrome preserved, municipal incineration",Table3[],6,FALSE)*Table1[[#This Row],[Density]]</f>
        <v>1.0057500000000002E-5</v>
      </c>
    </row>
    <row r="48" spans="1:15" x14ac:dyDescent="0.3">
      <c r="A48" t="s">
        <v>177</v>
      </c>
      <c r="B48" t="s">
        <v>68</v>
      </c>
      <c r="C48" t="s">
        <v>428</v>
      </c>
      <c r="D48" t="s">
        <v>38</v>
      </c>
      <c r="E48">
        <v>2160</v>
      </c>
      <c r="F48" s="117">
        <v>2.5000000000000001E-9</v>
      </c>
      <c r="J48" t="s">
        <v>462</v>
      </c>
      <c r="K48" t="s">
        <v>38</v>
      </c>
      <c r="L48" t="s">
        <v>106</v>
      </c>
      <c r="M48">
        <v>800</v>
      </c>
      <c r="N48">
        <f>VLOOKUP("market for gypsum fibreboard",Table3[],6,FALSE)+VLOOKUP("market for waste gypsum plasterboard",Table3[],6,FALSE)</f>
        <v>2.0000000000000001E-9</v>
      </c>
      <c r="O48" t="s">
        <v>463</v>
      </c>
    </row>
    <row r="49" spans="1:15" x14ac:dyDescent="0.3">
      <c r="A49" t="s">
        <v>179</v>
      </c>
      <c r="B49" t="s">
        <v>68</v>
      </c>
      <c r="C49" t="s">
        <v>429</v>
      </c>
      <c r="D49" t="s">
        <v>38</v>
      </c>
      <c r="E49">
        <v>2300</v>
      </c>
      <c r="F49" s="117">
        <v>7.5E-10</v>
      </c>
      <c r="J49" t="s">
        <v>178</v>
      </c>
      <c r="K49" t="s">
        <v>38</v>
      </c>
      <c r="L49" t="s">
        <v>106</v>
      </c>
      <c r="M49">
        <v>700</v>
      </c>
      <c r="N49">
        <f>VLOOKUP("market for gypsum plasterboard",Table3[],6,FALSE)+VLOOKUP("market for waste gypsum plasterboard",Table3[],6,FALSE)</f>
        <v>2.0000000000000001E-9</v>
      </c>
    </row>
    <row r="50" spans="1:15" x14ac:dyDescent="0.3">
      <c r="A50" t="s">
        <v>183</v>
      </c>
      <c r="B50" t="s">
        <v>68</v>
      </c>
      <c r="C50" t="s">
        <v>184</v>
      </c>
      <c r="D50" t="s">
        <v>38</v>
      </c>
      <c r="E50">
        <v>2800</v>
      </c>
      <c r="F50" s="117">
        <v>2.5000000000000001E-9</v>
      </c>
      <c r="J50" t="s">
        <v>202</v>
      </c>
      <c r="K50" t="s">
        <v>198</v>
      </c>
      <c r="L50" t="s">
        <v>202</v>
      </c>
      <c r="N50">
        <f>VLOOKUP("market group for heat, district or industrial, other than natural gas",Table3[],6,FALSE)/0.2777778</f>
        <v>1.7999998560000116E-9</v>
      </c>
      <c r="O50" t="s">
        <v>203</v>
      </c>
    </row>
    <row r="51" spans="1:15" x14ac:dyDescent="0.3">
      <c r="A51" t="s">
        <v>72</v>
      </c>
      <c r="B51" t="s">
        <v>73</v>
      </c>
      <c r="C51" t="s">
        <v>430</v>
      </c>
      <c r="D51" t="s">
        <v>39</v>
      </c>
      <c r="E51">
        <v>750</v>
      </c>
      <c r="F51" s="117">
        <v>2.5000000000000002E-6</v>
      </c>
      <c r="J51" t="s">
        <v>180</v>
      </c>
      <c r="K51" t="s">
        <v>46</v>
      </c>
      <c r="L51" t="s">
        <v>181</v>
      </c>
      <c r="N51">
        <f>(VLOOKUP("market for heat distribution equipment, hydronic radiant floor heating, 150m2",Table3[],6,FALSE)+VLOOKUP("market for waste aluminium",Table3[],6,FALSE)*125+VLOOKUP("market for waste polystyrene",Table3[],6,FALSE)*66)/150</f>
        <v>7.1150000000000012E-8</v>
      </c>
      <c r="O51" t="s">
        <v>182</v>
      </c>
    </row>
    <row r="52" spans="1:15" x14ac:dyDescent="0.3">
      <c r="A52" t="s">
        <v>189</v>
      </c>
      <c r="B52" t="s">
        <v>68</v>
      </c>
      <c r="C52" t="s">
        <v>431</v>
      </c>
      <c r="D52" t="s">
        <v>46</v>
      </c>
      <c r="F52" s="117">
        <v>2.4999999999999999E-7</v>
      </c>
      <c r="J52" t="s">
        <v>185</v>
      </c>
      <c r="K52" t="s">
        <v>170</v>
      </c>
      <c r="L52" t="s">
        <v>181</v>
      </c>
      <c r="N52">
        <f>VLOOKUP("market for heat pump, brine-water, 10kW",Table3[],6,FALSE)+VLOOKUP("market for waste reinforcement steel",Table3[],6,FALSE)*100+VLOOKUP("market for waste electric and electronic equipment",Table3[],6,FALSE)*20+VLOOKUP("market for waste polyethylene",Table3[],6,FALSE)*20</f>
        <v>1.0251999999999999E-5</v>
      </c>
      <c r="O52" t="s">
        <v>186</v>
      </c>
    </row>
    <row r="53" spans="1:15" x14ac:dyDescent="0.3">
      <c r="A53" t="s">
        <v>192</v>
      </c>
      <c r="B53" t="s">
        <v>68</v>
      </c>
      <c r="C53" t="s">
        <v>432</v>
      </c>
      <c r="D53" t="s">
        <v>46</v>
      </c>
      <c r="F53" s="117">
        <v>9.9999999999999995E-7</v>
      </c>
      <c r="J53" t="s">
        <v>187</v>
      </c>
      <c r="K53" t="s">
        <v>38</v>
      </c>
      <c r="L53" t="s">
        <v>106</v>
      </c>
      <c r="M53">
        <v>2160</v>
      </c>
      <c r="N53">
        <f>VLOOKUP("market for lime mortar", Table3[],6,FALSE)+VLOOKUP("market for waste cement in concrete and mortar", Table3[],6,FALSE)</f>
        <v>2.6000000000000001E-9</v>
      </c>
      <c r="O53" t="s">
        <v>188</v>
      </c>
    </row>
    <row r="54" spans="1:15" x14ac:dyDescent="0.3">
      <c r="A54" t="s">
        <v>82</v>
      </c>
      <c r="B54" t="s">
        <v>73</v>
      </c>
      <c r="C54" t="s">
        <v>433</v>
      </c>
      <c r="D54" t="s">
        <v>39</v>
      </c>
      <c r="E54">
        <v>560</v>
      </c>
      <c r="F54" s="117">
        <v>1.0000000000000001E-5</v>
      </c>
      <c r="J54" t="s">
        <v>205</v>
      </c>
      <c r="K54" t="s">
        <v>46</v>
      </c>
      <c r="L54" t="s">
        <v>181</v>
      </c>
      <c r="N54">
        <f>VLOOKUP("market for photovoltaic mounting system, for slanted-roof installation",Table3[],6,FALSE)+VLOOKUP("market for waste aluminium",Table3[],6,FALSE)*6+VLOOKUP("market for waste reinforcement steel",Table3[],6,FALSE)*2</f>
        <v>2.516E-7</v>
      </c>
      <c r="O54" t="s">
        <v>206</v>
      </c>
    </row>
    <row r="55" spans="1:15" x14ac:dyDescent="0.3">
      <c r="A55" t="s">
        <v>195</v>
      </c>
      <c r="B55" t="s">
        <v>68</v>
      </c>
      <c r="C55" t="s">
        <v>434</v>
      </c>
      <c r="D55" t="s">
        <v>196</v>
      </c>
      <c r="E55">
        <v>3.15</v>
      </c>
      <c r="F55" s="117">
        <v>4.9999999999999998E-8</v>
      </c>
      <c r="J55" t="s">
        <v>208</v>
      </c>
      <c r="K55" t="s">
        <v>38</v>
      </c>
      <c r="L55" t="s">
        <v>329</v>
      </c>
      <c r="M55">
        <v>2800</v>
      </c>
      <c r="N55">
        <f>VLOOKUP("market for natural stone plate, grounded",Table3[],6,FALSE)+VLOOKUP("market for waste brick",Table3[],6,FALSE)</f>
        <v>2.5500000000000001E-9</v>
      </c>
      <c r="O55" t="s">
        <v>165</v>
      </c>
    </row>
    <row r="56" spans="1:15" x14ac:dyDescent="0.3">
      <c r="A56" t="s">
        <v>83</v>
      </c>
      <c r="B56" t="s">
        <v>68</v>
      </c>
      <c r="C56" t="s">
        <v>435</v>
      </c>
      <c r="D56" t="s">
        <v>38</v>
      </c>
      <c r="E56">
        <v>30</v>
      </c>
      <c r="F56" s="117">
        <v>2.4999999999999999E-8</v>
      </c>
      <c r="J56" t="s">
        <v>209</v>
      </c>
      <c r="K56" t="s">
        <v>38</v>
      </c>
      <c r="L56" t="s">
        <v>210</v>
      </c>
      <c r="M56">
        <v>1200</v>
      </c>
      <c r="N56">
        <f>VLOOKUP("market for alkyd paint, white, without solvent, in 60% solution state", Table3[],6,FALSE)*0.6+VLOOKUP("market for solvent for paint", Table3[],6,FALSE)*0.4+VLOOKUP("market for waste paint", Table3[],6,FALSE)</f>
        <v>3.6999999999999994E-8</v>
      </c>
      <c r="O56" t="s">
        <v>211</v>
      </c>
    </row>
    <row r="57" spans="1:15" x14ac:dyDescent="0.3">
      <c r="A57" t="s">
        <v>200</v>
      </c>
      <c r="B57" t="s">
        <v>68</v>
      </c>
      <c r="C57" t="s">
        <v>436</v>
      </c>
      <c r="D57" t="s">
        <v>38</v>
      </c>
      <c r="E57">
        <v>30</v>
      </c>
      <c r="F57" s="117">
        <v>2.4999999999999999E-8</v>
      </c>
      <c r="J57" t="s">
        <v>213</v>
      </c>
      <c r="K57" t="s">
        <v>46</v>
      </c>
      <c r="L57" t="s">
        <v>181</v>
      </c>
      <c r="N57">
        <f>VLOOKUP("market for photovoltaic panel, single-Si wafer",Table3[],6,FALSE)+VLOOKUP("market for waste electric and electronic equipment",Table3[],6,FALSE)*13</f>
        <v>1.0013000000000001E-6</v>
      </c>
      <c r="O57" t="s">
        <v>214</v>
      </c>
    </row>
    <row r="58" spans="1:15" x14ac:dyDescent="0.3">
      <c r="A58" t="s">
        <v>204</v>
      </c>
      <c r="B58" t="s">
        <v>73</v>
      </c>
      <c r="C58" t="s">
        <v>437</v>
      </c>
      <c r="D58" t="s">
        <v>38</v>
      </c>
      <c r="E58">
        <v>35</v>
      </c>
      <c r="F58" s="117">
        <v>2.4999999999999999E-8</v>
      </c>
      <c r="J58" t="s">
        <v>215</v>
      </c>
      <c r="K58" t="s">
        <v>39</v>
      </c>
      <c r="L58" t="s">
        <v>154</v>
      </c>
      <c r="M58">
        <v>560</v>
      </c>
      <c r="N58">
        <f>VLOOKUP("market for plywood",Table3[],6,FALSE)+VLOOKUP("treatment of waste building wood, chrome preserved, municipal incineration",Table3[],6,FALSE)*Table1[[#This Row],[Density]]</f>
        <v>1.0056000000000002E-5</v>
      </c>
    </row>
    <row r="59" spans="1:15" x14ac:dyDescent="0.3">
      <c r="A59" t="s">
        <v>207</v>
      </c>
      <c r="B59" t="s">
        <v>68</v>
      </c>
      <c r="C59" t="s">
        <v>438</v>
      </c>
      <c r="D59" t="s">
        <v>38</v>
      </c>
      <c r="E59">
        <v>1350</v>
      </c>
      <c r="F59" s="117">
        <v>1E-8</v>
      </c>
      <c r="J59" t="s">
        <v>216</v>
      </c>
      <c r="K59" t="s">
        <v>196</v>
      </c>
      <c r="L59" t="s">
        <v>191</v>
      </c>
      <c r="M59">
        <v>3.15</v>
      </c>
      <c r="N59">
        <f>VLOOKUP("market for polyethylene pipe, DN 200, SDR 41",Table3[],6,FALSE)+VLOOKUP("market for waste polyethylene",Table3[],6,FALSE)*Table1[[#This Row],[Density]]</f>
        <v>8.1499999999999995E-8</v>
      </c>
      <c r="O59" t="s">
        <v>217</v>
      </c>
    </row>
    <row r="60" spans="1:15" x14ac:dyDescent="0.3">
      <c r="A60" t="s">
        <v>69</v>
      </c>
      <c r="B60" t="s">
        <v>68</v>
      </c>
      <c r="C60" t="s">
        <v>439</v>
      </c>
      <c r="D60" t="s">
        <v>38</v>
      </c>
      <c r="E60">
        <v>1920</v>
      </c>
      <c r="F60" s="117">
        <v>1.0000000000000001E-9</v>
      </c>
      <c r="J60" t="s">
        <v>220</v>
      </c>
      <c r="K60" t="s">
        <v>38</v>
      </c>
      <c r="L60" t="s">
        <v>121</v>
      </c>
      <c r="M60">
        <v>30</v>
      </c>
      <c r="N60">
        <f>VLOOKUP("market for polystyrene foam slab for perimeter insulation",Table3[],6,FALSE)+VLOOKUP("market for waste polystyrene",Table3[],6,FALSE)</f>
        <v>3.4999999999999996E-8</v>
      </c>
    </row>
    <row r="61" spans="1:15" x14ac:dyDescent="0.3">
      <c r="A61" t="s">
        <v>212</v>
      </c>
      <c r="B61" t="s">
        <v>68</v>
      </c>
      <c r="C61" t="s">
        <v>440</v>
      </c>
      <c r="D61" t="s">
        <v>38</v>
      </c>
      <c r="E61">
        <v>1845</v>
      </c>
      <c r="F61" s="117">
        <v>1.0000000000000001E-9</v>
      </c>
      <c r="J61" t="s">
        <v>222</v>
      </c>
      <c r="K61" t="s">
        <v>38</v>
      </c>
      <c r="L61" t="s">
        <v>121</v>
      </c>
      <c r="M61">
        <v>30</v>
      </c>
      <c r="N61">
        <f>VLOOKUP("market for polystyrene, extruded",Table3[],6,FALSE)+VLOOKUP("market for waste polystyrene",Table3[],6,FALSE)</f>
        <v>3.4999999999999996E-8</v>
      </c>
    </row>
    <row r="62" spans="1:15" x14ac:dyDescent="0.3">
      <c r="A62" t="s">
        <v>79</v>
      </c>
      <c r="B62" t="s">
        <v>78</v>
      </c>
      <c r="C62" t="s">
        <v>441</v>
      </c>
      <c r="D62" t="s">
        <v>39</v>
      </c>
      <c r="E62">
        <v>740</v>
      </c>
      <c r="F62" s="117">
        <v>1.0000000000000001E-5</v>
      </c>
      <c r="J62" t="s">
        <v>224</v>
      </c>
      <c r="K62" t="s">
        <v>38</v>
      </c>
      <c r="L62" t="s">
        <v>121</v>
      </c>
      <c r="M62">
        <v>35</v>
      </c>
      <c r="N62">
        <f>VLOOKUP("market for polyurethane, rigid foam",Table3[],6,FALSE)+VLOOKUP("market for waste polyurethane",Table3[],6,FALSE)</f>
        <v>2.9999999999999997E-8</v>
      </c>
    </row>
    <row r="63" spans="1:15" x14ac:dyDescent="0.3">
      <c r="A63" t="s">
        <v>80</v>
      </c>
      <c r="B63" t="s">
        <v>78</v>
      </c>
      <c r="C63" t="s">
        <v>442</v>
      </c>
      <c r="D63" t="s">
        <v>39</v>
      </c>
      <c r="E63">
        <v>500</v>
      </c>
      <c r="F63" s="117">
        <v>7.5000000000000002E-6</v>
      </c>
      <c r="J63" t="s">
        <v>225</v>
      </c>
      <c r="K63" t="s">
        <v>38</v>
      </c>
      <c r="L63" t="s">
        <v>191</v>
      </c>
      <c r="M63">
        <v>1350</v>
      </c>
      <c r="N63">
        <f>VLOOKUP("market for polyvinylchloride, suspension polymerised",Table3[],6,FALSE)+VLOOKUP("market for waste polyvinylchloride",Table3[],6,FALSE)</f>
        <v>1.5000000000000002E-8</v>
      </c>
    </row>
    <row r="64" spans="1:15" x14ac:dyDescent="0.3">
      <c r="A64" t="s">
        <v>218</v>
      </c>
      <c r="B64" t="s">
        <v>78</v>
      </c>
      <c r="C64" t="s">
        <v>219</v>
      </c>
      <c r="D64" t="s">
        <v>38</v>
      </c>
      <c r="F64" s="117">
        <v>9.9999999999999995E-8</v>
      </c>
      <c r="J64" t="s">
        <v>226</v>
      </c>
      <c r="K64" t="s">
        <v>38</v>
      </c>
      <c r="L64" t="s">
        <v>40</v>
      </c>
      <c r="M64">
        <v>1920</v>
      </c>
      <c r="N64">
        <f>VLOOKUP("market for roof tile",Table3[],6,FALSE)+VLOOKUP("market for waste brick",Table3[],6,FALSE)</f>
        <v>1.0500000000000001E-9</v>
      </c>
      <c r="O64" t="s">
        <v>130</v>
      </c>
    </row>
    <row r="65" spans="1:15" x14ac:dyDescent="0.3">
      <c r="A65" t="s">
        <v>221</v>
      </c>
      <c r="B65" t="s">
        <v>68</v>
      </c>
      <c r="C65" t="s">
        <v>443</v>
      </c>
      <c r="D65" t="s">
        <v>38</v>
      </c>
      <c r="E65">
        <v>2600</v>
      </c>
      <c r="F65" s="117">
        <v>1.0000000000000001E-9</v>
      </c>
      <c r="J65" t="s">
        <v>228</v>
      </c>
      <c r="K65" t="s">
        <v>39</v>
      </c>
      <c r="L65" t="s">
        <v>154</v>
      </c>
      <c r="M65">
        <v>740</v>
      </c>
      <c r="N65">
        <f>VLOOKUP("market for sawnwood, beam, hardwood, dried (u=10%), planed",Table3[],6,FALSE)+VLOOKUP("treatment of waste building wood, chrome preserved, municipal incineration",Table3[],6,FALSE)*Table1[[#This Row],[Density]]</f>
        <v>1.0074E-5</v>
      </c>
    </row>
    <row r="66" spans="1:15" x14ac:dyDescent="0.3">
      <c r="A66" t="s">
        <v>223</v>
      </c>
      <c r="B66" t="s">
        <v>68</v>
      </c>
      <c r="C66" t="s">
        <v>444</v>
      </c>
      <c r="D66" t="s">
        <v>38</v>
      </c>
      <c r="E66">
        <v>1200</v>
      </c>
      <c r="F66" s="117">
        <v>5.0000000000000001E-9</v>
      </c>
      <c r="J66" t="s">
        <v>231</v>
      </c>
      <c r="K66" t="s">
        <v>39</v>
      </c>
      <c r="L66" t="s">
        <v>154</v>
      </c>
      <c r="M66">
        <v>500</v>
      </c>
      <c r="N66">
        <f>VLOOKUP("market for sawnwood, beam, softwood, dried (u=10%), planed",Table3[],6,FALSE)+VLOOKUP("treatment of waste building wood, chrome preserved, municipal incineration",Table3[],6,FALSE)*Table1[[#This Row],[Density]]</f>
        <v>7.5500000000000006E-6</v>
      </c>
    </row>
    <row r="67" spans="1:15" x14ac:dyDescent="0.3">
      <c r="A67" t="s">
        <v>74</v>
      </c>
      <c r="B67" t="s">
        <v>68</v>
      </c>
      <c r="C67" t="s">
        <v>445</v>
      </c>
      <c r="D67" t="s">
        <v>38</v>
      </c>
      <c r="E67">
        <v>7800</v>
      </c>
      <c r="F67" s="117">
        <v>7.4999999999999993E-9</v>
      </c>
      <c r="J67" t="s">
        <v>234</v>
      </c>
      <c r="K67" t="s">
        <v>38</v>
      </c>
      <c r="L67" t="s">
        <v>103</v>
      </c>
      <c r="M67">
        <v>7800</v>
      </c>
      <c r="N67">
        <f>VLOOKUP("market for steel, unalloyed",Table3[],6,FALSE)+VLOOKUP("market for waste reinforcement steel",Table3[],6,FALSE)</f>
        <v>7.9999999999999988E-9</v>
      </c>
    </row>
    <row r="68" spans="1:15" x14ac:dyDescent="0.3">
      <c r="A68" t="s">
        <v>85</v>
      </c>
      <c r="B68" t="s">
        <v>68</v>
      </c>
      <c r="C68" t="s">
        <v>446</v>
      </c>
      <c r="D68" t="s">
        <v>38</v>
      </c>
      <c r="E68">
        <v>20</v>
      </c>
      <c r="F68" s="117">
        <v>7.4999999999999993E-9</v>
      </c>
      <c r="J68" t="s">
        <v>45</v>
      </c>
      <c r="K68" t="s">
        <v>38</v>
      </c>
      <c r="L68" t="s">
        <v>121</v>
      </c>
      <c r="M68">
        <v>20</v>
      </c>
      <c r="N68">
        <f>VLOOKUP("market for stone wool",Table3[],6,FALSE)+VLOOKUP("market for waste mineral wool",Table3[],6,FALSE)</f>
        <v>7.5499999999999998E-9</v>
      </c>
    </row>
    <row r="69" spans="1:15" x14ac:dyDescent="0.3">
      <c r="A69" t="s">
        <v>227</v>
      </c>
      <c r="B69" t="s">
        <v>68</v>
      </c>
      <c r="C69" t="s">
        <v>447</v>
      </c>
      <c r="D69" t="s">
        <v>38</v>
      </c>
      <c r="F69" s="117">
        <v>1E-10</v>
      </c>
      <c r="J69" t="s">
        <v>238</v>
      </c>
      <c r="K69" t="s">
        <v>46</v>
      </c>
      <c r="L69" t="s">
        <v>103</v>
      </c>
      <c r="N69">
        <f>VLOOKUP("market for window frame, aluminium, U=1.6 W/m2K",Table3[],6,FALSE)+VLOOKUP("market for waste aluminium",Table3[],6,FALSE)*40</f>
        <v>5.0040000000000007E-6</v>
      </c>
      <c r="O69" t="s">
        <v>239</v>
      </c>
    </row>
    <row r="70" spans="1:15" x14ac:dyDescent="0.3">
      <c r="A70" t="s">
        <v>229</v>
      </c>
      <c r="B70" t="s">
        <v>61</v>
      </c>
      <c r="C70" t="s">
        <v>230</v>
      </c>
      <c r="D70" t="s">
        <v>38</v>
      </c>
      <c r="F70" s="117">
        <v>1E-10</v>
      </c>
      <c r="J70" t="s">
        <v>326</v>
      </c>
      <c r="K70" t="s">
        <v>46</v>
      </c>
      <c r="L70" t="s">
        <v>191</v>
      </c>
      <c r="N70">
        <f>VLOOKUP("market for window frame, poly vinyl chloride, U=1.6 W/m2K",Table3[],6,FALSE)+VLOOKUP("treatment of used window frame, plastic, collection for final disposal",Table3[],6,FALSE)</f>
        <v>1.1000000000000001E-6</v>
      </c>
    </row>
    <row r="71" spans="1:15" x14ac:dyDescent="0.3">
      <c r="A71" t="s">
        <v>232</v>
      </c>
      <c r="B71" t="s">
        <v>78</v>
      </c>
      <c r="C71" t="s">
        <v>233</v>
      </c>
      <c r="D71" t="s">
        <v>38</v>
      </c>
      <c r="F71" s="117">
        <v>5.0000000000000002E-11</v>
      </c>
      <c r="J71" t="s">
        <v>327</v>
      </c>
      <c r="K71" t="s">
        <v>46</v>
      </c>
      <c r="L71" t="s">
        <v>154</v>
      </c>
      <c r="N71">
        <f>VLOOKUP("market for window frame, wood, U=1.5 W/m2K",Table3[],6,FALSE)+VLOOKUP("treatment of used window frame, wood, collection for final disposal",Table3[],6,FALSE)</f>
        <v>1.1000000000000001E-6</v>
      </c>
    </row>
    <row r="72" spans="1:15" x14ac:dyDescent="0.3">
      <c r="A72" t="s">
        <v>235</v>
      </c>
      <c r="B72" t="s">
        <v>78</v>
      </c>
      <c r="C72" t="s">
        <v>448</v>
      </c>
      <c r="D72" t="s">
        <v>38</v>
      </c>
      <c r="F72" s="117">
        <v>9.9999999999999994E-12</v>
      </c>
      <c r="J72" t="s">
        <v>328</v>
      </c>
      <c r="K72" t="s">
        <v>46</v>
      </c>
      <c r="L72" t="s">
        <v>158</v>
      </c>
      <c r="N72">
        <f>VLOOKUP("market for window frame, wood-metal, U=1.6 W/m2K",Table3[],6,FALSE)+VLOOKUP("treatment of used window frame, wood-metal, collection for final disposal",Table3[],6,FALSE)</f>
        <v>5.1000000000000003E-6</v>
      </c>
    </row>
    <row r="73" spans="1:15" x14ac:dyDescent="0.3">
      <c r="A73" t="s">
        <v>236</v>
      </c>
      <c r="B73" t="s">
        <v>78</v>
      </c>
      <c r="C73" t="s">
        <v>237</v>
      </c>
      <c r="D73" t="s">
        <v>38</v>
      </c>
      <c r="F73" s="117">
        <v>1E-10</v>
      </c>
      <c r="J73" t="s">
        <v>330</v>
      </c>
      <c r="K73" t="s">
        <v>38</v>
      </c>
      <c r="L73" t="s">
        <v>121</v>
      </c>
      <c r="M73">
        <v>65</v>
      </c>
      <c r="N73">
        <f>VLOOKUP("market for wood wool",Table3[],6,FALSE)+VLOOKUP("treatment of waste wood, untreated, municipal incineration",Table3[],6,FALSE)</f>
        <v>1.0099999999999999E-8</v>
      </c>
    </row>
    <row r="74" spans="1:15" x14ac:dyDescent="0.3">
      <c r="A74" t="s">
        <v>240</v>
      </c>
      <c r="B74" t="s">
        <v>78</v>
      </c>
      <c r="C74" t="s">
        <v>449</v>
      </c>
      <c r="D74" t="s">
        <v>38</v>
      </c>
      <c r="F74" s="117">
        <v>1E-10</v>
      </c>
      <c r="J74" t="s">
        <v>43</v>
      </c>
      <c r="K74" t="s">
        <v>38</v>
      </c>
      <c r="L74" t="s">
        <v>103</v>
      </c>
      <c r="M74">
        <v>7140</v>
      </c>
      <c r="N74">
        <f>VLOOKUP("market for zinc",Table3[],6,FALSE)+VLOOKUP("zinc scrap, post-consumer to generic market for zinc",Table3[],6,FALSE)</f>
        <v>1.0099999999999999E-8</v>
      </c>
    </row>
    <row r="75" spans="1:15" x14ac:dyDescent="0.3">
      <c r="A75" t="s">
        <v>241</v>
      </c>
      <c r="B75" t="s">
        <v>61</v>
      </c>
      <c r="C75" t="s">
        <v>242</v>
      </c>
      <c r="D75" t="s">
        <v>38</v>
      </c>
      <c r="F75" s="117">
        <v>1E-10</v>
      </c>
    </row>
    <row r="76" spans="1:15" x14ac:dyDescent="0.3">
      <c r="A76" t="s">
        <v>243</v>
      </c>
      <c r="B76" t="s">
        <v>78</v>
      </c>
      <c r="C76" t="s">
        <v>450</v>
      </c>
      <c r="D76" t="s">
        <v>38</v>
      </c>
      <c r="F76" s="117">
        <v>5.0000000000000002E-11</v>
      </c>
    </row>
    <row r="77" spans="1:15" x14ac:dyDescent="0.3">
      <c r="A77" t="s">
        <v>244</v>
      </c>
      <c r="B77" t="s">
        <v>61</v>
      </c>
      <c r="C77" t="s">
        <v>245</v>
      </c>
      <c r="D77" t="s">
        <v>38</v>
      </c>
      <c r="F77" s="117">
        <v>5.0000000000000002E-11</v>
      </c>
    </row>
    <row r="78" spans="1:15" x14ac:dyDescent="0.3">
      <c r="A78" t="s">
        <v>246</v>
      </c>
      <c r="B78" t="s">
        <v>68</v>
      </c>
      <c r="C78" t="s">
        <v>247</v>
      </c>
      <c r="D78" t="s">
        <v>38</v>
      </c>
      <c r="F78" s="117">
        <v>1E-10</v>
      </c>
      <c r="J78" t="s">
        <v>338</v>
      </c>
    </row>
    <row r="79" spans="1:15" x14ac:dyDescent="0.3">
      <c r="A79" t="s">
        <v>248</v>
      </c>
      <c r="B79" t="s">
        <v>61</v>
      </c>
      <c r="C79" t="s">
        <v>249</v>
      </c>
      <c r="D79" t="s">
        <v>38</v>
      </c>
      <c r="F79" s="117">
        <v>1.0000000000000001E-9</v>
      </c>
      <c r="J79" t="s">
        <v>339</v>
      </c>
    </row>
    <row r="80" spans="1:15" x14ac:dyDescent="0.3">
      <c r="A80" t="s">
        <v>250</v>
      </c>
      <c r="B80" t="s">
        <v>251</v>
      </c>
      <c r="C80" t="s">
        <v>451</v>
      </c>
      <c r="D80" t="s">
        <v>38</v>
      </c>
      <c r="F80" s="117">
        <v>1E-10</v>
      </c>
      <c r="J80" t="s">
        <v>39</v>
      </c>
    </row>
    <row r="81" spans="1:10" x14ac:dyDescent="0.3">
      <c r="A81" t="s">
        <v>252</v>
      </c>
      <c r="B81" t="s">
        <v>68</v>
      </c>
      <c r="C81" t="s">
        <v>253</v>
      </c>
      <c r="D81" t="s">
        <v>38</v>
      </c>
      <c r="F81" s="117">
        <v>1.0000000000000001E-9</v>
      </c>
      <c r="J81" t="s">
        <v>38</v>
      </c>
    </row>
    <row r="82" spans="1:10" x14ac:dyDescent="0.3">
      <c r="A82" t="s">
        <v>254</v>
      </c>
      <c r="B82" t="s">
        <v>61</v>
      </c>
      <c r="C82" t="s">
        <v>255</v>
      </c>
      <c r="D82" t="s">
        <v>38</v>
      </c>
      <c r="F82" s="117">
        <v>5.0000000000000002E-11</v>
      </c>
    </row>
    <row r="83" spans="1:10" x14ac:dyDescent="0.3">
      <c r="A83" t="s">
        <v>256</v>
      </c>
      <c r="B83" t="s">
        <v>78</v>
      </c>
      <c r="C83" t="s">
        <v>257</v>
      </c>
      <c r="D83" t="s">
        <v>38</v>
      </c>
      <c r="F83" s="117">
        <v>5.0000000000000002E-11</v>
      </c>
    </row>
    <row r="84" spans="1:10" x14ac:dyDescent="0.3">
      <c r="A84" t="s">
        <v>258</v>
      </c>
      <c r="B84" t="s">
        <v>78</v>
      </c>
      <c r="C84" t="s">
        <v>452</v>
      </c>
      <c r="D84" t="s">
        <v>38</v>
      </c>
      <c r="F84" s="117">
        <v>5.0000000000000001E-9</v>
      </c>
    </row>
    <row r="85" spans="1:10" x14ac:dyDescent="0.3">
      <c r="A85" t="s">
        <v>259</v>
      </c>
      <c r="B85" t="s">
        <v>68</v>
      </c>
      <c r="C85" t="s">
        <v>260</v>
      </c>
      <c r="D85" t="s">
        <v>38</v>
      </c>
      <c r="F85" s="117">
        <v>1E-10</v>
      </c>
    </row>
    <row r="86" spans="1:10" x14ac:dyDescent="0.3">
      <c r="A86" t="s">
        <v>261</v>
      </c>
      <c r="B86" t="s">
        <v>251</v>
      </c>
      <c r="C86" t="s">
        <v>262</v>
      </c>
      <c r="D86" t="s">
        <v>38</v>
      </c>
      <c r="F86" s="117">
        <v>1E-8</v>
      </c>
    </row>
    <row r="87" spans="1:10" x14ac:dyDescent="0.3">
      <c r="A87" t="s">
        <v>263</v>
      </c>
      <c r="B87" t="s">
        <v>251</v>
      </c>
      <c r="C87" t="s">
        <v>264</v>
      </c>
      <c r="D87" t="s">
        <v>38</v>
      </c>
      <c r="F87" s="117">
        <v>1E-8</v>
      </c>
    </row>
    <row r="88" spans="1:10" x14ac:dyDescent="0.3">
      <c r="A88" t="s">
        <v>265</v>
      </c>
      <c r="B88" t="s">
        <v>61</v>
      </c>
      <c r="C88" t="s">
        <v>266</v>
      </c>
      <c r="D88" t="s">
        <v>38</v>
      </c>
      <c r="F88" s="117">
        <v>5.0000000000000001E-9</v>
      </c>
    </row>
    <row r="89" spans="1:10" x14ac:dyDescent="0.3">
      <c r="A89" t="s">
        <v>267</v>
      </c>
      <c r="B89" t="s">
        <v>251</v>
      </c>
      <c r="C89" t="s">
        <v>268</v>
      </c>
      <c r="D89" t="s">
        <v>38</v>
      </c>
      <c r="F89" s="117">
        <v>5.0000000000000001E-9</v>
      </c>
    </row>
    <row r="90" spans="1:10" x14ac:dyDescent="0.3">
      <c r="A90" t="s">
        <v>269</v>
      </c>
      <c r="B90" t="s">
        <v>61</v>
      </c>
      <c r="C90" t="s">
        <v>270</v>
      </c>
      <c r="D90" t="s">
        <v>38</v>
      </c>
      <c r="F90" s="117">
        <v>5.0000000000000003E-10</v>
      </c>
    </row>
    <row r="91" spans="1:10" x14ac:dyDescent="0.3">
      <c r="A91" t="s">
        <v>271</v>
      </c>
      <c r="B91" t="s">
        <v>68</v>
      </c>
      <c r="C91" t="s">
        <v>453</v>
      </c>
      <c r="D91" t="s">
        <v>46</v>
      </c>
      <c r="F91" s="117">
        <v>5.0000000000000004E-6</v>
      </c>
    </row>
    <row r="92" spans="1:10" x14ac:dyDescent="0.3">
      <c r="A92" t="s">
        <v>190</v>
      </c>
      <c r="B92" t="s">
        <v>68</v>
      </c>
      <c r="C92" t="s">
        <v>454</v>
      </c>
      <c r="D92" t="s">
        <v>46</v>
      </c>
      <c r="F92" s="117">
        <v>9.9999999999999995E-7</v>
      </c>
    </row>
    <row r="93" spans="1:10" x14ac:dyDescent="0.3">
      <c r="A93" t="s">
        <v>193</v>
      </c>
      <c r="B93" t="s">
        <v>68</v>
      </c>
      <c r="C93" t="s">
        <v>455</v>
      </c>
      <c r="D93" t="s">
        <v>46</v>
      </c>
      <c r="F93" s="117">
        <v>9.9999999999999995E-7</v>
      </c>
    </row>
    <row r="94" spans="1:10" x14ac:dyDescent="0.3">
      <c r="A94" t="s">
        <v>194</v>
      </c>
      <c r="B94" t="s">
        <v>68</v>
      </c>
      <c r="C94" t="s">
        <v>456</v>
      </c>
      <c r="D94" t="s">
        <v>46</v>
      </c>
      <c r="F94" s="117">
        <v>5.0000000000000004E-6</v>
      </c>
    </row>
    <row r="95" spans="1:10" x14ac:dyDescent="0.3">
      <c r="A95" t="s">
        <v>86</v>
      </c>
      <c r="B95" t="s">
        <v>73</v>
      </c>
      <c r="C95" t="s">
        <v>457</v>
      </c>
      <c r="D95" t="s">
        <v>38</v>
      </c>
      <c r="E95">
        <v>65</v>
      </c>
      <c r="F95" s="117">
        <v>1E-8</v>
      </c>
    </row>
    <row r="96" spans="1:10" x14ac:dyDescent="0.3">
      <c r="A96" t="s">
        <v>75</v>
      </c>
      <c r="B96" t="s">
        <v>68</v>
      </c>
      <c r="C96" t="s">
        <v>296</v>
      </c>
      <c r="D96" t="s">
        <v>38</v>
      </c>
      <c r="E96">
        <v>7140</v>
      </c>
      <c r="F96" s="117">
        <v>1E-8</v>
      </c>
    </row>
    <row r="97" spans="1:6" x14ac:dyDescent="0.3">
      <c r="A97" t="s">
        <v>197</v>
      </c>
      <c r="B97" t="s">
        <v>272</v>
      </c>
      <c r="C97" t="s">
        <v>273</v>
      </c>
      <c r="D97" t="s">
        <v>198</v>
      </c>
      <c r="F97" s="117">
        <v>1.0000000000000001E-9</v>
      </c>
    </row>
    <row r="98" spans="1:6" x14ac:dyDescent="0.3">
      <c r="A98" t="s">
        <v>201</v>
      </c>
      <c r="B98" t="s">
        <v>73</v>
      </c>
      <c r="C98" t="s">
        <v>274</v>
      </c>
      <c r="D98" t="s">
        <v>275</v>
      </c>
      <c r="F98" s="117">
        <v>5.0000000000000003E-10</v>
      </c>
    </row>
    <row r="99" spans="1:6" x14ac:dyDescent="0.3">
      <c r="A99" t="s">
        <v>276</v>
      </c>
      <c r="B99" t="s">
        <v>61</v>
      </c>
      <c r="C99" t="s">
        <v>277</v>
      </c>
      <c r="D99" t="s">
        <v>38</v>
      </c>
      <c r="F99" s="117">
        <v>5.0000000000000002E-11</v>
      </c>
    </row>
    <row r="100" spans="1:6" x14ac:dyDescent="0.3">
      <c r="A100" t="s">
        <v>278</v>
      </c>
      <c r="B100" t="s">
        <v>61</v>
      </c>
      <c r="C100" t="s">
        <v>279</v>
      </c>
      <c r="D100" t="s">
        <v>46</v>
      </c>
      <c r="F100" s="117">
        <v>1E-8</v>
      </c>
    </row>
    <row r="101" spans="1:6" x14ac:dyDescent="0.3">
      <c r="A101" t="s">
        <v>280</v>
      </c>
      <c r="B101" t="s">
        <v>61</v>
      </c>
      <c r="C101" t="s">
        <v>281</v>
      </c>
      <c r="D101" t="s">
        <v>46</v>
      </c>
      <c r="F101" s="117">
        <v>1E-8</v>
      </c>
    </row>
    <row r="102" spans="1:6" x14ac:dyDescent="0.3">
      <c r="A102" t="s">
        <v>282</v>
      </c>
      <c r="B102" t="s">
        <v>61</v>
      </c>
      <c r="C102" t="s">
        <v>283</v>
      </c>
      <c r="D102" t="s">
        <v>46</v>
      </c>
      <c r="F102" s="117">
        <v>1E-8</v>
      </c>
    </row>
    <row r="103" spans="1:6" x14ac:dyDescent="0.3">
      <c r="A103" t="s">
        <v>284</v>
      </c>
      <c r="B103" t="s">
        <v>61</v>
      </c>
      <c r="C103" t="s">
        <v>285</v>
      </c>
      <c r="D103" t="s">
        <v>46</v>
      </c>
      <c r="F103" s="117">
        <v>9.9999999999999995E-8</v>
      </c>
    </row>
    <row r="104" spans="1:6" x14ac:dyDescent="0.3">
      <c r="A104" t="s">
        <v>286</v>
      </c>
      <c r="B104" t="s">
        <v>61</v>
      </c>
      <c r="C104" t="s">
        <v>287</v>
      </c>
      <c r="D104" t="s">
        <v>46</v>
      </c>
      <c r="F104" s="117">
        <v>9.9999999999999995E-8</v>
      </c>
    </row>
    <row r="105" spans="1:6" x14ac:dyDescent="0.3">
      <c r="A105" t="s">
        <v>288</v>
      </c>
      <c r="B105" t="s">
        <v>61</v>
      </c>
      <c r="C105" t="s">
        <v>289</v>
      </c>
      <c r="D105" t="s">
        <v>46</v>
      </c>
      <c r="F105" s="117">
        <v>9.9999999999999995E-8</v>
      </c>
    </row>
    <row r="106" spans="1:6" x14ac:dyDescent="0.3">
      <c r="A106" t="s">
        <v>290</v>
      </c>
      <c r="B106" t="s">
        <v>291</v>
      </c>
      <c r="C106" t="s">
        <v>292</v>
      </c>
      <c r="D106" t="s">
        <v>38</v>
      </c>
      <c r="F106" s="117">
        <v>1E-10</v>
      </c>
    </row>
    <row r="107" spans="1:6" x14ac:dyDescent="0.3">
      <c r="A107" t="s">
        <v>293</v>
      </c>
      <c r="B107" t="s">
        <v>291</v>
      </c>
      <c r="C107" t="s">
        <v>294</v>
      </c>
      <c r="D107" t="s">
        <v>38</v>
      </c>
      <c r="F107" s="117">
        <v>1E-10</v>
      </c>
    </row>
    <row r="108" spans="1:6" x14ac:dyDescent="0.3">
      <c r="A108" t="s">
        <v>295</v>
      </c>
      <c r="B108" t="s">
        <v>68</v>
      </c>
      <c r="C108" t="s">
        <v>296</v>
      </c>
      <c r="D108" t="s">
        <v>38</v>
      </c>
      <c r="E108">
        <v>7140</v>
      </c>
      <c r="F108" s="117">
        <v>1E-10</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6B81-3E9B-4E13-963E-9A50A178D231}">
  <dimension ref="A1"/>
  <sheetViews>
    <sheetView workbookViewId="0">
      <selection activeCell="T35" sqref="T3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2423e5-a7cd-4a14-95a1-f4cfc4bc40a3">
      <Terms xmlns="http://schemas.microsoft.com/office/infopath/2007/PartnerControls"/>
    </lcf76f155ced4ddcb4097134ff3c332f>
    <TaxCatchAll xmlns="fdfa86f3-4908-469f-b054-c40076a067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38A60D41FCFC45940D6B62EA5A5EF9" ma:contentTypeVersion="11" ma:contentTypeDescription="Create a new document." ma:contentTypeScope="" ma:versionID="ae232b6878c9823338cde463659ceee5">
  <xsd:schema xmlns:xsd="http://www.w3.org/2001/XMLSchema" xmlns:xs="http://www.w3.org/2001/XMLSchema" xmlns:p="http://schemas.microsoft.com/office/2006/metadata/properties" xmlns:ns2="132423e5-a7cd-4a14-95a1-f4cfc4bc40a3" xmlns:ns3="fdfa86f3-4908-469f-b054-c40076a06775" targetNamespace="http://schemas.microsoft.com/office/2006/metadata/properties" ma:root="true" ma:fieldsID="cacca41beb2bb026b555beeb3907f258" ns2:_="" ns3:_="">
    <xsd:import namespace="132423e5-a7cd-4a14-95a1-f4cfc4bc40a3"/>
    <xsd:import namespace="fdfa86f3-4908-469f-b054-c40076a067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423e5-a7cd-4a14-95a1-f4cfc4bc4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697d7b4-3e29-46df-8597-8c477da09a5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a86f3-4908-469f-b054-c40076a067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5200d8d-50ca-4224-a615-67e351e3db0f}" ma:internalName="TaxCatchAll" ma:showField="CatchAllData" ma:web="fdfa86f3-4908-469f-b054-c40076a0677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4B5EF4-25DE-4AB6-943C-95908AD54A26}">
  <ds:schemaRefs>
    <ds:schemaRef ds:uri="http://purl.org/dc/terms/"/>
    <ds:schemaRef ds:uri="http://purl.org/dc/dcmitype/"/>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fa86f3-4908-469f-b054-c40076a06775"/>
    <ds:schemaRef ds:uri="132423e5-a7cd-4a14-95a1-f4cfc4bc40a3"/>
    <ds:schemaRef ds:uri="http://purl.org/dc/elements/1.1/"/>
  </ds:schemaRefs>
</ds:datastoreItem>
</file>

<file path=customXml/itemProps2.xml><?xml version="1.0" encoding="utf-8"?>
<ds:datastoreItem xmlns:ds="http://schemas.openxmlformats.org/officeDocument/2006/customXml" ds:itemID="{D3CDEB65-86A0-4320-8434-0830F2C39515}">
  <ds:schemaRefs>
    <ds:schemaRef ds:uri="http://schemas.microsoft.com/sharepoint/v3/contenttype/forms"/>
  </ds:schemaRefs>
</ds:datastoreItem>
</file>

<file path=customXml/itemProps3.xml><?xml version="1.0" encoding="utf-8"?>
<ds:datastoreItem xmlns:ds="http://schemas.openxmlformats.org/officeDocument/2006/customXml" ds:itemID="{F5DF09E0-BB4F-45B4-AE8A-9FCA5AC1BE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2423e5-a7cd-4a14-95a1-f4cfc4bc40a3"/>
    <ds:schemaRef ds:uri="fdfa86f3-4908-469f-b054-c40076a06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Input</vt:lpstr>
      <vt:lpstr>Results</vt:lpstr>
      <vt:lpstr>LCA Conversion factors </vt:lpstr>
      <vt:lpstr>Data_land</vt:lpstr>
      <vt:lpstr>Data_materials</vt:lpstr>
      <vt:lpstr>License terms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Liv Kristensen Stranddorf</dc:creator>
  <cp:keywords/>
  <dc:description/>
  <cp:lastModifiedBy>Nicolas Francart</cp:lastModifiedBy>
  <cp:revision/>
  <dcterms:created xsi:type="dcterms:W3CDTF">2022-06-21T13:43:38Z</dcterms:created>
  <dcterms:modified xsi:type="dcterms:W3CDTF">2024-03-04T13:46:02Z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0x0101008E38A60D41FCFC45940D6B62EA5A5EF9</vt:lpwstr>
  </property>
  <property fmtid="{D5CDD505-2E9C-101B-9397-08002B2CF9AE}" pid="3" name="MediaServiceImageTags">
    <vt:lpwstr/>
  </property>
  <property fmtid="{D5CDD505-2E9C-101B-9397-08002B2CF9AE}" pid="4" name="MSIP_Label_43f08ec5-d6d9-4227-8387-ccbfcb3632c4_Enabled">
    <vt:lpwstr>true</vt:lpwstr>
  </property>
  <property fmtid="{D5CDD505-2E9C-101B-9397-08002B2CF9AE}" pid="5" name="MSIP_Label_43f08ec5-d6d9-4227-8387-ccbfcb3632c4_SetDate">
    <vt:lpwstr>2023-06-06T10:11:40Z</vt:lpwstr>
  </property>
  <property fmtid="{D5CDD505-2E9C-101B-9397-08002B2CF9AE}" pid="6" name="MSIP_Label_43f08ec5-d6d9-4227-8387-ccbfcb3632c4_Method">
    <vt:lpwstr>Standard</vt:lpwstr>
  </property>
  <property fmtid="{D5CDD505-2E9C-101B-9397-08002B2CF9AE}" pid="7" name="MSIP_Label_43f08ec5-d6d9-4227-8387-ccbfcb3632c4_Name">
    <vt:lpwstr>Sweco Restricted</vt:lpwstr>
  </property>
  <property fmtid="{D5CDD505-2E9C-101B-9397-08002B2CF9AE}" pid="8" name="MSIP_Label_43f08ec5-d6d9-4227-8387-ccbfcb3632c4_SiteId">
    <vt:lpwstr>b7872ef0-9a00-4c18-8a4a-c7d25c778a9e</vt:lpwstr>
  </property>
  <property fmtid="{D5CDD505-2E9C-101B-9397-08002B2CF9AE}" pid="9" name="MSIP_Label_43f08ec5-d6d9-4227-8387-ccbfcb3632c4_ActionId">
    <vt:lpwstr>2a490b37-c370-4268-b0f8-4977ab053258</vt:lpwstr>
  </property>
  <property fmtid="{D5CDD505-2E9C-101B-9397-08002B2CF9AE}" pid="10" name="MSIP_Label_43f08ec5-d6d9-4227-8387-ccbfcb3632c4_ContentBits">
    <vt:lpwstr>0</vt:lpwstr>
  </property>
</Properties>
</file>