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LINE\KTQT\Final\"/>
    </mc:Choice>
  </mc:AlternateContent>
  <xr:revisionPtr revIDLastSave="0" documentId="8_{A094105A-33EA-4CC2-B28A-FF51853605B4}" xr6:coauthVersionLast="47" xr6:coauthVersionMax="47" xr10:uidLastSave="{00000000-0000-0000-0000-000000000000}"/>
  <bookViews>
    <workbookView xWindow="-108" yWindow="-108" windowWidth="23256" windowHeight="14016" xr2:uid="{EEF61684-523D-44B7-9F77-1E369BD08A97}"/>
  </bookViews>
  <sheets>
    <sheet name="Sheet1" sheetId="1" r:id="rId1"/>
    <sheet name="Sheet2" sheetId="2" r:id="rId2"/>
  </sheets>
  <definedNames>
    <definedName name="_xlchart.v1.0" hidden="1">Sheet1!$M$43:$M$49</definedName>
    <definedName name="_xlchart.v1.1" hidden="1">Sheet1!$N$43:$N$49</definedName>
    <definedName name="_xlchart.v1.2" hidden="1">Sheet1!$M$43:$M$49</definedName>
    <definedName name="_xlchart.v1.3" hidden="1">Sheet1!$N$43:$N$49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5" i="1" l="1"/>
  <c r="N48" i="1"/>
  <c r="N47" i="1"/>
  <c r="N46" i="1"/>
  <c r="I76" i="1"/>
  <c r="I75" i="1"/>
  <c r="J74" i="1"/>
  <c r="N44" i="1" s="1"/>
  <c r="N49" i="1"/>
  <c r="N43" i="1"/>
  <c r="U39" i="1"/>
  <c r="U40" i="1"/>
  <c r="U38" i="1"/>
  <c r="T40" i="1"/>
  <c r="T39" i="1"/>
  <c r="T38" i="1"/>
  <c r="S40" i="1"/>
  <c r="S39" i="1"/>
  <c r="S38" i="1"/>
  <c r="S41" i="1" s="1"/>
  <c r="Q40" i="1"/>
  <c r="Q39" i="1"/>
  <c r="Q38" i="1"/>
  <c r="Q41" i="1" s="1"/>
  <c r="P40" i="1"/>
  <c r="P39" i="1"/>
  <c r="P38" i="1"/>
  <c r="P41" i="1" s="1"/>
  <c r="N39" i="1"/>
  <c r="N40" i="1"/>
  <c r="N38" i="1"/>
  <c r="Q31" i="1"/>
  <c r="S33" i="1"/>
  <c r="S32" i="1"/>
  <c r="S31" i="1"/>
  <c r="Q33" i="1"/>
  <c r="Q32" i="1"/>
  <c r="P33" i="1"/>
  <c r="P32" i="1"/>
  <c r="P31" i="1"/>
  <c r="N32" i="1"/>
  <c r="N33" i="1"/>
  <c r="N31" i="1"/>
  <c r="P20" i="1"/>
  <c r="O20" i="1" s="1"/>
  <c r="Q20" i="1"/>
  <c r="S20" i="1"/>
  <c r="P21" i="1"/>
  <c r="Q21" i="1"/>
  <c r="S21" i="1"/>
  <c r="R21" i="1" s="1"/>
  <c r="P22" i="1"/>
  <c r="Q22" i="1"/>
  <c r="S22" i="1"/>
  <c r="R22" i="1" s="1"/>
  <c r="P23" i="1"/>
  <c r="Q23" i="1"/>
  <c r="S23" i="1"/>
  <c r="P24" i="1"/>
  <c r="Q24" i="1"/>
  <c r="S24" i="1"/>
  <c r="P25" i="1"/>
  <c r="O25" i="1" s="1"/>
  <c r="Q25" i="1"/>
  <c r="S25" i="1"/>
  <c r="R25" i="1" s="1"/>
  <c r="N21" i="1"/>
  <c r="N22" i="1"/>
  <c r="O22" i="1" s="1"/>
  <c r="N23" i="1"/>
  <c r="N24" i="1"/>
  <c r="N25" i="1"/>
  <c r="N20" i="1"/>
  <c r="F74" i="1"/>
  <c r="I74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K20" i="1"/>
  <c r="K74" i="1" s="1"/>
  <c r="J20" i="1"/>
  <c r="R38" i="1" l="1"/>
  <c r="R39" i="1"/>
  <c r="R40" i="1"/>
  <c r="R24" i="1"/>
  <c r="O24" i="1"/>
  <c r="R23" i="1"/>
  <c r="O23" i="1"/>
  <c r="N26" i="1"/>
  <c r="T20" i="1" s="1"/>
  <c r="O21" i="1"/>
  <c r="T21" i="1"/>
  <c r="R20" i="1"/>
  <c r="O40" i="1"/>
  <c r="O38" i="1"/>
  <c r="O39" i="1"/>
  <c r="N41" i="1"/>
  <c r="U41" i="1"/>
  <c r="R31" i="1"/>
  <c r="O32" i="1"/>
  <c r="O31" i="1"/>
  <c r="Q26" i="1"/>
  <c r="U26" i="1" s="1"/>
  <c r="U21" i="1" s="1"/>
  <c r="V21" i="1" s="1"/>
  <c r="R32" i="1"/>
  <c r="O33" i="1"/>
  <c r="N34" i="1"/>
  <c r="T32" i="1" s="1"/>
  <c r="U32" i="1" s="1"/>
  <c r="Q34" i="1"/>
  <c r="U34" i="1" s="1"/>
  <c r="R33" i="1"/>
  <c r="V40" i="1" l="1"/>
  <c r="V39" i="1"/>
  <c r="T25" i="1"/>
  <c r="T24" i="1"/>
  <c r="U24" i="1" s="1"/>
  <c r="V24" i="1" s="1"/>
  <c r="T31" i="1"/>
  <c r="T22" i="1"/>
  <c r="T26" i="1" s="1"/>
  <c r="T23" i="1"/>
  <c r="T33" i="1"/>
  <c r="U33" i="1" s="1"/>
  <c r="V33" i="1" s="1"/>
  <c r="V32" i="1"/>
  <c r="U20" i="1"/>
  <c r="V20" i="1" s="1"/>
  <c r="U22" i="1"/>
  <c r="V22" i="1" s="1"/>
  <c r="U25" i="1"/>
  <c r="V25" i="1" s="1"/>
  <c r="U23" i="1"/>
  <c r="V23" i="1" s="1"/>
  <c r="V38" i="1" l="1"/>
  <c r="V41" i="1" s="1"/>
  <c r="T41" i="1"/>
  <c r="U31" i="1"/>
  <c r="V31" i="1" s="1"/>
  <c r="T34" i="1"/>
  <c r="V34" i="1"/>
  <c r="V26" i="1"/>
</calcChain>
</file>

<file path=xl/sharedStrings.xml><?xml version="1.0" encoding="utf-8"?>
<sst xmlns="http://schemas.openxmlformats.org/spreadsheetml/2006/main" count="238" uniqueCount="33">
  <si>
    <t>Khu vực</t>
  </si>
  <si>
    <t>Kênh phân phối</t>
  </si>
  <si>
    <t>Nhóm sản phẩm</t>
  </si>
  <si>
    <t>Số lượng</t>
  </si>
  <si>
    <t>Kế hoạch</t>
  </si>
  <si>
    <t>Thực tế</t>
  </si>
  <si>
    <t>Lợi nhuận gộp</t>
  </si>
  <si>
    <t>Biên lợi nhuận</t>
  </si>
  <si>
    <t>Tp.HCM</t>
  </si>
  <si>
    <t>Bán lẻ</t>
  </si>
  <si>
    <t>Nhóm mít</t>
  </si>
  <si>
    <t>Nhóm chuối</t>
  </si>
  <si>
    <t>Nhóm lang</t>
  </si>
  <si>
    <t>Nhóm môn</t>
  </si>
  <si>
    <t>Nhóm thập cẩm</t>
  </si>
  <si>
    <t>Nhóm thơm</t>
  </si>
  <si>
    <t>Siêu thị</t>
  </si>
  <si>
    <t>Xuất khẩu</t>
  </si>
  <si>
    <t>HN</t>
  </si>
  <si>
    <t>MT</t>
  </si>
  <si>
    <t>Biến động giá</t>
  </si>
  <si>
    <t>Biến động lượng</t>
  </si>
  <si>
    <t>Nhóm SP</t>
  </si>
  <si>
    <t>% SL</t>
  </si>
  <si>
    <t>Volum-mix</t>
  </si>
  <si>
    <t>Tác động</t>
  </si>
  <si>
    <t>LNG ĐKỳ</t>
  </si>
  <si>
    <t>Giá bán</t>
  </si>
  <si>
    <t>Lượng bán</t>
  </si>
  <si>
    <t>LNG Cuối kỳ</t>
  </si>
  <si>
    <t>Mix - Khu vực</t>
  </si>
  <si>
    <t>Mix - kênh bán hàng</t>
  </si>
  <si>
    <t>Mix -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</si>
</sst>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165" fontId="0" fillId="0" borderId="0" xfId="1" applyNumberFormat="1" applyFont="1"/>
    <xf numFmtId="43" fontId="0" fillId="0" borderId="0" xfId="1" applyNumberFormat="1" applyFont="1"/>
    <xf numFmtId="165" fontId="0" fillId="0" borderId="0" xfId="0" applyNumberFormat="1"/>
    <xf numFmtId="9" fontId="0" fillId="0" borderId="0" xfId="2" applyFont="1"/>
    <xf numFmtId="165" fontId="0" fillId="0" borderId="0" xfId="1" applyNumberFormat="1" applyFont="1" applyAlignment="1">
      <alignment horizontal="center" vertical="center" wrapText="1"/>
    </xf>
    <xf numFmtId="165" fontId="2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BIẾN ĐỘNG LỢI NHUẬN GỘP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BIẾN ĐỘNG LỢI NHUẬN GỘP</a:t>
          </a:r>
        </a:p>
      </cx:txPr>
    </cx:title>
    <cx:plotArea>
      <cx:plotAreaRegion>
        <cx:series layoutId="waterfall" uniqueId="{7751351D-0C92-4590-A359-6F7126C42E46}">
          <cx:dataLabels/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majorGridlines/>
        <cx:tickLabels/>
      </cx:axis>
      <cx:axis id="1">
        <cx:valScaling min="1900000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327661</xdr:colOff>
      <xdr:row>15</xdr:row>
      <xdr:rowOff>90659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40F5C2-23F4-384B-1BE9-69494F7AB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3733800" cy="2833858"/>
        </a:xfrm>
        <a:prstGeom prst="rect">
          <a:avLst/>
        </a:prstGeom>
      </xdr:spPr>
    </xdr:pic>
    <xdr:clientData/>
  </xdr:twoCellAnchor>
  <xdr:twoCellAnchor>
    <xdr:from>
      <xdr:col>14</xdr:col>
      <xdr:colOff>274320</xdr:colOff>
      <xdr:row>41</xdr:row>
      <xdr:rowOff>171450</xdr:rowOff>
    </xdr:from>
    <xdr:to>
      <xdr:col>22</xdr:col>
      <xdr:colOff>320040</xdr:colOff>
      <xdr:row>60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C88047C-7205-1FE5-3BDF-EDAC065D95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0300" y="8401050"/>
              <a:ext cx="5532120" cy="3440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78075-ACB5-461A-BA2D-66D3E4C17849}">
  <dimension ref="A18:V76"/>
  <sheetViews>
    <sheetView showGridLines="0" tabSelected="1" topLeftCell="E32" workbookViewId="0">
      <selection activeCell="Q69" sqref="Q69"/>
    </sheetView>
  </sheetViews>
  <sheetFormatPr defaultRowHeight="14.4" x14ac:dyDescent="0.3"/>
  <cols>
    <col min="3" max="3" width="14.109375" bestFit="1" customWidth="1"/>
    <col min="10" max="11" width="10.6640625" bestFit="1" customWidth="1"/>
    <col min="13" max="13" width="14.109375" bestFit="1" customWidth="1"/>
    <col min="14" max="14" width="12.5546875" bestFit="1" customWidth="1"/>
    <col min="15" max="15" width="9" bestFit="1" customWidth="1"/>
    <col min="16" max="16" width="11.109375" bestFit="1" customWidth="1"/>
    <col min="17" max="17" width="10.109375" bestFit="1" customWidth="1"/>
    <col min="18" max="18" width="9" bestFit="1" customWidth="1"/>
    <col min="19" max="19" width="11.109375" bestFit="1" customWidth="1"/>
    <col min="21" max="21" width="10.109375" bestFit="1" customWidth="1"/>
    <col min="22" max="22" width="10.6640625" style="5" bestFit="1" customWidth="1"/>
  </cols>
  <sheetData>
    <row r="18" spans="1:22" x14ac:dyDescent="0.3">
      <c r="D18" s="2" t="s">
        <v>4</v>
      </c>
      <c r="E18" s="2"/>
      <c r="F18" s="2"/>
      <c r="G18" s="2" t="s">
        <v>5</v>
      </c>
      <c r="H18" s="2"/>
      <c r="I18" s="2"/>
      <c r="N18" s="2" t="s">
        <v>4</v>
      </c>
      <c r="O18" s="2"/>
      <c r="P18" s="2"/>
      <c r="Q18" s="2" t="s">
        <v>5</v>
      </c>
      <c r="R18" s="2"/>
      <c r="S18" s="2"/>
    </row>
    <row r="19" spans="1:22" s="1" customFormat="1" ht="43.2" x14ac:dyDescent="0.3">
      <c r="A19" s="1" t="s">
        <v>0</v>
      </c>
      <c r="B19" s="1" t="s">
        <v>1</v>
      </c>
      <c r="C19" s="1" t="s">
        <v>2</v>
      </c>
      <c r="D19" s="1" t="s">
        <v>3</v>
      </c>
      <c r="E19" s="1" t="s">
        <v>7</v>
      </c>
      <c r="F19" s="1" t="s">
        <v>6</v>
      </c>
      <c r="G19" s="1" t="s">
        <v>3</v>
      </c>
      <c r="H19" s="1" t="s">
        <v>7</v>
      </c>
      <c r="I19" s="1" t="s">
        <v>6</v>
      </c>
      <c r="J19" s="1" t="s">
        <v>20</v>
      </c>
      <c r="K19" s="1" t="s">
        <v>21</v>
      </c>
      <c r="M19" s="1" t="s">
        <v>22</v>
      </c>
      <c r="N19" s="1" t="s">
        <v>3</v>
      </c>
      <c r="O19" s="1" t="s">
        <v>7</v>
      </c>
      <c r="P19" s="1" t="s">
        <v>6</v>
      </c>
      <c r="Q19" s="1" t="s">
        <v>3</v>
      </c>
      <c r="R19" s="1" t="s">
        <v>7</v>
      </c>
      <c r="S19" s="1" t="s">
        <v>6</v>
      </c>
      <c r="T19" s="1" t="s">
        <v>23</v>
      </c>
      <c r="U19" s="1" t="s">
        <v>24</v>
      </c>
      <c r="V19" s="9" t="s">
        <v>25</v>
      </c>
    </row>
    <row r="20" spans="1:22" x14ac:dyDescent="0.3">
      <c r="A20" t="s">
        <v>8</v>
      </c>
      <c r="B20" t="s">
        <v>9</v>
      </c>
      <c r="C20" t="s">
        <v>10</v>
      </c>
      <c r="D20">
        <v>1947</v>
      </c>
      <c r="E20" s="3">
        <v>23.374422187981509</v>
      </c>
      <c r="F20">
        <v>45510</v>
      </c>
      <c r="G20">
        <v>1360</v>
      </c>
      <c r="H20" s="3">
        <v>21.840441176470588</v>
      </c>
      <c r="I20">
        <v>29703</v>
      </c>
      <c r="J20" s="4">
        <f>(H20-E20)*G20</f>
        <v>-2086.2141756548526</v>
      </c>
      <c r="K20" s="4">
        <f>(G20-D20)*E20</f>
        <v>-13720.785824345145</v>
      </c>
      <c r="M20" t="s">
        <v>10</v>
      </c>
      <c r="N20" s="5">
        <f>SUMIF($C$20:$C$73,$M20,D$20:D$73)</f>
        <v>13183</v>
      </c>
      <c r="O20" s="6">
        <f>P20/N20</f>
        <v>24.613972540392929</v>
      </c>
      <c r="P20" s="5">
        <f t="shared" ref="P20:S25" si="0">SUMIF($C$20:$C$73,$M20,F$20:F$73)</f>
        <v>324486</v>
      </c>
      <c r="Q20" s="5">
        <f t="shared" si="0"/>
        <v>12773</v>
      </c>
      <c r="R20" s="6">
        <f>S20/Q20</f>
        <v>25.644406169263291</v>
      </c>
      <c r="S20" s="5">
        <f t="shared" si="0"/>
        <v>327556</v>
      </c>
      <c r="T20" s="8">
        <f>N20/$N$26</f>
        <v>0.16467840055962923</v>
      </c>
      <c r="U20" s="3">
        <f>T20*$U$26</f>
        <v>13072.00675802281</v>
      </c>
      <c r="V20" s="5">
        <f>(Q20-U20)*O20</f>
        <v>-7359.7441313653499</v>
      </c>
    </row>
    <row r="21" spans="1:22" x14ac:dyDescent="0.3">
      <c r="A21" t="s">
        <v>8</v>
      </c>
      <c r="B21" t="s">
        <v>9</v>
      </c>
      <c r="C21" t="s">
        <v>11</v>
      </c>
      <c r="D21">
        <v>1964</v>
      </c>
      <c r="E21" s="3">
        <v>19.581466395112017</v>
      </c>
      <c r="F21">
        <v>38458</v>
      </c>
      <c r="G21">
        <v>1323</v>
      </c>
      <c r="H21" s="3">
        <v>28.210884353741495</v>
      </c>
      <c r="I21">
        <v>37323</v>
      </c>
      <c r="J21" s="4">
        <f t="shared" ref="J21:J73" si="1">(H21-E21)*G21</f>
        <v>11416.7199592668</v>
      </c>
      <c r="K21" s="4">
        <f t="shared" ref="K21:K73" si="2">(G21-D21)*E21</f>
        <v>-12551.719959266802</v>
      </c>
      <c r="M21" t="s">
        <v>11</v>
      </c>
      <c r="N21" s="5">
        <f t="shared" ref="N21:N25" si="3">SUMIF($C$20:$C$73,$M21,D$20:D$73)</f>
        <v>15057</v>
      </c>
      <c r="O21" s="6">
        <f t="shared" ref="O21:O25" si="4">P21/N21</f>
        <v>22.762037590489474</v>
      </c>
      <c r="P21" s="5">
        <f t="shared" si="0"/>
        <v>342728</v>
      </c>
      <c r="Q21" s="5">
        <f t="shared" si="0"/>
        <v>12358</v>
      </c>
      <c r="R21" s="6">
        <f t="shared" ref="R21:R25" si="5">S21/Q21</f>
        <v>27.460349571128013</v>
      </c>
      <c r="S21" s="5">
        <f t="shared" si="0"/>
        <v>339355</v>
      </c>
      <c r="T21" s="8">
        <f t="shared" ref="T21:T25" si="6">N21/$N$26</f>
        <v>0.18808789177170124</v>
      </c>
      <c r="U21" s="3">
        <f t="shared" ref="U21:U25" si="7">T21*$U$26</f>
        <v>14930.228760945873</v>
      </c>
      <c r="V21" s="5">
        <f t="shared" ref="V21:V25" si="8">(Q21-U21)*O21</f>
        <v>-58549.167747988118</v>
      </c>
    </row>
    <row r="22" spans="1:22" x14ac:dyDescent="0.3">
      <c r="A22" t="s">
        <v>8</v>
      </c>
      <c r="B22" t="s">
        <v>9</v>
      </c>
      <c r="C22" t="s">
        <v>12</v>
      </c>
      <c r="D22">
        <v>1465</v>
      </c>
      <c r="E22" s="3">
        <v>24.565870307167234</v>
      </c>
      <c r="F22">
        <v>35989</v>
      </c>
      <c r="G22">
        <v>1004</v>
      </c>
      <c r="H22" s="3">
        <v>44.962151394422314</v>
      </c>
      <c r="I22">
        <v>45142</v>
      </c>
      <c r="J22" s="4">
        <f t="shared" si="1"/>
        <v>20477.866211604101</v>
      </c>
      <c r="K22" s="4">
        <f t="shared" si="2"/>
        <v>-11324.866211604094</v>
      </c>
      <c r="M22" t="s">
        <v>12</v>
      </c>
      <c r="N22" s="5">
        <f t="shared" si="3"/>
        <v>11758</v>
      </c>
      <c r="O22" s="6">
        <f t="shared" si="4"/>
        <v>26.550093553325397</v>
      </c>
      <c r="P22" s="5">
        <f t="shared" si="0"/>
        <v>312176</v>
      </c>
      <c r="Q22" s="5">
        <f t="shared" si="0"/>
        <v>13756</v>
      </c>
      <c r="R22" s="6">
        <f t="shared" si="5"/>
        <v>24.32691189299215</v>
      </c>
      <c r="S22" s="5">
        <f t="shared" si="0"/>
        <v>334641</v>
      </c>
      <c r="T22" s="8">
        <f t="shared" si="6"/>
        <v>0.14687769352803767</v>
      </c>
      <c r="U22" s="3">
        <f t="shared" si="7"/>
        <v>11659.004434562103</v>
      </c>
      <c r="V22" s="5">
        <f t="shared" si="8"/>
        <v>55675.428443284662</v>
      </c>
    </row>
    <row r="23" spans="1:22" x14ac:dyDescent="0.3">
      <c r="A23" t="s">
        <v>8</v>
      </c>
      <c r="B23" t="s">
        <v>9</v>
      </c>
      <c r="C23" t="s">
        <v>13</v>
      </c>
      <c r="D23">
        <v>1301</v>
      </c>
      <c r="E23" s="3">
        <v>28.569561875480399</v>
      </c>
      <c r="F23">
        <v>37169</v>
      </c>
      <c r="G23">
        <v>1682</v>
      </c>
      <c r="H23" s="3">
        <v>21.727110582639714</v>
      </c>
      <c r="I23">
        <v>36545</v>
      </c>
      <c r="J23" s="4">
        <f t="shared" si="1"/>
        <v>-11509.003074558033</v>
      </c>
      <c r="K23" s="4">
        <f t="shared" si="2"/>
        <v>10885.003074558032</v>
      </c>
      <c r="M23" t="s">
        <v>13</v>
      </c>
      <c r="N23" s="5">
        <f t="shared" si="3"/>
        <v>14384</v>
      </c>
      <c r="O23" s="6">
        <f t="shared" si="4"/>
        <v>23.046370967741936</v>
      </c>
      <c r="P23" s="5">
        <f t="shared" si="0"/>
        <v>331499</v>
      </c>
      <c r="Q23" s="5">
        <f t="shared" si="0"/>
        <v>14338</v>
      </c>
      <c r="R23" s="6">
        <f t="shared" si="5"/>
        <v>22.613823406332823</v>
      </c>
      <c r="S23" s="5">
        <f t="shared" si="0"/>
        <v>324237</v>
      </c>
      <c r="T23" s="8">
        <f t="shared" si="6"/>
        <v>0.17968096136309694</v>
      </c>
      <c r="U23" s="3">
        <f t="shared" si="7"/>
        <v>14262.895032041271</v>
      </c>
      <c r="V23" s="5">
        <f t="shared" si="8"/>
        <v>1730.8969530972311</v>
      </c>
    </row>
    <row r="24" spans="1:22" x14ac:dyDescent="0.3">
      <c r="A24" t="s">
        <v>8</v>
      </c>
      <c r="B24" t="s">
        <v>9</v>
      </c>
      <c r="C24" t="s">
        <v>14</v>
      </c>
      <c r="D24">
        <v>1573</v>
      </c>
      <c r="E24" s="3">
        <v>19.904005085823268</v>
      </c>
      <c r="F24">
        <v>31309</v>
      </c>
      <c r="G24">
        <v>1017</v>
      </c>
      <c r="H24" s="3">
        <v>38.017699115044245</v>
      </c>
      <c r="I24">
        <v>38664</v>
      </c>
      <c r="J24" s="4">
        <f t="shared" si="1"/>
        <v>18421.626827717733</v>
      </c>
      <c r="K24" s="4">
        <f t="shared" si="2"/>
        <v>-11066.626827717737</v>
      </c>
      <c r="M24" t="s">
        <v>14</v>
      </c>
      <c r="N24" s="5">
        <f t="shared" si="3"/>
        <v>13152</v>
      </c>
      <c r="O24" s="6">
        <f t="shared" si="4"/>
        <v>27.834093673965938</v>
      </c>
      <c r="P24" s="5">
        <f t="shared" si="0"/>
        <v>366074</v>
      </c>
      <c r="Q24" s="5">
        <f t="shared" si="0"/>
        <v>13586</v>
      </c>
      <c r="R24" s="6">
        <f t="shared" si="5"/>
        <v>25.369424407478288</v>
      </c>
      <c r="S24" s="5">
        <f t="shared" si="0"/>
        <v>344669</v>
      </c>
      <c r="T24" s="8">
        <f t="shared" si="6"/>
        <v>0.16429115710841569</v>
      </c>
      <c r="U24" s="3">
        <f t="shared" si="7"/>
        <v>13041.267760108929</v>
      </c>
      <c r="V24" s="5">
        <f t="shared" si="8"/>
        <v>15162.128192357355</v>
      </c>
    </row>
    <row r="25" spans="1:22" x14ac:dyDescent="0.3">
      <c r="A25" t="s">
        <v>8</v>
      </c>
      <c r="B25" t="s">
        <v>9</v>
      </c>
      <c r="C25" t="s">
        <v>15</v>
      </c>
      <c r="D25">
        <v>1560</v>
      </c>
      <c r="E25" s="3">
        <v>25.324358974358976</v>
      </c>
      <c r="F25">
        <v>39506</v>
      </c>
      <c r="G25">
        <v>1082</v>
      </c>
      <c r="H25" s="3">
        <v>36.064695009242143</v>
      </c>
      <c r="I25">
        <v>39022</v>
      </c>
      <c r="J25" s="4">
        <f t="shared" si="1"/>
        <v>11621.043589743587</v>
      </c>
      <c r="K25" s="4">
        <f t="shared" si="2"/>
        <v>-12105.043589743591</v>
      </c>
      <c r="M25" t="s">
        <v>15</v>
      </c>
      <c r="N25" s="5">
        <f t="shared" si="3"/>
        <v>12519</v>
      </c>
      <c r="O25" s="6">
        <f t="shared" si="4"/>
        <v>24.993769470404985</v>
      </c>
      <c r="P25" s="5">
        <f t="shared" si="0"/>
        <v>312897</v>
      </c>
      <c r="Q25" s="5">
        <f t="shared" si="0"/>
        <v>12568</v>
      </c>
      <c r="R25" s="6">
        <f t="shared" si="5"/>
        <v>26.357733927434754</v>
      </c>
      <c r="S25" s="5">
        <f t="shared" si="0"/>
        <v>331264</v>
      </c>
      <c r="T25" s="8">
        <f t="shared" si="6"/>
        <v>0.1563838956691192</v>
      </c>
      <c r="U25" s="3">
        <f t="shared" si="7"/>
        <v>12413.597254319013</v>
      </c>
      <c r="V25" s="5">
        <f t="shared" si="8"/>
        <v>3859.1066311481632</v>
      </c>
    </row>
    <row r="26" spans="1:22" x14ac:dyDescent="0.3">
      <c r="A26" t="s">
        <v>8</v>
      </c>
      <c r="B26" t="s">
        <v>16</v>
      </c>
      <c r="C26" t="s">
        <v>10</v>
      </c>
      <c r="D26">
        <v>1764</v>
      </c>
      <c r="E26" s="3">
        <v>25.290249433106577</v>
      </c>
      <c r="F26">
        <v>44612</v>
      </c>
      <c r="G26">
        <v>1402</v>
      </c>
      <c r="H26" s="3">
        <v>26.473609129814552</v>
      </c>
      <c r="I26">
        <v>37116</v>
      </c>
      <c r="J26" s="4">
        <f t="shared" si="1"/>
        <v>1659.0702947845798</v>
      </c>
      <c r="K26" s="4">
        <f t="shared" si="2"/>
        <v>-9155.0702947845803</v>
      </c>
      <c r="N26" s="7">
        <f>SUM(N20:N25)</f>
        <v>80053</v>
      </c>
      <c r="Q26" s="7">
        <f>SUM(Q20:Q25)</f>
        <v>79379</v>
      </c>
      <c r="T26" s="8">
        <f>SUM(T20:T25)</f>
        <v>1</v>
      </c>
      <c r="U26">
        <f>Q26</f>
        <v>79379</v>
      </c>
      <c r="V26" s="10">
        <f>SUM(V20:V25)</f>
        <v>10518.648340533939</v>
      </c>
    </row>
    <row r="27" spans="1:22" x14ac:dyDescent="0.3">
      <c r="A27" t="s">
        <v>8</v>
      </c>
      <c r="B27" t="s">
        <v>16</v>
      </c>
      <c r="C27" t="s">
        <v>11</v>
      </c>
      <c r="D27">
        <v>1752</v>
      </c>
      <c r="E27" s="3">
        <v>16.709474885844749</v>
      </c>
      <c r="F27">
        <v>29275</v>
      </c>
      <c r="G27">
        <v>1670</v>
      </c>
      <c r="H27" s="3">
        <v>21.116167664670659</v>
      </c>
      <c r="I27">
        <v>35264</v>
      </c>
      <c r="J27" s="4">
        <f t="shared" si="1"/>
        <v>7359.1769406392696</v>
      </c>
      <c r="K27" s="4">
        <f t="shared" si="2"/>
        <v>-1370.1769406392693</v>
      </c>
    </row>
    <row r="28" spans="1:22" x14ac:dyDescent="0.3">
      <c r="A28" t="s">
        <v>8</v>
      </c>
      <c r="B28" t="s">
        <v>16</v>
      </c>
      <c r="C28" t="s">
        <v>12</v>
      </c>
      <c r="D28">
        <v>1587</v>
      </c>
      <c r="E28" s="3">
        <v>23.940768746061753</v>
      </c>
      <c r="F28">
        <v>37994</v>
      </c>
      <c r="G28">
        <v>1595</v>
      </c>
      <c r="H28" s="3">
        <v>21.309717868338559</v>
      </c>
      <c r="I28">
        <v>33989</v>
      </c>
      <c r="J28" s="4">
        <f t="shared" si="1"/>
        <v>-4196.5261499684939</v>
      </c>
      <c r="K28" s="4">
        <f t="shared" si="2"/>
        <v>191.52614996849402</v>
      </c>
    </row>
    <row r="29" spans="1:22" x14ac:dyDescent="0.3">
      <c r="A29" t="s">
        <v>8</v>
      </c>
      <c r="B29" t="s">
        <v>16</v>
      </c>
      <c r="C29" t="s">
        <v>13</v>
      </c>
      <c r="D29">
        <v>1322</v>
      </c>
      <c r="E29" s="3">
        <v>30.501512859304086</v>
      </c>
      <c r="F29">
        <v>40323</v>
      </c>
      <c r="G29">
        <v>1312</v>
      </c>
      <c r="H29" s="3">
        <v>32.662347560975611</v>
      </c>
      <c r="I29">
        <v>42853</v>
      </c>
      <c r="J29" s="4">
        <f t="shared" si="1"/>
        <v>2835.0151285930415</v>
      </c>
      <c r="K29" s="4">
        <f t="shared" si="2"/>
        <v>-305.01512859304086</v>
      </c>
      <c r="N29" s="2" t="s">
        <v>4</v>
      </c>
      <c r="O29" s="2"/>
      <c r="P29" s="2"/>
      <c r="Q29" s="2" t="s">
        <v>5</v>
      </c>
      <c r="R29" s="2"/>
      <c r="S29" s="2"/>
    </row>
    <row r="30" spans="1:22" ht="28.8" x14ac:dyDescent="0.3">
      <c r="A30" t="s">
        <v>8</v>
      </c>
      <c r="B30" t="s">
        <v>16</v>
      </c>
      <c r="C30" t="s">
        <v>14</v>
      </c>
      <c r="D30">
        <v>1433</v>
      </c>
      <c r="E30" s="3">
        <v>27.15073272854152</v>
      </c>
      <c r="F30">
        <v>38907</v>
      </c>
      <c r="G30">
        <v>1000</v>
      </c>
      <c r="H30" s="3">
        <v>40.055999999999997</v>
      </c>
      <c r="I30">
        <v>40056</v>
      </c>
      <c r="J30" s="4">
        <f t="shared" si="1"/>
        <v>12905.267271458477</v>
      </c>
      <c r="K30" s="4">
        <f t="shared" si="2"/>
        <v>-11756.267271458479</v>
      </c>
      <c r="M30" s="1" t="s">
        <v>0</v>
      </c>
      <c r="N30" s="1" t="s">
        <v>3</v>
      </c>
      <c r="O30" s="1" t="s">
        <v>7</v>
      </c>
      <c r="P30" s="1" t="s">
        <v>6</v>
      </c>
      <c r="Q30" s="1" t="s">
        <v>3</v>
      </c>
      <c r="R30" s="1" t="s">
        <v>7</v>
      </c>
      <c r="S30" s="1" t="s">
        <v>6</v>
      </c>
      <c r="T30" s="1" t="s">
        <v>23</v>
      </c>
      <c r="U30" s="1" t="s">
        <v>24</v>
      </c>
      <c r="V30" s="9" t="s">
        <v>25</v>
      </c>
    </row>
    <row r="31" spans="1:22" x14ac:dyDescent="0.3">
      <c r="A31" t="s">
        <v>8</v>
      </c>
      <c r="B31" t="s">
        <v>16</v>
      </c>
      <c r="C31" t="s">
        <v>15</v>
      </c>
      <c r="D31">
        <v>1049</v>
      </c>
      <c r="E31" s="3">
        <v>41.489990467111532</v>
      </c>
      <c r="F31">
        <v>43523</v>
      </c>
      <c r="G31">
        <v>1588</v>
      </c>
      <c r="H31" s="3">
        <v>28.192065491183879</v>
      </c>
      <c r="I31">
        <v>44769</v>
      </c>
      <c r="J31" s="4">
        <f t="shared" si="1"/>
        <v>-21117.104861773114</v>
      </c>
      <c r="K31" s="4">
        <f t="shared" si="2"/>
        <v>22363.104861773118</v>
      </c>
      <c r="M31" t="s">
        <v>8</v>
      </c>
      <c r="N31" s="5">
        <f>SUMIF($A$20:$A$73,$M31,D$20:D$73)</f>
        <v>28510</v>
      </c>
      <c r="O31" s="6">
        <f>P31/N31</f>
        <v>24.856260961066294</v>
      </c>
      <c r="P31" s="5">
        <f>SUMIF($A$20:$A$73,$M31,F$20:F$73)</f>
        <v>708652</v>
      </c>
      <c r="Q31" s="5">
        <f>SUMIF($A$20:$A$73,$M31,G$20:G$73)</f>
        <v>24798</v>
      </c>
      <c r="R31" s="6">
        <f>S31/Q31</f>
        <v>27.233809178159529</v>
      </c>
      <c r="S31" s="5">
        <f>SUMIF($A$20:$A$73,$M31,I$20:I$73)</f>
        <v>675344</v>
      </c>
      <c r="T31" s="8">
        <f>N31/N$34</f>
        <v>0.35613905787415839</v>
      </c>
      <c r="U31" s="3">
        <f>T31*$Q$34</f>
        <v>28269.96227499282</v>
      </c>
      <c r="V31" s="5">
        <f>(Q31-U31)*O31</f>
        <v>-86300.000354198957</v>
      </c>
    </row>
    <row r="32" spans="1:22" x14ac:dyDescent="0.3">
      <c r="A32" t="s">
        <v>8</v>
      </c>
      <c r="B32" t="s">
        <v>17</v>
      </c>
      <c r="C32" t="s">
        <v>10</v>
      </c>
      <c r="D32">
        <v>1516</v>
      </c>
      <c r="E32" s="3">
        <v>23.405672823218996</v>
      </c>
      <c r="F32">
        <v>35483</v>
      </c>
      <c r="G32">
        <v>1026</v>
      </c>
      <c r="H32" s="3">
        <v>36.176413255360622</v>
      </c>
      <c r="I32">
        <v>37117</v>
      </c>
      <c r="J32" s="4">
        <f t="shared" si="1"/>
        <v>13102.779683377308</v>
      </c>
      <c r="K32" s="4">
        <f t="shared" si="2"/>
        <v>-11468.779683377308</v>
      </c>
      <c r="M32" t="s">
        <v>18</v>
      </c>
      <c r="N32" s="5">
        <f t="shared" ref="N32:S33" si="9">SUMIF($A$20:$A$73,$M32,D$20:D$73)</f>
        <v>24867</v>
      </c>
      <c r="O32" s="6">
        <f t="shared" ref="O32:O33" si="10">P32/N32</f>
        <v>26.414163349016768</v>
      </c>
      <c r="P32" s="5">
        <f t="shared" si="9"/>
        <v>656841</v>
      </c>
      <c r="Q32" s="5">
        <f t="shared" si="9"/>
        <v>26988</v>
      </c>
      <c r="R32" s="6">
        <f t="shared" ref="R32:R33" si="11">S32/Q32</f>
        <v>23.906662220246034</v>
      </c>
      <c r="S32" s="5">
        <f t="shared" si="9"/>
        <v>645193</v>
      </c>
      <c r="T32" s="8">
        <f t="shared" ref="T32" si="12">N32/N$34</f>
        <v>0.31063170649444743</v>
      </c>
      <c r="U32" s="3">
        <f t="shared" ref="U32" si="13">T32*$Q$34</f>
        <v>24657.634229822743</v>
      </c>
      <c r="V32" s="5">
        <f t="shared" ref="V32:V33" si="14">(Q32-U32)*O32</f>
        <v>61554.662116419342</v>
      </c>
    </row>
    <row r="33" spans="1:22" x14ac:dyDescent="0.3">
      <c r="A33" t="s">
        <v>8</v>
      </c>
      <c r="B33" t="s">
        <v>17</v>
      </c>
      <c r="C33" t="s">
        <v>11</v>
      </c>
      <c r="D33">
        <v>1920</v>
      </c>
      <c r="E33" s="3">
        <v>23.290104166666666</v>
      </c>
      <c r="F33">
        <v>44717</v>
      </c>
      <c r="G33">
        <v>1886</v>
      </c>
      <c r="H33" s="3">
        <v>18.802226935312831</v>
      </c>
      <c r="I33">
        <v>35461</v>
      </c>
      <c r="J33" s="4">
        <f t="shared" si="1"/>
        <v>-8464.1364583333325</v>
      </c>
      <c r="K33" s="4">
        <f t="shared" si="2"/>
        <v>-791.86354166666661</v>
      </c>
      <c r="M33" t="s">
        <v>19</v>
      </c>
      <c r="N33" s="5">
        <f t="shared" si="9"/>
        <v>26676</v>
      </c>
      <c r="O33" s="6">
        <f t="shared" si="10"/>
        <v>23.405570550307392</v>
      </c>
      <c r="P33" s="5">
        <f t="shared" si="9"/>
        <v>624367</v>
      </c>
      <c r="Q33" s="5">
        <f t="shared" si="9"/>
        <v>27593</v>
      </c>
      <c r="R33" s="6">
        <f t="shared" si="11"/>
        <v>24.686877106512522</v>
      </c>
      <c r="S33" s="5">
        <f t="shared" si="9"/>
        <v>681185</v>
      </c>
      <c r="T33" s="8">
        <f>N33/N$34</f>
        <v>0.33322923563139423</v>
      </c>
      <c r="U33" s="3">
        <f>T33*$Q$34</f>
        <v>26451.403495184441</v>
      </c>
      <c r="V33" s="5">
        <f t="shared" si="14"/>
        <v>26719.717533444909</v>
      </c>
    </row>
    <row r="34" spans="1:22" x14ac:dyDescent="0.3">
      <c r="A34" t="s">
        <v>8</v>
      </c>
      <c r="B34" t="s">
        <v>17</v>
      </c>
      <c r="C34" t="s">
        <v>12</v>
      </c>
      <c r="D34">
        <v>1551</v>
      </c>
      <c r="E34" s="3">
        <v>23.936170212765958</v>
      </c>
      <c r="F34">
        <v>37125</v>
      </c>
      <c r="G34">
        <v>1837</v>
      </c>
      <c r="H34" s="3">
        <v>17.879150789330431</v>
      </c>
      <c r="I34">
        <v>32844</v>
      </c>
      <c r="J34" s="4">
        <f t="shared" si="1"/>
        <v>-11126.744680851063</v>
      </c>
      <c r="K34" s="4">
        <f t="shared" si="2"/>
        <v>6845.744680851064</v>
      </c>
      <c r="N34" s="7">
        <f>SUM(N31:N33)</f>
        <v>80053</v>
      </c>
      <c r="Q34" s="7">
        <f>SUM(Q31:Q33)</f>
        <v>79379</v>
      </c>
      <c r="T34" s="8">
        <f>SUM(T31:T33)</f>
        <v>1</v>
      </c>
      <c r="U34" s="7">
        <f>Q34</f>
        <v>79379</v>
      </c>
      <c r="V34" s="10">
        <f>SUM(V31:V33)</f>
        <v>1974.3792956652942</v>
      </c>
    </row>
    <row r="35" spans="1:22" x14ac:dyDescent="0.3">
      <c r="A35" t="s">
        <v>8</v>
      </c>
      <c r="B35" t="s">
        <v>17</v>
      </c>
      <c r="C35" t="s">
        <v>13</v>
      </c>
      <c r="D35">
        <v>1631</v>
      </c>
      <c r="E35" s="3">
        <v>27.93623543838136</v>
      </c>
      <c r="F35">
        <v>45564</v>
      </c>
      <c r="G35">
        <v>1436</v>
      </c>
      <c r="H35" s="3">
        <v>24.029944289693592</v>
      </c>
      <c r="I35">
        <v>34507</v>
      </c>
      <c r="J35" s="4">
        <f t="shared" si="1"/>
        <v>-5609.4340895156338</v>
      </c>
      <c r="K35" s="4">
        <f t="shared" si="2"/>
        <v>-5447.5659104843653</v>
      </c>
    </row>
    <row r="36" spans="1:22" x14ac:dyDescent="0.3">
      <c r="A36" t="s">
        <v>8</v>
      </c>
      <c r="B36" t="s">
        <v>17</v>
      </c>
      <c r="C36" t="s">
        <v>14</v>
      </c>
      <c r="D36">
        <v>1257</v>
      </c>
      <c r="E36" s="3">
        <v>34.982498011137629</v>
      </c>
      <c r="F36">
        <v>43973</v>
      </c>
      <c r="G36">
        <v>1208</v>
      </c>
      <c r="H36" s="3">
        <v>33.714403973509931</v>
      </c>
      <c r="I36">
        <v>40727</v>
      </c>
      <c r="J36" s="4">
        <f t="shared" si="1"/>
        <v>-1531.8575974542591</v>
      </c>
      <c r="K36" s="4">
        <f t="shared" si="2"/>
        <v>-1714.1424025457438</v>
      </c>
      <c r="N36" s="2" t="s">
        <v>4</v>
      </c>
      <c r="O36" s="2"/>
      <c r="P36" s="2"/>
      <c r="Q36" s="2" t="s">
        <v>5</v>
      </c>
      <c r="R36" s="2"/>
      <c r="S36" s="2"/>
    </row>
    <row r="37" spans="1:22" ht="28.8" x14ac:dyDescent="0.3">
      <c r="A37" t="s">
        <v>8</v>
      </c>
      <c r="B37" t="s">
        <v>17</v>
      </c>
      <c r="C37" t="s">
        <v>15</v>
      </c>
      <c r="D37">
        <v>1918</v>
      </c>
      <c r="E37" s="3">
        <v>20.44577685088634</v>
      </c>
      <c r="F37">
        <v>39215</v>
      </c>
      <c r="G37">
        <v>1370</v>
      </c>
      <c r="H37" s="3">
        <v>24.994160583941607</v>
      </c>
      <c r="I37">
        <v>34242</v>
      </c>
      <c r="J37" s="4">
        <f t="shared" si="1"/>
        <v>6231.2857142857165</v>
      </c>
      <c r="K37" s="4">
        <f t="shared" si="2"/>
        <v>-11204.285714285714</v>
      </c>
      <c r="M37" s="1" t="s">
        <v>1</v>
      </c>
      <c r="N37" s="1" t="s">
        <v>3</v>
      </c>
      <c r="O37" s="1" t="s">
        <v>7</v>
      </c>
      <c r="P37" s="1" t="s">
        <v>6</v>
      </c>
      <c r="Q37" s="1" t="s">
        <v>3</v>
      </c>
      <c r="R37" s="1" t="s">
        <v>7</v>
      </c>
      <c r="S37" s="1" t="s">
        <v>6</v>
      </c>
      <c r="T37" s="1" t="s">
        <v>23</v>
      </c>
      <c r="U37" s="1" t="s">
        <v>24</v>
      </c>
      <c r="V37" s="9" t="s">
        <v>25</v>
      </c>
    </row>
    <row r="38" spans="1:22" x14ac:dyDescent="0.3">
      <c r="A38" t="s">
        <v>18</v>
      </c>
      <c r="B38" t="s">
        <v>9</v>
      </c>
      <c r="C38" t="s">
        <v>10</v>
      </c>
      <c r="D38">
        <v>1698</v>
      </c>
      <c r="E38" s="3">
        <v>17.945229681978798</v>
      </c>
      <c r="F38">
        <v>30471</v>
      </c>
      <c r="G38">
        <v>1852</v>
      </c>
      <c r="H38" s="3">
        <v>23.611771058315334</v>
      </c>
      <c r="I38">
        <v>43729</v>
      </c>
      <c r="J38" s="4">
        <f t="shared" si="1"/>
        <v>10494.434628975265</v>
      </c>
      <c r="K38" s="4">
        <f t="shared" si="2"/>
        <v>2763.5653710247348</v>
      </c>
      <c r="M38" t="s">
        <v>9</v>
      </c>
      <c r="N38" s="5">
        <f>SUMIF($B$20:$B$73,$M38,D$20:D$73)</f>
        <v>27102</v>
      </c>
      <c r="O38" s="6">
        <f>P38/N38</f>
        <v>23.486421666297691</v>
      </c>
      <c r="P38" s="5">
        <f>SUMIF($B$20:$B$73,$M38,F$20:F$73)</f>
        <v>636529</v>
      </c>
      <c r="Q38" s="5">
        <f>SUMIF($B$20:$B$73,$M38,G$20:G$73)</f>
        <v>25913</v>
      </c>
      <c r="R38" s="6">
        <f>S38/Q38</f>
        <v>26.428317832748043</v>
      </c>
      <c r="S38" s="5">
        <f>SUMIF($B$20:$B$73,$M38,I$20:I$73)</f>
        <v>684837</v>
      </c>
      <c r="T38" s="8">
        <f>N38/$N$41</f>
        <v>0.33855071015452265</v>
      </c>
      <c r="U38" s="3">
        <f>T38*$Q$41</f>
        <v>26873.816821355853</v>
      </c>
      <c r="V38" s="5">
        <f>(Q38-U38)*O38</f>
        <v>-22566.14901043538</v>
      </c>
    </row>
    <row r="39" spans="1:22" x14ac:dyDescent="0.3">
      <c r="A39" t="s">
        <v>18</v>
      </c>
      <c r="B39" t="s">
        <v>9</v>
      </c>
      <c r="C39" t="s">
        <v>11</v>
      </c>
      <c r="D39">
        <v>1595</v>
      </c>
      <c r="E39" s="3">
        <v>24.546081504702194</v>
      </c>
      <c r="F39">
        <v>39151</v>
      </c>
      <c r="G39">
        <v>1385</v>
      </c>
      <c r="H39" s="3">
        <v>31.514079422382672</v>
      </c>
      <c r="I39">
        <v>43647</v>
      </c>
      <c r="J39" s="4">
        <f t="shared" si="1"/>
        <v>9650.6771159874625</v>
      </c>
      <c r="K39" s="4">
        <f t="shared" si="2"/>
        <v>-5154.6771159874606</v>
      </c>
      <c r="M39" t="s">
        <v>16</v>
      </c>
      <c r="N39" s="5">
        <f t="shared" ref="N39:S40" si="15">SUMIF($B$20:$B$73,$M39,D$20:D$73)</f>
        <v>27474</v>
      </c>
      <c r="O39" s="6">
        <f t="shared" ref="O39:O40" si="16">P39/N39</f>
        <v>23.858993957923854</v>
      </c>
      <c r="P39" s="5">
        <f t="shared" si="15"/>
        <v>655502</v>
      </c>
      <c r="Q39" s="5">
        <f t="shared" si="15"/>
        <v>26497</v>
      </c>
      <c r="R39" s="6">
        <f t="shared" ref="R39:R40" si="17">S39/Q39</f>
        <v>25.581839453523042</v>
      </c>
      <c r="S39" s="5">
        <f t="shared" si="15"/>
        <v>677842</v>
      </c>
      <c r="T39" s="8">
        <f>N39/$N$41</f>
        <v>0.3431976315690855</v>
      </c>
      <c r="U39" s="3">
        <f t="shared" ref="U39:U40" si="18">T39*$Q$41</f>
        <v>27242.684796322439</v>
      </c>
      <c r="V39" s="5">
        <f t="shared" ref="V39:V40" si="19">(Q39-U39)*O39</f>
        <v>-17791.289049972755</v>
      </c>
    </row>
    <row r="40" spans="1:22" x14ac:dyDescent="0.3">
      <c r="A40" t="s">
        <v>18</v>
      </c>
      <c r="B40" t="s">
        <v>9</v>
      </c>
      <c r="C40" t="s">
        <v>12</v>
      </c>
      <c r="D40">
        <v>1037</v>
      </c>
      <c r="E40" s="3">
        <v>28.801350048216008</v>
      </c>
      <c r="F40">
        <v>29867</v>
      </c>
      <c r="G40">
        <v>1570</v>
      </c>
      <c r="H40" s="3">
        <v>19.815923566878983</v>
      </c>
      <c r="I40">
        <v>31111</v>
      </c>
      <c r="J40" s="4">
        <f t="shared" si="1"/>
        <v>-14107.119575699131</v>
      </c>
      <c r="K40" s="4">
        <f t="shared" si="2"/>
        <v>15351.119575699133</v>
      </c>
      <c r="M40" t="s">
        <v>17</v>
      </c>
      <c r="N40" s="5">
        <f t="shared" si="15"/>
        <v>25477</v>
      </c>
      <c r="O40" s="6">
        <f t="shared" si="16"/>
        <v>27.390548337716371</v>
      </c>
      <c r="P40" s="5">
        <f t="shared" si="15"/>
        <v>697829</v>
      </c>
      <c r="Q40" s="5">
        <f t="shared" si="15"/>
        <v>26969</v>
      </c>
      <c r="R40" s="6">
        <f t="shared" si="17"/>
        <v>23.695465163706476</v>
      </c>
      <c r="S40" s="5">
        <f t="shared" si="15"/>
        <v>639043</v>
      </c>
      <c r="T40" s="8">
        <f>N40/$N$41</f>
        <v>0.3182516582763919</v>
      </c>
      <c r="U40" s="3">
        <f t="shared" si="18"/>
        <v>25262.498382321712</v>
      </c>
      <c r="V40" s="5">
        <f t="shared" si="19"/>
        <v>46742.015047408335</v>
      </c>
    </row>
    <row r="41" spans="1:22" x14ac:dyDescent="0.3">
      <c r="A41" t="s">
        <v>18</v>
      </c>
      <c r="B41" t="s">
        <v>9</v>
      </c>
      <c r="C41" t="s">
        <v>13</v>
      </c>
      <c r="D41">
        <v>1908</v>
      </c>
      <c r="E41" s="3">
        <v>17.781970649895179</v>
      </c>
      <c r="F41">
        <v>33928</v>
      </c>
      <c r="G41">
        <v>1617</v>
      </c>
      <c r="H41" s="3">
        <v>27.730364873222015</v>
      </c>
      <c r="I41">
        <v>44840</v>
      </c>
      <c r="J41" s="4">
        <f t="shared" si="1"/>
        <v>16086.553459119496</v>
      </c>
      <c r="K41" s="4">
        <f t="shared" si="2"/>
        <v>-5174.5534591194973</v>
      </c>
      <c r="N41" s="7">
        <f>SUM(N38:N40)</f>
        <v>80053</v>
      </c>
      <c r="P41" s="7">
        <f>SUM(P38:P40)</f>
        <v>1989860</v>
      </c>
      <c r="Q41" s="7">
        <f>SUM(Q38:Q40)</f>
        <v>79379</v>
      </c>
      <c r="S41" s="7">
        <f>SUM(S38:S40)</f>
        <v>2001722</v>
      </c>
      <c r="T41" s="8">
        <f>SUM(T38:T40)</f>
        <v>1</v>
      </c>
      <c r="U41">
        <f>Q41</f>
        <v>79379</v>
      </c>
      <c r="V41" s="10">
        <f>SUM(V38:V40)</f>
        <v>6384.5769870001968</v>
      </c>
    </row>
    <row r="42" spans="1:22" x14ac:dyDescent="0.3">
      <c r="A42" t="s">
        <v>18</v>
      </c>
      <c r="B42" t="s">
        <v>9</v>
      </c>
      <c r="C42" t="s">
        <v>14</v>
      </c>
      <c r="D42">
        <v>1642</v>
      </c>
      <c r="E42" s="3">
        <v>25.487819732034104</v>
      </c>
      <c r="F42">
        <v>41851</v>
      </c>
      <c r="G42">
        <v>1352</v>
      </c>
      <c r="H42" s="3">
        <v>32.784023668639051</v>
      </c>
      <c r="I42">
        <v>44324</v>
      </c>
      <c r="J42" s="4">
        <f t="shared" si="1"/>
        <v>9864.4677222898881</v>
      </c>
      <c r="K42" s="4">
        <f t="shared" si="2"/>
        <v>-7391.4677222898899</v>
      </c>
    </row>
    <row r="43" spans="1:22" x14ac:dyDescent="0.3">
      <c r="A43" t="s">
        <v>18</v>
      </c>
      <c r="B43" t="s">
        <v>9</v>
      </c>
      <c r="C43" t="s">
        <v>15</v>
      </c>
      <c r="D43">
        <v>1058</v>
      </c>
      <c r="E43" s="3">
        <v>28.710775047258981</v>
      </c>
      <c r="F43">
        <v>30376</v>
      </c>
      <c r="G43">
        <v>1103</v>
      </c>
      <c r="H43" s="3">
        <v>31.354487760652766</v>
      </c>
      <c r="I43">
        <v>34584</v>
      </c>
      <c r="J43" s="4">
        <f t="shared" si="1"/>
        <v>2916.0151228733457</v>
      </c>
      <c r="K43" s="4">
        <f t="shared" si="2"/>
        <v>1291.9848771266541</v>
      </c>
      <c r="M43" t="s">
        <v>26</v>
      </c>
      <c r="N43" s="5">
        <f>F74</f>
        <v>1989860</v>
      </c>
    </row>
    <row r="44" spans="1:22" x14ac:dyDescent="0.3">
      <c r="A44" t="s">
        <v>18</v>
      </c>
      <c r="B44" t="s">
        <v>16</v>
      </c>
      <c r="C44" t="s">
        <v>10</v>
      </c>
      <c r="D44">
        <v>1064</v>
      </c>
      <c r="E44" s="3">
        <v>35.282894736842103</v>
      </c>
      <c r="F44">
        <v>37541</v>
      </c>
      <c r="G44">
        <v>1426</v>
      </c>
      <c r="H44" s="3">
        <v>22.950911640953716</v>
      </c>
      <c r="I44">
        <v>32728</v>
      </c>
      <c r="J44" s="4">
        <f t="shared" si="1"/>
        <v>-17585.40789473684</v>
      </c>
      <c r="K44" s="4">
        <f t="shared" si="2"/>
        <v>12772.407894736842</v>
      </c>
      <c r="M44" t="s">
        <v>27</v>
      </c>
      <c r="N44" s="5">
        <f>J74</f>
        <v>-49472.344765938666</v>
      </c>
    </row>
    <row r="45" spans="1:22" x14ac:dyDescent="0.3">
      <c r="A45" t="s">
        <v>18</v>
      </c>
      <c r="B45" t="s">
        <v>16</v>
      </c>
      <c r="C45" t="s">
        <v>11</v>
      </c>
      <c r="D45">
        <v>1598</v>
      </c>
      <c r="E45" s="3">
        <v>21.983103879849811</v>
      </c>
      <c r="F45">
        <v>35129</v>
      </c>
      <c r="G45">
        <v>1245</v>
      </c>
      <c r="H45" s="3">
        <v>24.135742971887549</v>
      </c>
      <c r="I45">
        <v>30049</v>
      </c>
      <c r="J45" s="4">
        <f t="shared" si="1"/>
        <v>2680.0356695869841</v>
      </c>
      <c r="K45" s="4">
        <f t="shared" si="2"/>
        <v>-7760.0356695869832</v>
      </c>
      <c r="M45" t="s">
        <v>28</v>
      </c>
      <c r="N45" s="5">
        <f>K74-N46-N47-N48</f>
        <v>42456.740142739247</v>
      </c>
    </row>
    <row r="46" spans="1:22" x14ac:dyDescent="0.3">
      <c r="A46" t="s">
        <v>18</v>
      </c>
      <c r="B46" t="s">
        <v>16</v>
      </c>
      <c r="C46" t="s">
        <v>12</v>
      </c>
      <c r="D46">
        <v>1391</v>
      </c>
      <c r="E46" s="3">
        <v>26.011502516175412</v>
      </c>
      <c r="F46">
        <v>36182</v>
      </c>
      <c r="G46">
        <v>1035</v>
      </c>
      <c r="H46" s="3">
        <v>29.352657004830917</v>
      </c>
      <c r="I46">
        <v>30380</v>
      </c>
      <c r="J46" s="4">
        <f t="shared" si="1"/>
        <v>3458.0948957584474</v>
      </c>
      <c r="K46" s="4">
        <f t="shared" si="2"/>
        <v>-9260.094895758446</v>
      </c>
      <c r="M46" t="s">
        <v>32</v>
      </c>
      <c r="N46" s="5">
        <f>V26</f>
        <v>10518.648340533939</v>
      </c>
    </row>
    <row r="47" spans="1:22" x14ac:dyDescent="0.3">
      <c r="A47" t="s">
        <v>18</v>
      </c>
      <c r="B47" t="s">
        <v>16</v>
      </c>
      <c r="C47" t="s">
        <v>13</v>
      </c>
      <c r="D47">
        <v>1618</v>
      </c>
      <c r="E47" s="3">
        <v>18.498763906056862</v>
      </c>
      <c r="F47">
        <v>29931</v>
      </c>
      <c r="G47">
        <v>1365</v>
      </c>
      <c r="H47" s="3">
        <v>24.308424908424907</v>
      </c>
      <c r="I47">
        <v>33181</v>
      </c>
      <c r="J47" s="4">
        <f t="shared" si="1"/>
        <v>7930.1872682323819</v>
      </c>
      <c r="K47" s="4">
        <f t="shared" si="2"/>
        <v>-4680.1872682323865</v>
      </c>
      <c r="M47" t="s">
        <v>30</v>
      </c>
      <c r="N47" s="5">
        <f>V34</f>
        <v>1974.3792956652942</v>
      </c>
    </row>
    <row r="48" spans="1:22" x14ac:dyDescent="0.3">
      <c r="A48" t="s">
        <v>18</v>
      </c>
      <c r="B48" t="s">
        <v>16</v>
      </c>
      <c r="C48" t="s">
        <v>14</v>
      </c>
      <c r="D48">
        <v>1190</v>
      </c>
      <c r="E48" s="3">
        <v>38.15126050420168</v>
      </c>
      <c r="F48">
        <v>45400</v>
      </c>
      <c r="G48">
        <v>1920</v>
      </c>
      <c r="H48" s="3">
        <v>17.939583333333335</v>
      </c>
      <c r="I48">
        <v>34444</v>
      </c>
      <c r="J48" s="4">
        <f t="shared" si="1"/>
        <v>-38806.420168067219</v>
      </c>
      <c r="K48" s="4">
        <f t="shared" si="2"/>
        <v>27850.420168067227</v>
      </c>
      <c r="M48" t="s">
        <v>31</v>
      </c>
      <c r="N48" s="5">
        <f>V41</f>
        <v>6384.5769870001968</v>
      </c>
    </row>
    <row r="49" spans="1:14" x14ac:dyDescent="0.3">
      <c r="A49" t="s">
        <v>18</v>
      </c>
      <c r="B49" t="s">
        <v>16</v>
      </c>
      <c r="C49" t="s">
        <v>15</v>
      </c>
      <c r="D49">
        <v>1658</v>
      </c>
      <c r="E49" s="3">
        <v>20.880579010856454</v>
      </c>
      <c r="F49">
        <v>34620</v>
      </c>
      <c r="G49">
        <v>1765</v>
      </c>
      <c r="H49" s="3">
        <v>19.871954674220962</v>
      </c>
      <c r="I49">
        <v>35074</v>
      </c>
      <c r="J49" s="4">
        <f t="shared" si="1"/>
        <v>-1780.2219541616437</v>
      </c>
      <c r="K49" s="4">
        <f t="shared" si="2"/>
        <v>2234.2219541616405</v>
      </c>
      <c r="M49" t="s">
        <v>29</v>
      </c>
      <c r="N49" s="5">
        <f>I74</f>
        <v>2001722</v>
      </c>
    </row>
    <row r="50" spans="1:14" x14ac:dyDescent="0.3">
      <c r="A50" t="s">
        <v>18</v>
      </c>
      <c r="B50" t="s">
        <v>17</v>
      </c>
      <c r="C50" t="s">
        <v>10</v>
      </c>
      <c r="D50">
        <v>1039</v>
      </c>
      <c r="E50" s="3">
        <v>33.111645813282003</v>
      </c>
      <c r="F50">
        <v>34403</v>
      </c>
      <c r="G50">
        <v>1264</v>
      </c>
      <c r="H50" s="3">
        <v>24.669303797468356</v>
      </c>
      <c r="I50">
        <v>31182</v>
      </c>
      <c r="J50" s="4">
        <f t="shared" si="1"/>
        <v>-10671.120307988451</v>
      </c>
      <c r="K50" s="4">
        <f t="shared" si="2"/>
        <v>7450.1203079884508</v>
      </c>
    </row>
    <row r="51" spans="1:14" x14ac:dyDescent="0.3">
      <c r="A51" t="s">
        <v>18</v>
      </c>
      <c r="B51" t="s">
        <v>17</v>
      </c>
      <c r="C51" t="s">
        <v>11</v>
      </c>
      <c r="D51">
        <v>1552</v>
      </c>
      <c r="E51" s="3">
        <v>27.081185567010309</v>
      </c>
      <c r="F51">
        <v>42030</v>
      </c>
      <c r="G51">
        <v>1266</v>
      </c>
      <c r="H51" s="3">
        <v>33.775671406003163</v>
      </c>
      <c r="I51">
        <v>42760</v>
      </c>
      <c r="J51" s="4">
        <f t="shared" si="1"/>
        <v>8475.2190721649531</v>
      </c>
      <c r="K51" s="4">
        <f t="shared" si="2"/>
        <v>-7745.2190721649486</v>
      </c>
    </row>
    <row r="52" spans="1:14" x14ac:dyDescent="0.3">
      <c r="A52" t="s">
        <v>18</v>
      </c>
      <c r="B52" t="s">
        <v>17</v>
      </c>
      <c r="C52" t="s">
        <v>12</v>
      </c>
      <c r="D52">
        <v>1057</v>
      </c>
      <c r="E52" s="3">
        <v>28.825922421948913</v>
      </c>
      <c r="F52">
        <v>30469</v>
      </c>
      <c r="G52">
        <v>1829</v>
      </c>
      <c r="H52" s="3">
        <v>19.293603061782395</v>
      </c>
      <c r="I52">
        <v>35288</v>
      </c>
      <c r="J52" s="4">
        <f t="shared" si="1"/>
        <v>-17434.612109744561</v>
      </c>
      <c r="K52" s="4">
        <f t="shared" si="2"/>
        <v>22253.612109744561</v>
      </c>
    </row>
    <row r="53" spans="1:14" x14ac:dyDescent="0.3">
      <c r="A53" t="s">
        <v>18</v>
      </c>
      <c r="B53" t="s">
        <v>17</v>
      </c>
      <c r="C53" t="s">
        <v>13</v>
      </c>
      <c r="D53">
        <v>1298</v>
      </c>
      <c r="E53" s="3">
        <v>33.10708782742681</v>
      </c>
      <c r="F53">
        <v>42973</v>
      </c>
      <c r="G53">
        <v>1447</v>
      </c>
      <c r="H53" s="3">
        <v>20.21147201105736</v>
      </c>
      <c r="I53">
        <v>29246</v>
      </c>
      <c r="J53" s="4">
        <f t="shared" si="1"/>
        <v>-18659.956086286595</v>
      </c>
      <c r="K53" s="4">
        <f t="shared" si="2"/>
        <v>4932.9560862865947</v>
      </c>
    </row>
    <row r="54" spans="1:14" x14ac:dyDescent="0.3">
      <c r="A54" t="s">
        <v>18</v>
      </c>
      <c r="B54" t="s">
        <v>17</v>
      </c>
      <c r="C54" t="s">
        <v>14</v>
      </c>
      <c r="D54">
        <v>1420</v>
      </c>
      <c r="E54" s="3">
        <v>32.000704225352109</v>
      </c>
      <c r="F54">
        <v>45441</v>
      </c>
      <c r="G54">
        <v>1750</v>
      </c>
      <c r="H54" s="3">
        <v>20.085142857142856</v>
      </c>
      <c r="I54">
        <v>35149</v>
      </c>
      <c r="J54" s="4">
        <f t="shared" si="1"/>
        <v>-20852.232394366194</v>
      </c>
      <c r="K54" s="4">
        <f t="shared" si="2"/>
        <v>10560.232394366196</v>
      </c>
    </row>
    <row r="55" spans="1:14" x14ac:dyDescent="0.3">
      <c r="A55" t="s">
        <v>18</v>
      </c>
      <c r="B55" t="s">
        <v>17</v>
      </c>
      <c r="C55" t="s">
        <v>15</v>
      </c>
      <c r="D55">
        <v>1044</v>
      </c>
      <c r="E55" s="3">
        <v>35.515325670498086</v>
      </c>
      <c r="F55">
        <v>37078</v>
      </c>
      <c r="G55">
        <v>1797</v>
      </c>
      <c r="H55" s="3">
        <v>18.629382303839733</v>
      </c>
      <c r="I55">
        <v>33477</v>
      </c>
      <c r="J55" s="4">
        <f t="shared" si="1"/>
        <v>-30344.04022988506</v>
      </c>
      <c r="K55" s="4">
        <f t="shared" si="2"/>
        <v>26743.04022988506</v>
      </c>
    </row>
    <row r="56" spans="1:14" x14ac:dyDescent="0.3">
      <c r="A56" t="s">
        <v>19</v>
      </c>
      <c r="B56" t="s">
        <v>9</v>
      </c>
      <c r="C56" t="s">
        <v>10</v>
      </c>
      <c r="D56">
        <v>1307</v>
      </c>
      <c r="E56" s="3">
        <v>25.503442999234888</v>
      </c>
      <c r="F56">
        <v>33333</v>
      </c>
      <c r="G56">
        <v>1789</v>
      </c>
      <c r="H56" s="3">
        <v>21.619340413638906</v>
      </c>
      <c r="I56">
        <v>38677</v>
      </c>
      <c r="J56" s="4">
        <f t="shared" si="1"/>
        <v>-6948.659525631213</v>
      </c>
      <c r="K56" s="4">
        <f t="shared" si="2"/>
        <v>12292.659525631216</v>
      </c>
    </row>
    <row r="57" spans="1:14" x14ac:dyDescent="0.3">
      <c r="A57" t="s">
        <v>19</v>
      </c>
      <c r="B57" t="s">
        <v>9</v>
      </c>
      <c r="C57" t="s">
        <v>11</v>
      </c>
      <c r="D57">
        <v>1468</v>
      </c>
      <c r="E57" s="3">
        <v>25.758174386920981</v>
      </c>
      <c r="F57">
        <v>37813</v>
      </c>
      <c r="G57">
        <v>1053</v>
      </c>
      <c r="H57" s="3">
        <v>38.13960113960114</v>
      </c>
      <c r="I57">
        <v>40161</v>
      </c>
      <c r="J57" s="4">
        <f t="shared" si="1"/>
        <v>13037.642370572208</v>
      </c>
      <c r="K57" s="4">
        <f t="shared" si="2"/>
        <v>-10689.642370572206</v>
      </c>
    </row>
    <row r="58" spans="1:14" x14ac:dyDescent="0.3">
      <c r="A58" t="s">
        <v>19</v>
      </c>
      <c r="B58" t="s">
        <v>9</v>
      </c>
      <c r="C58" t="s">
        <v>12</v>
      </c>
      <c r="D58">
        <v>1111</v>
      </c>
      <c r="E58" s="3">
        <v>33.318631863186319</v>
      </c>
      <c r="F58">
        <v>37017</v>
      </c>
      <c r="G58">
        <v>1754</v>
      </c>
      <c r="H58" s="3">
        <v>22.598061573546179</v>
      </c>
      <c r="I58">
        <v>39637</v>
      </c>
      <c r="J58" s="4">
        <f t="shared" si="1"/>
        <v>-18803.880288028806</v>
      </c>
      <c r="K58" s="4">
        <f t="shared" si="2"/>
        <v>21423.880288028802</v>
      </c>
    </row>
    <row r="59" spans="1:14" x14ac:dyDescent="0.3">
      <c r="A59" t="s">
        <v>19</v>
      </c>
      <c r="B59" t="s">
        <v>9</v>
      </c>
      <c r="C59" t="s">
        <v>13</v>
      </c>
      <c r="D59">
        <v>1850</v>
      </c>
      <c r="E59" s="3">
        <v>17.191351351351351</v>
      </c>
      <c r="F59">
        <v>31804</v>
      </c>
      <c r="G59">
        <v>1595</v>
      </c>
      <c r="H59" s="3">
        <v>18.210031347962381</v>
      </c>
      <c r="I59">
        <v>29045</v>
      </c>
      <c r="J59" s="4">
        <f t="shared" si="1"/>
        <v>1624.7945945945939</v>
      </c>
      <c r="K59" s="4">
        <f t="shared" si="2"/>
        <v>-4383.7945945945949</v>
      </c>
    </row>
    <row r="60" spans="1:14" x14ac:dyDescent="0.3">
      <c r="A60" t="s">
        <v>19</v>
      </c>
      <c r="B60" t="s">
        <v>9</v>
      </c>
      <c r="C60" t="s">
        <v>14</v>
      </c>
      <c r="D60">
        <v>1616</v>
      </c>
      <c r="E60" s="3">
        <v>20.902227722772277</v>
      </c>
      <c r="F60">
        <v>33778</v>
      </c>
      <c r="G60">
        <v>1900</v>
      </c>
      <c r="H60" s="3">
        <v>20.430526315789475</v>
      </c>
      <c r="I60">
        <v>38818</v>
      </c>
      <c r="J60" s="4">
        <f t="shared" si="1"/>
        <v>-896.2326732673248</v>
      </c>
      <c r="K60" s="4">
        <f t="shared" si="2"/>
        <v>5936.2326732673264</v>
      </c>
    </row>
    <row r="61" spans="1:14" x14ac:dyDescent="0.3">
      <c r="A61" t="s">
        <v>19</v>
      </c>
      <c r="B61" t="s">
        <v>9</v>
      </c>
      <c r="C61" t="s">
        <v>15</v>
      </c>
      <c r="D61">
        <v>1002</v>
      </c>
      <c r="E61" s="3">
        <v>29.140718562874252</v>
      </c>
      <c r="F61">
        <v>29199</v>
      </c>
      <c r="G61">
        <v>1475</v>
      </c>
      <c r="H61" s="3">
        <v>20.247457627118646</v>
      </c>
      <c r="I61">
        <v>29865</v>
      </c>
      <c r="J61" s="4">
        <f t="shared" si="1"/>
        <v>-13117.55988023952</v>
      </c>
      <c r="K61" s="4">
        <f t="shared" si="2"/>
        <v>13783.559880239522</v>
      </c>
    </row>
    <row r="62" spans="1:14" x14ac:dyDescent="0.3">
      <c r="A62" t="s">
        <v>19</v>
      </c>
      <c r="B62" t="s">
        <v>16</v>
      </c>
      <c r="C62" t="s">
        <v>10</v>
      </c>
      <c r="D62">
        <v>1414</v>
      </c>
      <c r="E62" s="3">
        <v>20.659123055162659</v>
      </c>
      <c r="F62">
        <v>29212</v>
      </c>
      <c r="G62">
        <v>1352</v>
      </c>
      <c r="H62" s="3">
        <v>28.402366863905325</v>
      </c>
      <c r="I62">
        <v>38400</v>
      </c>
      <c r="J62" s="4">
        <f t="shared" si="1"/>
        <v>10468.865629420083</v>
      </c>
      <c r="K62" s="4">
        <f t="shared" si="2"/>
        <v>-1280.8656294200848</v>
      </c>
    </row>
    <row r="63" spans="1:14" x14ac:dyDescent="0.3">
      <c r="A63" t="s">
        <v>19</v>
      </c>
      <c r="B63" t="s">
        <v>16</v>
      </c>
      <c r="C63" t="s">
        <v>11</v>
      </c>
      <c r="D63">
        <v>1928</v>
      </c>
      <c r="E63" s="3">
        <v>17.9097510373444</v>
      </c>
      <c r="F63">
        <v>34530</v>
      </c>
      <c r="G63">
        <v>1278</v>
      </c>
      <c r="H63" s="3">
        <v>35.381846635367765</v>
      </c>
      <c r="I63">
        <v>45218</v>
      </c>
      <c r="J63" s="4">
        <f t="shared" si="1"/>
        <v>22329.33817427386</v>
      </c>
      <c r="K63" s="4">
        <f t="shared" si="2"/>
        <v>-11641.33817427386</v>
      </c>
    </row>
    <row r="64" spans="1:14" x14ac:dyDescent="0.3">
      <c r="A64" t="s">
        <v>19</v>
      </c>
      <c r="B64" t="s">
        <v>16</v>
      </c>
      <c r="C64" t="s">
        <v>12</v>
      </c>
      <c r="D64">
        <v>1482</v>
      </c>
      <c r="E64" s="3">
        <v>22.398110661268557</v>
      </c>
      <c r="F64">
        <v>33194</v>
      </c>
      <c r="G64">
        <v>1716</v>
      </c>
      <c r="H64" s="3">
        <v>24.75</v>
      </c>
      <c r="I64">
        <v>42471</v>
      </c>
      <c r="J64" s="4">
        <f t="shared" si="1"/>
        <v>4035.8421052631556</v>
      </c>
      <c r="K64" s="4">
        <f t="shared" si="2"/>
        <v>5241.1578947368425</v>
      </c>
    </row>
    <row r="65" spans="1:11" x14ac:dyDescent="0.3">
      <c r="A65" t="s">
        <v>19</v>
      </c>
      <c r="B65" t="s">
        <v>16</v>
      </c>
      <c r="C65" t="s">
        <v>13</v>
      </c>
      <c r="D65">
        <v>1707</v>
      </c>
      <c r="E65" s="3">
        <v>20.622144112478033</v>
      </c>
      <c r="F65">
        <v>35202</v>
      </c>
      <c r="G65">
        <v>1955</v>
      </c>
      <c r="H65" s="3">
        <v>22.507416879795397</v>
      </c>
      <c r="I65">
        <v>44002</v>
      </c>
      <c r="J65" s="4">
        <f t="shared" si="1"/>
        <v>3685.7082601054467</v>
      </c>
      <c r="K65" s="4">
        <f t="shared" si="2"/>
        <v>5114.2917398945519</v>
      </c>
    </row>
    <row r="66" spans="1:11" x14ac:dyDescent="0.3">
      <c r="A66" t="s">
        <v>19</v>
      </c>
      <c r="B66" t="s">
        <v>16</v>
      </c>
      <c r="C66" t="s">
        <v>14</v>
      </c>
      <c r="D66">
        <v>1770</v>
      </c>
      <c r="E66" s="3">
        <v>23.117514124293784</v>
      </c>
      <c r="F66">
        <v>40918</v>
      </c>
      <c r="G66">
        <v>1567</v>
      </c>
      <c r="H66" s="3">
        <v>24.758774728781109</v>
      </c>
      <c r="I66">
        <v>38797</v>
      </c>
      <c r="J66" s="4">
        <f t="shared" si="1"/>
        <v>2571.8553672316384</v>
      </c>
      <c r="K66" s="4">
        <f t="shared" si="2"/>
        <v>-4692.8553672316384</v>
      </c>
    </row>
    <row r="67" spans="1:11" x14ac:dyDescent="0.3">
      <c r="A67" t="s">
        <v>19</v>
      </c>
      <c r="B67" t="s">
        <v>16</v>
      </c>
      <c r="C67" t="s">
        <v>15</v>
      </c>
      <c r="D67">
        <v>1747</v>
      </c>
      <c r="E67" s="3">
        <v>16.605037206639953</v>
      </c>
      <c r="F67">
        <v>29009</v>
      </c>
      <c r="G67">
        <v>1306</v>
      </c>
      <c r="H67" s="3">
        <v>29.901225114854519</v>
      </c>
      <c r="I67">
        <v>39051</v>
      </c>
      <c r="J67" s="4">
        <f t="shared" si="1"/>
        <v>17364.821408128224</v>
      </c>
      <c r="K67" s="4">
        <f t="shared" si="2"/>
        <v>-7322.8214081282194</v>
      </c>
    </row>
    <row r="68" spans="1:11" x14ac:dyDescent="0.3">
      <c r="A68" t="s">
        <v>19</v>
      </c>
      <c r="B68" t="s">
        <v>17</v>
      </c>
      <c r="C68" t="s">
        <v>10</v>
      </c>
      <c r="D68">
        <v>1434</v>
      </c>
      <c r="E68" s="3">
        <v>23.65481171548117</v>
      </c>
      <c r="F68">
        <v>33921</v>
      </c>
      <c r="G68">
        <v>1302</v>
      </c>
      <c r="H68" s="3">
        <v>29.880184331797235</v>
      </c>
      <c r="I68">
        <v>38904</v>
      </c>
      <c r="J68" s="4">
        <f t="shared" si="1"/>
        <v>8105.4351464435167</v>
      </c>
      <c r="K68" s="4">
        <f t="shared" si="2"/>
        <v>-3122.4351464435144</v>
      </c>
    </row>
    <row r="69" spans="1:11" x14ac:dyDescent="0.3">
      <c r="A69" t="s">
        <v>19</v>
      </c>
      <c r="B69" t="s">
        <v>17</v>
      </c>
      <c r="C69" t="s">
        <v>11</v>
      </c>
      <c r="D69">
        <v>1280</v>
      </c>
      <c r="E69" s="3">
        <v>32.51953125</v>
      </c>
      <c r="F69">
        <v>41625</v>
      </c>
      <c r="G69">
        <v>1252</v>
      </c>
      <c r="H69" s="3">
        <v>23.539936102236421</v>
      </c>
      <c r="I69">
        <v>29472</v>
      </c>
      <c r="J69" s="4">
        <f t="shared" si="1"/>
        <v>-11242.453125</v>
      </c>
      <c r="K69" s="4">
        <f t="shared" si="2"/>
        <v>-910.546875</v>
      </c>
    </row>
    <row r="70" spans="1:11" x14ac:dyDescent="0.3">
      <c r="A70" t="s">
        <v>19</v>
      </c>
      <c r="B70" t="s">
        <v>17</v>
      </c>
      <c r="C70" t="s">
        <v>12</v>
      </c>
      <c r="D70">
        <v>1077</v>
      </c>
      <c r="E70" s="3">
        <v>31.883936861652739</v>
      </c>
      <c r="F70">
        <v>34339</v>
      </c>
      <c r="G70">
        <v>1416</v>
      </c>
      <c r="H70" s="3">
        <v>30.917372881355931</v>
      </c>
      <c r="I70">
        <v>43779</v>
      </c>
      <c r="J70" s="4">
        <f t="shared" si="1"/>
        <v>-1368.6545961002801</v>
      </c>
      <c r="K70" s="4">
        <f t="shared" si="2"/>
        <v>10808.654596100278</v>
      </c>
    </row>
    <row r="71" spans="1:11" x14ac:dyDescent="0.3">
      <c r="A71" t="s">
        <v>19</v>
      </c>
      <c r="B71" t="s">
        <v>17</v>
      </c>
      <c r="C71" t="s">
        <v>13</v>
      </c>
      <c r="D71">
        <v>1749</v>
      </c>
      <c r="E71" s="3">
        <v>19.785591766723844</v>
      </c>
      <c r="F71">
        <v>34605</v>
      </c>
      <c r="G71">
        <v>1929</v>
      </c>
      <c r="H71" s="3">
        <v>15.561430793157076</v>
      </c>
      <c r="I71">
        <v>30018</v>
      </c>
      <c r="J71" s="4">
        <f t="shared" si="1"/>
        <v>-8148.4065180102953</v>
      </c>
      <c r="K71" s="4">
        <f t="shared" si="2"/>
        <v>3561.4065180102921</v>
      </c>
    </row>
    <row r="72" spans="1:11" x14ac:dyDescent="0.3">
      <c r="A72" t="s">
        <v>19</v>
      </c>
      <c r="B72" t="s">
        <v>17</v>
      </c>
      <c r="C72" t="s">
        <v>14</v>
      </c>
      <c r="D72">
        <v>1251</v>
      </c>
      <c r="E72" s="3">
        <v>35.569144684252599</v>
      </c>
      <c r="F72">
        <v>44497</v>
      </c>
      <c r="G72">
        <v>1872</v>
      </c>
      <c r="H72" s="3">
        <v>17.996794871794872</v>
      </c>
      <c r="I72">
        <v>33690</v>
      </c>
      <c r="J72" s="4">
        <f t="shared" si="1"/>
        <v>-32895.438848920865</v>
      </c>
      <c r="K72" s="4">
        <f t="shared" si="2"/>
        <v>22088.438848920865</v>
      </c>
    </row>
    <row r="73" spans="1:11" x14ac:dyDescent="0.3">
      <c r="A73" t="s">
        <v>19</v>
      </c>
      <c r="B73" t="s">
        <v>17</v>
      </c>
      <c r="C73" t="s">
        <v>15</v>
      </c>
      <c r="D73">
        <v>1483</v>
      </c>
      <c r="E73" s="3">
        <v>20.479433580579904</v>
      </c>
      <c r="F73">
        <v>30371</v>
      </c>
      <c r="G73">
        <v>1082</v>
      </c>
      <c r="H73" s="3">
        <v>38.059149722735675</v>
      </c>
      <c r="I73">
        <v>41180</v>
      </c>
      <c r="J73" s="4">
        <f t="shared" si="1"/>
        <v>19021.252865812545</v>
      </c>
      <c r="K73" s="4">
        <f t="shared" si="2"/>
        <v>-8212.2528658125411</v>
      </c>
    </row>
    <row r="74" spans="1:11" x14ac:dyDescent="0.3">
      <c r="F74">
        <f>SUM(F20:F73)</f>
        <v>1989860</v>
      </c>
      <c r="I74">
        <f>SUM(I20:I73)</f>
        <v>2001722</v>
      </c>
      <c r="J74" s="4">
        <f>SUM(J20:J73)</f>
        <v>-49472.344765938666</v>
      </c>
      <c r="K74">
        <f>SUM(K20:K73)</f>
        <v>61334.344765938673</v>
      </c>
    </row>
    <row r="75" spans="1:11" x14ac:dyDescent="0.3">
      <c r="I75">
        <f>I74-F74</f>
        <v>11862</v>
      </c>
    </row>
    <row r="76" spans="1:11" x14ac:dyDescent="0.3">
      <c r="I76" s="4">
        <f>I75-(J74+K74)</f>
        <v>0</v>
      </c>
    </row>
  </sheetData>
  <mergeCells count="8">
    <mergeCell ref="N36:P36"/>
    <mergeCell ref="Q36:S36"/>
    <mergeCell ref="D18:F18"/>
    <mergeCell ref="G18:I18"/>
    <mergeCell ref="N18:P18"/>
    <mergeCell ref="Q18:S18"/>
    <mergeCell ref="N29:P29"/>
    <mergeCell ref="Q29:S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7D8D-39C7-4BD6-BA04-5B406C650FE0}">
  <dimension ref="A2:C5"/>
  <sheetViews>
    <sheetView workbookViewId="0">
      <selection activeCell="C2" sqref="C2:C5"/>
    </sheetView>
  </sheetViews>
  <sheetFormatPr defaultRowHeight="14.4" x14ac:dyDescent="0.3"/>
  <sheetData>
    <row r="2" spans="1:3" ht="43.2" x14ac:dyDescent="0.3">
      <c r="A2" s="1" t="s">
        <v>0</v>
      </c>
      <c r="C2" s="1" t="s">
        <v>1</v>
      </c>
    </row>
    <row r="3" spans="1:3" x14ac:dyDescent="0.3">
      <c r="A3" t="s">
        <v>8</v>
      </c>
      <c r="C3" t="s">
        <v>9</v>
      </c>
    </row>
    <row r="4" spans="1:3" x14ac:dyDescent="0.3">
      <c r="A4" t="s">
        <v>18</v>
      </c>
      <c r="C4" t="s">
        <v>16</v>
      </c>
    </row>
    <row r="5" spans="1:3" x14ac:dyDescent="0.3">
      <c r="A5" t="s">
        <v>19</v>
      </c>
      <c r="C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Tuấn</dc:creator>
  <cp:lastModifiedBy>Trần Tuấn</cp:lastModifiedBy>
  <dcterms:created xsi:type="dcterms:W3CDTF">2023-01-11T06:07:32Z</dcterms:created>
  <dcterms:modified xsi:type="dcterms:W3CDTF">2023-01-11T07:21:30Z</dcterms:modified>
</cp:coreProperties>
</file>