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Excel File\"/>
    </mc:Choice>
  </mc:AlternateContent>
  <xr:revisionPtr revIDLastSave="0" documentId="13_ncr:1_{FD508044-48AF-4F1F-B270-E8D166E3F55B}" xr6:coauthVersionLast="47" xr6:coauthVersionMax="47" xr10:uidLastSave="{00000000-0000-0000-0000-000000000000}"/>
  <bookViews>
    <workbookView xWindow="-108" yWindow="-108" windowWidth="23256" windowHeight="14016" xr2:uid="{864CC752-B171-4369-9D22-5CEA8DD14066}"/>
  </bookViews>
  <sheets>
    <sheet name="Tong quan" sheetId="1" r:id="rId1"/>
    <sheet name="Trang 303" sheetId="2" r:id="rId2"/>
    <sheet name="Trang 304" sheetId="3" r:id="rId3"/>
    <sheet name="Trang 307" sheetId="4" r:id="rId4"/>
    <sheet name="Trang 312" sheetId="5" r:id="rId5"/>
    <sheet name="Trang 313" sheetId="7" r:id="rId6"/>
    <sheet name="Trang 315" sheetId="8" r:id="rId7"/>
    <sheet name="Trang 316.1" sheetId="12" r:id="rId8"/>
    <sheet name="Trang 316.2" sheetId="9" r:id="rId9"/>
    <sheet name="Trang 317" sheetId="11" r:id="rId10"/>
    <sheet name="Trang 318" sheetId="13" r:id="rId11"/>
  </sheets>
  <externalReferences>
    <externalReference r:id="rId12"/>
    <externalReference r:id="rId13"/>
  </externalReferences>
  <definedNames>
    <definedName name="_xlnm._FilterDatabase" localSheetId="0" hidden="1">'Tong quan'!$A$5:$A$15</definedName>
    <definedName name="_xlchart.v1.0" hidden="1">'Trang 307'!$M$43:$M$49</definedName>
    <definedName name="_xlchart.v1.1" hidden="1">'Trang 307'!$N$43:$N$49</definedName>
    <definedName name="Bang">[1]AR!#REF!</definedName>
    <definedName name="Bang_Chiet_Khau">[1]Lookup!$H$3:$J$7</definedName>
    <definedName name="Exc_Rate" localSheetId="10">'Trang 318'!$L$14</definedName>
    <definedName name="Khach_Hang">[2]AR_Data!#REF!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3" l="1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C5" i="9"/>
  <c r="D5" i="9"/>
  <c r="E5" i="9"/>
  <c r="F5" i="9"/>
  <c r="G5" i="9"/>
  <c r="H5" i="9"/>
  <c r="B5" i="9"/>
  <c r="L3" i="9"/>
  <c r="C8" i="8" l="1"/>
  <c r="D8" i="8"/>
  <c r="E8" i="8"/>
  <c r="F8" i="8"/>
  <c r="G8" i="8"/>
  <c r="H8" i="8"/>
  <c r="C9" i="8"/>
  <c r="D9" i="8"/>
  <c r="E9" i="8"/>
  <c r="F9" i="8"/>
  <c r="G9" i="8"/>
  <c r="H9" i="8"/>
  <c r="B9" i="8"/>
  <c r="B8" i="8"/>
  <c r="L3" i="8"/>
  <c r="C10" i="8"/>
  <c r="D10" i="8"/>
  <c r="E10" i="8"/>
  <c r="F10" i="8"/>
  <c r="G10" i="8"/>
  <c r="H10" i="8"/>
  <c r="B10" i="8"/>
  <c r="I74" i="4"/>
  <c r="I75" i="4" s="1"/>
  <c r="F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N49" i="4"/>
  <c r="K49" i="4"/>
  <c r="J49" i="4"/>
  <c r="K48" i="4"/>
  <c r="J48" i="4"/>
  <c r="K47" i="4"/>
  <c r="J47" i="4"/>
  <c r="K46" i="4"/>
  <c r="J46" i="4"/>
  <c r="K45" i="4"/>
  <c r="J45" i="4"/>
  <c r="K44" i="4"/>
  <c r="J44" i="4"/>
  <c r="N43" i="4"/>
  <c r="K43" i="4"/>
  <c r="J43" i="4"/>
  <c r="K42" i="4"/>
  <c r="J42" i="4"/>
  <c r="K41" i="4"/>
  <c r="J41" i="4"/>
  <c r="S40" i="4"/>
  <c r="Q40" i="4"/>
  <c r="P40" i="4"/>
  <c r="N40" i="4"/>
  <c r="K40" i="4"/>
  <c r="J40" i="4"/>
  <c r="S39" i="4"/>
  <c r="Q39" i="4"/>
  <c r="P39" i="4"/>
  <c r="N39" i="4"/>
  <c r="K39" i="4"/>
  <c r="J39" i="4"/>
  <c r="S38" i="4"/>
  <c r="S41" i="4" s="1"/>
  <c r="Q38" i="4"/>
  <c r="Q41" i="4" s="1"/>
  <c r="U41" i="4" s="1"/>
  <c r="P38" i="4"/>
  <c r="P41" i="4" s="1"/>
  <c r="N38" i="4"/>
  <c r="K38" i="4"/>
  <c r="J38" i="4"/>
  <c r="K37" i="4"/>
  <c r="J37" i="4"/>
  <c r="K36" i="4"/>
  <c r="J36" i="4"/>
  <c r="K35" i="4"/>
  <c r="J35" i="4"/>
  <c r="K34" i="4"/>
  <c r="J34" i="4"/>
  <c r="S33" i="4"/>
  <c r="R33" i="4" s="1"/>
  <c r="Q33" i="4"/>
  <c r="P33" i="4"/>
  <c r="N33" i="4"/>
  <c r="K33" i="4"/>
  <c r="J33" i="4"/>
  <c r="S32" i="4"/>
  <c r="R32" i="4" s="1"/>
  <c r="Q32" i="4"/>
  <c r="P32" i="4"/>
  <c r="N32" i="4"/>
  <c r="K32" i="4"/>
  <c r="J32" i="4"/>
  <c r="S31" i="4"/>
  <c r="Q31" i="4"/>
  <c r="Q34" i="4" s="1"/>
  <c r="U34" i="4" s="1"/>
  <c r="P31" i="4"/>
  <c r="N31" i="4"/>
  <c r="K31" i="4"/>
  <c r="J31" i="4"/>
  <c r="K30" i="4"/>
  <c r="J30" i="4"/>
  <c r="K29" i="4"/>
  <c r="J29" i="4"/>
  <c r="K28" i="4"/>
  <c r="J28" i="4"/>
  <c r="K27" i="4"/>
  <c r="J27" i="4"/>
  <c r="K26" i="4"/>
  <c r="J26" i="4"/>
  <c r="S25" i="4"/>
  <c r="Q25" i="4"/>
  <c r="P25" i="4"/>
  <c r="N25" i="4"/>
  <c r="K25" i="4"/>
  <c r="J25" i="4"/>
  <c r="S24" i="4"/>
  <c r="Q24" i="4"/>
  <c r="P24" i="4"/>
  <c r="O24" i="4" s="1"/>
  <c r="N24" i="4"/>
  <c r="K24" i="4"/>
  <c r="J24" i="4"/>
  <c r="S23" i="4"/>
  <c r="R23" i="4"/>
  <c r="Q23" i="4"/>
  <c r="P23" i="4"/>
  <c r="N23" i="4"/>
  <c r="K23" i="4"/>
  <c r="J23" i="4"/>
  <c r="S22" i="4"/>
  <c r="R22" i="4" s="1"/>
  <c r="Q22" i="4"/>
  <c r="P22" i="4"/>
  <c r="N22" i="4"/>
  <c r="O22" i="4" s="1"/>
  <c r="K22" i="4"/>
  <c r="J22" i="4"/>
  <c r="S21" i="4"/>
  <c r="R21" i="4" s="1"/>
  <c r="Q21" i="4"/>
  <c r="P21" i="4"/>
  <c r="N21" i="4"/>
  <c r="K21" i="4"/>
  <c r="J21" i="4"/>
  <c r="S20" i="4"/>
  <c r="Q20" i="4"/>
  <c r="P20" i="4"/>
  <c r="N20" i="4"/>
  <c r="O20" i="4" s="1"/>
  <c r="K20" i="4"/>
  <c r="K74" i="4" s="1"/>
  <c r="J20" i="4"/>
  <c r="O25" i="4" l="1"/>
  <c r="O39" i="4"/>
  <c r="R25" i="4"/>
  <c r="R31" i="4"/>
  <c r="R39" i="4"/>
  <c r="R20" i="4"/>
  <c r="O32" i="4"/>
  <c r="O40" i="4"/>
  <c r="R40" i="4"/>
  <c r="N41" i="4"/>
  <c r="O33" i="4"/>
  <c r="R24" i="4"/>
  <c r="J74" i="4"/>
  <c r="N44" i="4" s="1"/>
  <c r="T39" i="4"/>
  <c r="U39" i="4" s="1"/>
  <c r="V39" i="4"/>
  <c r="T40" i="4"/>
  <c r="U40" i="4" s="1"/>
  <c r="V40" i="4" s="1"/>
  <c r="T21" i="4"/>
  <c r="T24" i="4"/>
  <c r="U24" i="4" s="1"/>
  <c r="V24" i="4" s="1"/>
  <c r="O21" i="4"/>
  <c r="O23" i="4"/>
  <c r="N26" i="4"/>
  <c r="T23" i="4" s="1"/>
  <c r="O31" i="4"/>
  <c r="N34" i="4"/>
  <c r="T33" i="4" s="1"/>
  <c r="U33" i="4" s="1"/>
  <c r="V33" i="4" s="1"/>
  <c r="Q26" i="4"/>
  <c r="U26" i="4" s="1"/>
  <c r="T38" i="4"/>
  <c r="T20" i="4"/>
  <c r="O38" i="4"/>
  <c r="R38" i="4"/>
  <c r="I76" i="4" l="1"/>
  <c r="U21" i="4"/>
  <c r="V21" i="4" s="1"/>
  <c r="U20" i="4"/>
  <c r="V20" i="4" s="1"/>
  <c r="U23" i="4"/>
  <c r="V23" i="4" s="1"/>
  <c r="T32" i="4"/>
  <c r="U32" i="4" s="1"/>
  <c r="V32" i="4" s="1"/>
  <c r="T25" i="4"/>
  <c r="U25" i="4" s="1"/>
  <c r="V25" i="4" s="1"/>
  <c r="T22" i="4"/>
  <c r="U22" i="4" s="1"/>
  <c r="V22" i="4" s="1"/>
  <c r="U38" i="4"/>
  <c r="V38" i="4" s="1"/>
  <c r="V41" i="4" s="1"/>
  <c r="N48" i="4" s="1"/>
  <c r="T41" i="4"/>
  <c r="T31" i="4"/>
  <c r="U31" i="4" l="1"/>
  <c r="V31" i="4" s="1"/>
  <c r="V34" i="4" s="1"/>
  <c r="N47" i="4" s="1"/>
  <c r="T34" i="4"/>
  <c r="T26" i="4"/>
  <c r="V26" i="4"/>
  <c r="N46" i="4" s="1"/>
  <c r="H7" i="3"/>
  <c r="H8" i="3"/>
  <c r="H9" i="3"/>
  <c r="H10" i="3"/>
  <c r="H11" i="3"/>
  <c r="H12" i="3"/>
  <c r="H13" i="3"/>
  <c r="H14" i="3"/>
  <c r="H15" i="3"/>
  <c r="H16" i="3"/>
  <c r="H17" i="3"/>
  <c r="H6" i="3"/>
  <c r="H18" i="3" s="1"/>
  <c r="G13" i="3"/>
  <c r="G14" i="3"/>
  <c r="G15" i="3"/>
  <c r="G16" i="3"/>
  <c r="G17" i="3"/>
  <c r="G12" i="3"/>
  <c r="G7" i="3"/>
  <c r="G8" i="3"/>
  <c r="G9" i="3"/>
  <c r="G10" i="3"/>
  <c r="G11" i="3"/>
  <c r="G6" i="3"/>
  <c r="C18" i="3"/>
  <c r="D18" i="3"/>
  <c r="E7" i="3"/>
  <c r="F7" i="3"/>
  <c r="E8" i="3"/>
  <c r="F8" i="3"/>
  <c r="E9" i="3"/>
  <c r="F9" i="3"/>
  <c r="E10" i="3"/>
  <c r="F10" i="3"/>
  <c r="E11" i="3"/>
  <c r="F11" i="3"/>
  <c r="F6" i="3"/>
  <c r="E6" i="3"/>
  <c r="E18" i="3" l="1"/>
  <c r="G18" i="3"/>
  <c r="I18" i="3" s="1"/>
  <c r="J18" i="3" s="1"/>
  <c r="F18" i="3"/>
  <c r="N45" i="4"/>
</calcChain>
</file>

<file path=xl/sharedStrings.xml><?xml version="1.0" encoding="utf-8"?>
<sst xmlns="http://schemas.openxmlformats.org/spreadsheetml/2006/main" count="653" uniqueCount="202">
  <si>
    <t>01. Kết quả hoạt động kinh doanh</t>
  </si>
  <si>
    <t>02.Tăng trưởng và lợi nhuận</t>
  </si>
  <si>
    <t>03. Phân tích doanh thu bán hàng</t>
  </si>
  <si>
    <t>Doanh thu</t>
  </si>
  <si>
    <t>Chi phí</t>
  </si>
  <si>
    <t>Lợi nhuận</t>
  </si>
  <si>
    <t>Đầu tư</t>
  </si>
  <si>
    <t>x</t>
  </si>
  <si>
    <t>Đo lường</t>
  </si>
  <si>
    <t>Ngân sách</t>
  </si>
  <si>
    <t>Xu hướng</t>
  </si>
  <si>
    <t>Trung tâm trách nhiệm</t>
  </si>
  <si>
    <t>Nhóm báo cáo</t>
  </si>
  <si>
    <t>BÁO CÁO QUẢN TRỊ - THÁNG</t>
  </si>
  <si>
    <t>Khoản mục</t>
  </si>
  <si>
    <t>Khối lượng</t>
  </si>
  <si>
    <t>Tăng trưởng</t>
  </si>
  <si>
    <t>Lợi nhuận gộp</t>
  </si>
  <si>
    <t>Tỷ lệ</t>
  </si>
  <si>
    <t>Chi phí bán hàng</t>
  </si>
  <si>
    <t>Lợi nhuận HĐKD</t>
  </si>
  <si>
    <t>Chi phí quản lý</t>
  </si>
  <si>
    <t>Lợi nhuận trước thuế</t>
  </si>
  <si>
    <t>Tháng hiện hành</t>
  </si>
  <si>
    <t>Kế hoạch</t>
  </si>
  <si>
    <t>Năm trước</t>
  </si>
  <si>
    <t>Phát sinh</t>
  </si>
  <si>
    <t>NS Cập nhật</t>
  </si>
  <si>
    <t>Chênh lệch</t>
  </si>
  <si>
    <t>Giá trị</t>
  </si>
  <si>
    <t>%</t>
  </si>
  <si>
    <t>Lũy kế</t>
  </si>
  <si>
    <t xml:space="preserve">Ngân sách 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</si>
  <si>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</si>
  <si>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</si>
  <si>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</si>
  <si>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</si>
  <si>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</si>
  <si>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</si>
  <si>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</si>
  <si>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</si>
  <si>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</si>
  <si>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</si>
  <si>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KẾT QUẢ HOẠT ĐỘNG KINH DOANH TOÀN CÔNG TY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</si>
  <si>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</si>
  <si>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</si>
  <si>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</si>
  <si>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</si>
  <si>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</si>
  <si>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</si>
  <si>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</si>
  <si>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</si>
  <si>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</si>
  <si>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</si>
  <si>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</si>
  <si>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</si>
  <si>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Thực tế</t>
  </si>
  <si>
    <t>Tháng</t>
  </si>
  <si>
    <t>Cộng</t>
  </si>
  <si>
    <t>DOANH THU BÁN HÀNG</t>
  </si>
  <si>
    <t>KẾT QUẢ HOẠT ĐỘNG KINH DOANH MIỀN BẮC</t>
  </si>
  <si>
    <t>KẾT QUẢ HOẠT ĐỘNG KINH DOANH KÊNH XUẤT KHẨU</t>
  </si>
  <si>
    <t>KẾT QUẢ HOẠT ĐỘNG KINH DOANH NHÓM A/ CÔNG TRÌNH A</t>
  </si>
  <si>
    <t>Khu vực</t>
  </si>
  <si>
    <t>Kênh phân phối</t>
  </si>
  <si>
    <t>Nhóm sản phẩm</t>
  </si>
  <si>
    <t>Số lượng</t>
  </si>
  <si>
    <t>Biên lợi nhuận</t>
  </si>
  <si>
    <t>Biến động giá</t>
  </si>
  <si>
    <t>Biến động lượng</t>
  </si>
  <si>
    <t>Nhóm SP</t>
  </si>
  <si>
    <t>% SL</t>
  </si>
  <si>
    <t>Volum-mix</t>
  </si>
  <si>
    <t>Tác động</t>
  </si>
  <si>
    <t>Tp.HCM</t>
  </si>
  <si>
    <t>Bán lẻ</t>
  </si>
  <si>
    <t>Nhóm mít</t>
  </si>
  <si>
    <t>Nhóm chuối</t>
  </si>
  <si>
    <t>Nhóm lang</t>
  </si>
  <si>
    <t>Nhóm môn</t>
  </si>
  <si>
    <t>Nhóm thập cẩm</t>
  </si>
  <si>
    <t>Nhóm thơm</t>
  </si>
  <si>
    <t>Siêu thị</t>
  </si>
  <si>
    <t>Xuất khẩu</t>
  </si>
  <si>
    <t>HN</t>
  </si>
  <si>
    <t>MT</t>
  </si>
  <si>
    <t>04. Phân tích chi phí bộ phận</t>
  </si>
  <si>
    <t>05. Phân tích chi phí gián tiếp</t>
  </si>
  <si>
    <t>06. Phân tích dòng tiền hoạt động</t>
  </si>
  <si>
    <t>07. Phân tích vốn lưu động</t>
  </si>
  <si>
    <t>08. Thị phần và đối thủ cạnh tranh</t>
  </si>
  <si>
    <t>09. Capex và hiệu suất TS</t>
  </si>
  <si>
    <t xml:space="preserve">010. Cập nhật dự báo </t>
  </si>
  <si>
    <t>011. Tỷ lệ dự báo chính xác</t>
  </si>
  <si>
    <t>Stt</t>
  </si>
  <si>
    <t>01</t>
  </si>
  <si>
    <t>Chi phí nhân viên VP</t>
  </si>
  <si>
    <t>02</t>
  </si>
  <si>
    <t>Chi phí hành chính</t>
  </si>
  <si>
    <t>03</t>
  </si>
  <si>
    <t>Chi phí khấu hao VP</t>
  </si>
  <si>
    <t>04</t>
  </si>
  <si>
    <t>Chi phí mặt bằng VP</t>
  </si>
  <si>
    <t>05</t>
  </si>
  <si>
    <t>Chi phí bảo trì sửa chữa VP</t>
  </si>
  <si>
    <t>06</t>
  </si>
  <si>
    <t>Chi phí bảo hiểm</t>
  </si>
  <si>
    <t>07</t>
  </si>
  <si>
    <t>Chi phí công tác phí</t>
  </si>
  <si>
    <t>30</t>
  </si>
  <si>
    <t>Chi phí thuế</t>
  </si>
  <si>
    <t>…</t>
  </si>
  <si>
    <t>….</t>
  </si>
  <si>
    <t>Tổng cộng</t>
  </si>
  <si>
    <t>BÁO CÁO NGÂN SÁCH - CHI PHÍ BỘ PHẬN</t>
  </si>
  <si>
    <t>Mã BP</t>
  </si>
  <si>
    <t>Tên BP</t>
  </si>
  <si>
    <t>Kỷ báo cáo</t>
  </si>
  <si>
    <t>Người quản lý</t>
  </si>
  <si>
    <t>Ngân sách dự báo</t>
  </si>
  <si>
    <t>Lũy kế thực hiện</t>
  </si>
  <si>
    <t>Cập nhật dự báo</t>
  </si>
  <si>
    <t>Dự báo đến cuối năm</t>
  </si>
  <si>
    <t>CẬP NHẬT DỰ BÁO KẾT QUẢ HOẠT ĐỘNG KINH DOANH</t>
  </si>
  <si>
    <t>Khoản phải thu</t>
  </si>
  <si>
    <t>T1</t>
  </si>
  <si>
    <t>T2</t>
  </si>
  <si>
    <t>T3</t>
  </si>
  <si>
    <t>T4</t>
  </si>
  <si>
    <t>T5</t>
  </si>
  <si>
    <t>T6</t>
  </si>
  <si>
    <t>T7</t>
  </si>
  <si>
    <t>Số liệu chỉ mang tính minh họa</t>
  </si>
  <si>
    <t>Chặn trên</t>
  </si>
  <si>
    <t>Chặn dưới</t>
  </si>
  <si>
    <t>Phải thu/ Doanh thu</t>
  </si>
  <si>
    <t>Số ngày phải thu quy định từ 65-95 ngày</t>
  </si>
  <si>
    <t>Hàng tồn kho</t>
  </si>
  <si>
    <t>Lợi nhuận hoạt động kinh doanh</t>
  </si>
  <si>
    <t>Dòng tiền trước khi thay đổi VLĐ</t>
  </si>
  <si>
    <t>Thay đổi vốn lưu động</t>
  </si>
  <si>
    <t>+/- Khoản phải thu</t>
  </si>
  <si>
    <t>+/- Khoản phải trả</t>
  </si>
  <si>
    <t>+/- Hàng tồn kho</t>
  </si>
  <si>
    <t>Thay đổi thuần trong đầu tư</t>
  </si>
  <si>
    <t>Các khoản khác</t>
  </si>
  <si>
    <t>Dòng tiền tự do (FCF)</t>
  </si>
  <si>
    <t>BÁO CÁO DÒNG TIỀN TỰ DO</t>
  </si>
  <si>
    <t>Tổng hợp công nợ theo tuần</t>
  </si>
  <si>
    <t>Loại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</si>
  <si>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</si>
  <si>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</si>
  <si>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</si>
  <si>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</si>
  <si>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</si>
  <si>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</si>
  <si>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</si>
  <si>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</si>
  <si>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</si>
  <si>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</si>
  <si>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</si>
  <si>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</si>
  <si>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</si>
  <si>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</si>
  <si>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</si>
  <si>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</si>
  <si>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</si>
  <si>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</si>
  <si>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</si>
  <si>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&lt;0</t>
  </si>
  <si>
    <t>0-29</t>
  </si>
  <si>
    <t>30-59</t>
  </si>
  <si>
    <t>60-90</t>
  </si>
  <si>
    <t>&gt;90</t>
  </si>
  <si>
    <t>Total</t>
  </si>
  <si>
    <t>Ex. Rate:</t>
  </si>
  <si>
    <t>Nhà máy 01</t>
  </si>
  <si>
    <t>Nhà máy 02</t>
  </si>
  <si>
    <t>Nhà máy 03</t>
  </si>
  <si>
    <t>Toàn công ty</t>
  </si>
  <si>
    <t>Kế hoạch chi tiêu vốn cả năm 202x</t>
  </si>
  <si>
    <t>Năm trước chuyển sang</t>
  </si>
  <si>
    <t>Chi tiêu vốn PS năm hiện hành</t>
  </si>
  <si>
    <t>Tổng kế hoạch chi tiêu vốn</t>
  </si>
  <si>
    <t>Lũy kế từ đầu năm</t>
  </si>
  <si>
    <t>Phần còn lại</t>
  </si>
  <si>
    <t>Chỉ tiêu đánh giá</t>
  </si>
  <si>
    <t>Báo cáo về chi tiêu vốn và hiệu quả đầu tư (Capex)</t>
  </si>
  <si>
    <t>% Capex / Lợi nhuận</t>
  </si>
  <si>
    <t>% Capex / Doanh thu</t>
  </si>
  <si>
    <t>Hiệu quả đầu tư</t>
  </si>
  <si>
    <t>Nhà máy</t>
  </si>
  <si>
    <t>Dự án mới</t>
  </si>
  <si>
    <t>Hiện hành</t>
  </si>
  <si>
    <t>% Capex / Dòng tiền</t>
  </si>
  <si>
    <t>LNG ĐKỳ</t>
  </si>
  <si>
    <t>Giá bán</t>
  </si>
  <si>
    <t>Lượng bán</t>
  </si>
  <si>
    <t>Mix - Sản phẩm</t>
  </si>
  <si>
    <t>Mix - Khu vực</t>
  </si>
  <si>
    <t>Mix - kênh bán hàng</t>
  </si>
  <si>
    <t>LNG 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</si>
</sst>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_(* #,##0.0_);_(* \(#,##0.0\);_(* &quot;-&quot;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i/>
      <sz val="10"/>
      <color theme="9" tint="-0.249977111117893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Tahoma"/>
      <family val="2"/>
    </font>
    <font>
      <sz val="9"/>
      <color theme="1"/>
      <name val=".VnTime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i/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6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4" borderId="13" xfId="0" applyFont="1" applyFill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4" fillId="0" borderId="24" xfId="0" applyFont="1" applyBorder="1" applyAlignment="1">
      <alignment horizontal="right" vertical="center"/>
    </xf>
    <xf numFmtId="0" fontId="5" fillId="0" borderId="25" xfId="0" applyFont="1" applyBorder="1" applyAlignment="1">
      <alignment vertical="center"/>
    </xf>
    <xf numFmtId="0" fontId="5" fillId="0" borderId="2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9" fontId="2" fillId="4" borderId="1" xfId="2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9" fontId="0" fillId="0" borderId="0" xfId="2" applyFont="1"/>
    <xf numFmtId="164" fontId="0" fillId="0" borderId="0" xfId="0" applyNumberFormat="1"/>
    <xf numFmtId="164" fontId="8" fillId="6" borderId="0" xfId="1" applyNumberFormat="1" applyFont="1" applyFill="1"/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3" fillId="2" borderId="29" xfId="0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0" fontId="3" fillId="0" borderId="8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10" fontId="0" fillId="0" borderId="0" xfId="2" applyNumberFormat="1" applyFont="1"/>
    <xf numFmtId="0" fontId="6" fillId="0" borderId="24" xfId="0" applyFont="1" applyBorder="1" applyAlignment="1">
      <alignment vertical="center"/>
    </xf>
    <xf numFmtId="0" fontId="5" fillId="0" borderId="24" xfId="0" quotePrefix="1" applyFont="1" applyBorder="1" applyAlignment="1">
      <alignment horizontal="left" vertical="center"/>
    </xf>
    <xf numFmtId="0" fontId="6" fillId="5" borderId="25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22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11" fillId="0" borderId="0" xfId="3" applyFont="1"/>
    <xf numFmtId="164" fontId="12" fillId="0" borderId="0" xfId="4" applyNumberFormat="1" applyFont="1"/>
    <xf numFmtId="0" fontId="12" fillId="0" borderId="0" xfId="3" applyFont="1"/>
    <xf numFmtId="0" fontId="11" fillId="0" borderId="0" xfId="3" applyFont="1" applyAlignment="1">
      <alignment horizontal="left"/>
    </xf>
    <xf numFmtId="164" fontId="11" fillId="0" borderId="0" xfId="4" applyNumberFormat="1" applyFont="1"/>
    <xf numFmtId="0" fontId="12" fillId="0" borderId="0" xfId="3" applyFont="1" applyAlignment="1">
      <alignment horizontal="left"/>
    </xf>
    <xf numFmtId="164" fontId="12" fillId="0" borderId="0" xfId="3" applyNumberFormat="1" applyFont="1"/>
    <xf numFmtId="166" fontId="12" fillId="0" borderId="0" xfId="3" applyNumberFormat="1" applyFont="1"/>
    <xf numFmtId="164" fontId="9" fillId="0" borderId="0" xfId="1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164" fontId="9" fillId="9" borderId="32" xfId="1" applyNumberFormat="1" applyFont="1" applyFill="1" applyBorder="1" applyAlignment="1">
      <alignment horizontal="center" vertical="center" wrapText="1"/>
    </xf>
    <xf numFmtId="164" fontId="9" fillId="9" borderId="30" xfId="1" applyNumberFormat="1" applyFont="1" applyFill="1" applyBorder="1" applyAlignment="1">
      <alignment horizontal="center" vertical="center" wrapText="1"/>
    </xf>
    <xf numFmtId="164" fontId="9" fillId="8" borderId="32" xfId="1" applyNumberFormat="1" applyFont="1" applyFill="1" applyBorder="1" applyAlignment="1">
      <alignment horizontal="center" vertical="center" wrapText="1"/>
    </xf>
    <xf numFmtId="164" fontId="9" fillId="0" borderId="38" xfId="1" applyNumberFormat="1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164" fontId="9" fillId="0" borderId="0" xfId="1" applyNumberFormat="1" applyFont="1" applyAlignment="1">
      <alignment vertical="center"/>
    </xf>
    <xf numFmtId="0" fontId="16" fillId="0" borderId="0" xfId="0" applyFont="1" applyAlignment="1">
      <alignment horizontal="right" vertical="center"/>
    </xf>
    <xf numFmtId="40" fontId="16" fillId="0" borderId="0" xfId="1" applyNumberFormat="1" applyFont="1" applyFill="1" applyAlignment="1">
      <alignment horizontal="center" vertical="center"/>
    </xf>
    <xf numFmtId="164" fontId="9" fillId="9" borderId="30" xfId="1" applyNumberFormat="1" applyFont="1" applyFill="1" applyBorder="1" applyAlignment="1">
      <alignment horizontal="center" vertical="center"/>
    </xf>
    <xf numFmtId="164" fontId="9" fillId="9" borderId="1" xfId="1" applyNumberFormat="1" applyFont="1" applyFill="1" applyBorder="1" applyAlignment="1">
      <alignment vertical="center"/>
    </xf>
    <xf numFmtId="164" fontId="9" fillId="8" borderId="1" xfId="1" applyNumberFormat="1" applyFont="1" applyFill="1" applyBorder="1" applyAlignment="1">
      <alignment vertical="center"/>
    </xf>
    <xf numFmtId="164" fontId="9" fillId="0" borderId="38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9" fillId="0" borderId="39" xfId="0" applyFont="1" applyBorder="1" applyAlignment="1">
      <alignment horizontal="left" vertical="center"/>
    </xf>
    <xf numFmtId="9" fontId="9" fillId="0" borderId="40" xfId="2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9" fontId="9" fillId="0" borderId="42" xfId="2" applyFont="1" applyBorder="1" applyAlignment="1">
      <alignment horizontal="right" vertical="center"/>
    </xf>
    <xf numFmtId="164" fontId="14" fillId="7" borderId="30" xfId="1" applyNumberFormat="1" applyFont="1" applyFill="1" applyBorder="1" applyAlignment="1">
      <alignment horizontal="center" vertical="center"/>
    </xf>
    <xf numFmtId="164" fontId="14" fillId="7" borderId="1" xfId="1" applyNumberFormat="1" applyFont="1" applyFill="1" applyBorder="1" applyAlignment="1">
      <alignment vertical="center"/>
    </xf>
    <xf numFmtId="164" fontId="14" fillId="7" borderId="38" xfId="1" applyNumberFormat="1" applyFont="1" applyFill="1" applyBorder="1" applyAlignment="1">
      <alignment vertical="center"/>
    </xf>
    <xf numFmtId="0" fontId="9" fillId="0" borderId="43" xfId="0" applyFont="1" applyBorder="1" applyAlignment="1">
      <alignment horizontal="left" vertical="center"/>
    </xf>
    <xf numFmtId="9" fontId="9" fillId="0" borderId="44" xfId="2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164" fontId="9" fillId="0" borderId="1" xfId="1" applyNumberFormat="1" applyFont="1" applyFill="1" applyBorder="1" applyAlignment="1">
      <alignment horizontal="left" vertical="center"/>
    </xf>
    <xf numFmtId="164" fontId="14" fillId="7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9" fontId="3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7" fillId="0" borderId="31" xfId="1" applyNumberFormat="1" applyFont="1" applyFill="1" applyBorder="1" applyAlignment="1">
      <alignment horizontal="center" vertical="center" textRotation="90" wrapText="1"/>
    </xf>
    <xf numFmtId="164" fontId="17" fillId="0" borderId="13" xfId="1" applyNumberFormat="1" applyFont="1" applyFill="1" applyBorder="1" applyAlignment="1">
      <alignment horizontal="center" vertical="center" textRotation="90" wrapText="1"/>
    </xf>
    <xf numFmtId="164" fontId="17" fillId="0" borderId="32" xfId="1" applyNumberFormat="1" applyFont="1" applyFill="1" applyBorder="1" applyAlignment="1">
      <alignment horizontal="center" vertical="center" textRotation="90" wrapText="1"/>
    </xf>
    <xf numFmtId="164" fontId="13" fillId="0" borderId="33" xfId="1" applyNumberFormat="1" applyFont="1" applyBorder="1" applyAlignment="1">
      <alignment horizontal="center" vertical="center" wrapText="1"/>
    </xf>
    <xf numFmtId="164" fontId="13" fillId="0" borderId="34" xfId="1" applyNumberFormat="1" applyFont="1" applyBorder="1" applyAlignment="1">
      <alignment horizontal="center" vertical="center" wrapText="1"/>
    </xf>
    <xf numFmtId="164" fontId="13" fillId="0" borderId="36" xfId="1" applyNumberFormat="1" applyFont="1" applyBorder="1" applyAlignment="1">
      <alignment horizontal="center" vertical="center" wrapText="1"/>
    </xf>
    <xf numFmtId="164" fontId="13" fillId="0" borderId="37" xfId="1" applyNumberFormat="1" applyFont="1" applyBorder="1" applyAlignment="1">
      <alignment horizontal="center" vertical="center" wrapText="1"/>
    </xf>
    <xf numFmtId="0" fontId="15" fillId="10" borderId="33" xfId="0" applyFont="1" applyFill="1" applyBorder="1" applyAlignment="1">
      <alignment horizontal="center" vertical="center" wrapText="1"/>
    </xf>
    <xf numFmtId="0" fontId="15" fillId="10" borderId="34" xfId="0" applyFont="1" applyFill="1" applyBorder="1" applyAlignment="1">
      <alignment horizontal="center" vertical="center" wrapText="1"/>
    </xf>
    <xf numFmtId="0" fontId="15" fillId="10" borderId="36" xfId="0" applyFont="1" applyFill="1" applyBorder="1" applyAlignment="1">
      <alignment horizontal="center" vertical="center" wrapText="1"/>
    </xf>
    <xf numFmtId="0" fontId="15" fillId="10" borderId="37" xfId="0" applyFont="1" applyFill="1" applyBorder="1" applyAlignment="1">
      <alignment horizontal="center" vertical="center" wrapText="1"/>
    </xf>
    <xf numFmtId="0" fontId="14" fillId="8" borderId="3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164" fontId="14" fillId="8" borderId="30" xfId="1" applyNumberFormat="1" applyFont="1" applyFill="1" applyBorder="1" applyAlignment="1">
      <alignment horizontal="center" vertical="center" wrapText="1"/>
    </xf>
    <xf numFmtId="164" fontId="14" fillId="8" borderId="28" xfId="1" applyNumberFormat="1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/>
    </xf>
    <xf numFmtId="0" fontId="14" fillId="9" borderId="28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</cellXfs>
  <cellStyles count="5">
    <cellStyle name="Comma" xfId="1" builtinId="3"/>
    <cellStyle name="Comma 2" xfId="4" xr:uid="{24A864F0-02BF-4CDC-A96B-19EA04B3EDDD}"/>
    <cellStyle name="Normal" xfId="0" builtinId="0"/>
    <cellStyle name="Normal 2" xfId="3" xr:uid="{791750B2-6D6B-4D01-93AC-EFF0851102B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báo</a:t>
            </a:r>
            <a:r>
              <a:rPr lang="en-US" baseline="0"/>
              <a:t> cáo tỷ lệ khoản phải thu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879036362284782E-2"/>
          <c:y val="0.23502016868353501"/>
          <c:w val="0.90415001229421488"/>
          <c:h val="0.59602718802063925"/>
        </c:manualLayout>
      </c:layout>
      <c:lineChart>
        <c:grouping val="standard"/>
        <c:varyColors val="0"/>
        <c:ser>
          <c:idx val="0"/>
          <c:order val="0"/>
          <c:tx>
            <c:strRef>
              <c:f>'Trang 315'!$A$8</c:f>
              <c:strCache>
                <c:ptCount val="1"/>
                <c:pt idx="0">
                  <c:v>Chặn trên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'Trang 315'!$B$2:$H$2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'Trang 315'!$B$8:$H$8</c:f>
              <c:numCache>
                <c:formatCode>0.00%</c:formatCode>
                <c:ptCount val="7"/>
                <c:pt idx="0">
                  <c:v>0.26027397260273971</c:v>
                </c:pt>
                <c:pt idx="1">
                  <c:v>0.26027397260273971</c:v>
                </c:pt>
                <c:pt idx="2">
                  <c:v>0.26027397260273971</c:v>
                </c:pt>
                <c:pt idx="3">
                  <c:v>0.26027397260273971</c:v>
                </c:pt>
                <c:pt idx="4">
                  <c:v>0.26027397260273971</c:v>
                </c:pt>
                <c:pt idx="5">
                  <c:v>0.26027397260273971</c:v>
                </c:pt>
                <c:pt idx="6">
                  <c:v>0.26027397260273971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80A-B8A9-EBB9827221F6}"/>
            </c:ext>
          </c:extLst>
        </c:ser>
        <c:ser>
          <c:idx val="1"/>
          <c:order val="1"/>
          <c:tx>
            <c:strRef>
              <c:f>'Trang 315'!$A$9</c:f>
              <c:strCache>
                <c:ptCount val="1"/>
                <c:pt idx="0">
                  <c:v>Chặn dưới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'Trang 315'!$B$2:$H$2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'Trang 315'!$B$9:$H$9</c:f>
              <c:numCache>
                <c:formatCode>0.00%</c:formatCode>
                <c:ptCount val="7"/>
                <c:pt idx="0">
                  <c:v>0.17808219178082191</c:v>
                </c:pt>
                <c:pt idx="1">
                  <c:v>0.17808219178082191</c:v>
                </c:pt>
                <c:pt idx="2">
                  <c:v>0.17808219178082191</c:v>
                </c:pt>
                <c:pt idx="3">
                  <c:v>0.17808219178082191</c:v>
                </c:pt>
                <c:pt idx="4">
                  <c:v>0.17808219178082191</c:v>
                </c:pt>
                <c:pt idx="5">
                  <c:v>0.17808219178082191</c:v>
                </c:pt>
                <c:pt idx="6">
                  <c:v>0.17808219178082191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80A-B8A9-EBB9827221F6}"/>
            </c:ext>
          </c:extLst>
        </c:ser>
        <c:ser>
          <c:idx val="2"/>
          <c:order val="2"/>
          <c:tx>
            <c:strRef>
              <c:f>'Trang 315'!$A$10</c:f>
              <c:strCache>
                <c:ptCount val="1"/>
                <c:pt idx="0">
                  <c:v>Phải thu/ Doanh thu</c:v>
                </c:pt>
              </c:strCache>
            </c:strRef>
          </c:tx>
          <c:spPr>
            <a:ln w="28575" cap="rnd" cmpd="sng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'Trang 315'!$B$2:$H$2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'Trang 315'!$B$10:$H$10</c:f>
              <c:numCache>
                <c:formatCode>0.00%</c:formatCode>
                <c:ptCount val="7"/>
                <c:pt idx="0">
                  <c:v>0.21141717080705369</c:v>
                </c:pt>
                <c:pt idx="1">
                  <c:v>0.25973551545261925</c:v>
                </c:pt>
                <c:pt idx="2">
                  <c:v>0.18119946483625154</c:v>
                </c:pt>
                <c:pt idx="3">
                  <c:v>0.22859284242083569</c:v>
                </c:pt>
                <c:pt idx="4">
                  <c:v>0.20906830142848881</c:v>
                </c:pt>
                <c:pt idx="5">
                  <c:v>0.21993543179983857</c:v>
                </c:pt>
                <c:pt idx="6">
                  <c:v>0.1862222918461659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FD6-480A-B8A9-EBB98272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67023"/>
        <c:axId val="1286871183"/>
      </c:lineChart>
      <c:catAx>
        <c:axId val="12868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71183"/>
        <c:crosses val="autoZero"/>
        <c:auto val="1"/>
        <c:lblAlgn val="ctr"/>
        <c:lblOffset val="100"/>
        <c:noMultiLvlLbl val="0"/>
      </c:catAx>
      <c:valAx>
        <c:axId val="1286871183"/>
        <c:scaling>
          <c:orientation val="minMax"/>
          <c:max val="0.32000000000000006"/>
          <c:min val="0.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8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BÁO CÁO KHOẢN PHẢI THU THEO TUỔI NỢ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'Trang 316.1'!$A$4</c:f>
              <c:strCache>
                <c:ptCount val="1"/>
                <c:pt idx="0">
                  <c:v>&lt;0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'Trang 316.1'!$B$3:$T$3</c:f>
              <c:strCache>
                <c:ptCount val="19"/>
                <c:pt idx="0">
                  <c:v> W01 </c:v>
                </c:pt>
                <c:pt idx="1">
                  <c:v> W02 </c:v>
                </c:pt>
                <c:pt idx="2">
                  <c:v> W03 </c:v>
                </c:pt>
                <c:pt idx="3">
                  <c:v> W04 </c:v>
                </c:pt>
                <c:pt idx="4">
                  <c:v> W05 </c:v>
                </c:pt>
                <c:pt idx="5">
                  <c:v> W06 </c:v>
                </c:pt>
                <c:pt idx="6">
                  <c:v> W07 </c:v>
                </c:pt>
                <c:pt idx="7">
                  <c:v> W08 </c:v>
                </c:pt>
                <c:pt idx="8">
                  <c:v> W09 </c:v>
                </c:pt>
                <c:pt idx="9">
                  <c:v> W10 </c:v>
                </c:pt>
                <c:pt idx="10">
                  <c:v> W11 </c:v>
                </c:pt>
                <c:pt idx="11">
                  <c:v> W12 </c:v>
                </c:pt>
                <c:pt idx="12">
                  <c:v> W13 </c:v>
                </c:pt>
                <c:pt idx="13">
                  <c:v> W14 </c:v>
                </c:pt>
                <c:pt idx="14">
                  <c:v> W15 </c:v>
                </c:pt>
                <c:pt idx="15">
                  <c:v> W16 </c:v>
                </c:pt>
                <c:pt idx="16">
                  <c:v> W17 </c:v>
                </c:pt>
                <c:pt idx="17">
                  <c:v> W18 </c:v>
                </c:pt>
                <c:pt idx="18">
                  <c:v> W19 </c:v>
                </c:pt>
              </c:strCache>
            </c:strRef>
          </c:cat>
          <c:val>
            <c:numRef>
              <c:f>'Trang 316.1'!$B$4:$T$4</c:f>
              <c:numCache>
                <c:formatCode>_(* #,##0_);_(* \(#,##0\);_(* "-"??_);_(@_)</c:formatCode>
                <c:ptCount val="19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7-4BCD-BFD2-C630DF4D07A6}"/>
            </c:ext>
          </c:extLst>
        </c:ser>
        <c:ser>
          <c:idx val="1"/>
          <c:order val="1"/>
          <c:tx>
            <c:strRef>
              <c:f>'Trang 316.1'!$A$5</c:f>
              <c:strCache>
                <c:ptCount val="1"/>
                <c:pt idx="0">
                  <c:v>0-29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'Trang 316.1'!$B$3:$T$3</c:f>
              <c:strCache>
                <c:ptCount val="19"/>
                <c:pt idx="0">
                  <c:v> W01 </c:v>
                </c:pt>
                <c:pt idx="1">
                  <c:v> W02 </c:v>
                </c:pt>
                <c:pt idx="2">
                  <c:v> W03 </c:v>
                </c:pt>
                <c:pt idx="3">
                  <c:v> W04 </c:v>
                </c:pt>
                <c:pt idx="4">
                  <c:v> W05 </c:v>
                </c:pt>
                <c:pt idx="5">
                  <c:v> W06 </c:v>
                </c:pt>
                <c:pt idx="6">
                  <c:v> W07 </c:v>
                </c:pt>
                <c:pt idx="7">
                  <c:v> W08 </c:v>
                </c:pt>
                <c:pt idx="8">
                  <c:v> W09 </c:v>
                </c:pt>
                <c:pt idx="9">
                  <c:v> W10 </c:v>
                </c:pt>
                <c:pt idx="10">
                  <c:v> W11 </c:v>
                </c:pt>
                <c:pt idx="11">
                  <c:v> W12 </c:v>
                </c:pt>
                <c:pt idx="12">
                  <c:v> W13 </c:v>
                </c:pt>
                <c:pt idx="13">
                  <c:v> W14 </c:v>
                </c:pt>
                <c:pt idx="14">
                  <c:v> W15 </c:v>
                </c:pt>
                <c:pt idx="15">
                  <c:v> W16 </c:v>
                </c:pt>
                <c:pt idx="16">
                  <c:v> W17 </c:v>
                </c:pt>
                <c:pt idx="17">
                  <c:v> W18 </c:v>
                </c:pt>
                <c:pt idx="18">
                  <c:v> W19 </c:v>
                </c:pt>
              </c:strCache>
            </c:strRef>
          </c:cat>
          <c:val>
            <c:numRef>
              <c:f>'Trang 316.1'!$B$5:$T$5</c:f>
              <c:numCache>
                <c:formatCode>_(* #,##0_);_(* \(#,##0\);_(* "-"??_);_(@_)</c:formatCode>
                <c:ptCount val="19"/>
                <c:pt idx="0">
                  <c:v>13303.788888888888</c:v>
                </c:pt>
                <c:pt idx="1">
                  <c:v>11973.41</c:v>
                </c:pt>
                <c:pt idx="2">
                  <c:v>10776.069</c:v>
                </c:pt>
                <c:pt idx="3">
                  <c:v>9698.4621000000006</c:v>
                </c:pt>
                <c:pt idx="4">
                  <c:v>8728.6158900000009</c:v>
                </c:pt>
                <c:pt idx="5">
                  <c:v>7855.7543010000009</c:v>
                </c:pt>
                <c:pt idx="6">
                  <c:v>7070.1788709000011</c:v>
                </c:pt>
                <c:pt idx="7">
                  <c:v>6363.1609838100012</c:v>
                </c:pt>
                <c:pt idx="8">
                  <c:v>5726.8448854290009</c:v>
                </c:pt>
                <c:pt idx="9">
                  <c:v>5154.1603968861009</c:v>
                </c:pt>
                <c:pt idx="10">
                  <c:v>4638.7443571974909</c:v>
                </c:pt>
                <c:pt idx="11">
                  <c:v>4174.8699214777416</c:v>
                </c:pt>
                <c:pt idx="12">
                  <c:v>3757.3829293299677</c:v>
                </c:pt>
                <c:pt idx="13">
                  <c:v>3381.6446363969712</c:v>
                </c:pt>
                <c:pt idx="14">
                  <c:v>3043.480172757274</c:v>
                </c:pt>
                <c:pt idx="15">
                  <c:v>2739.1321554815468</c:v>
                </c:pt>
                <c:pt idx="16">
                  <c:v>2465.218939933392</c:v>
                </c:pt>
                <c:pt idx="17">
                  <c:v>2218.6970459400527</c:v>
                </c:pt>
                <c:pt idx="18">
                  <c:v>1996.8273413460474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7-4BCD-BFD2-C630DF4D07A6}"/>
            </c:ext>
          </c:extLst>
        </c:ser>
        <c:ser>
          <c:idx val="2"/>
          <c:order val="2"/>
          <c:tx>
            <c:strRef>
              <c:f>'Trang 316.1'!$A$6</c:f>
              <c:strCache>
                <c:ptCount val="1"/>
                <c:pt idx="0">
                  <c:v>30-59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'Trang 316.1'!$B$3:$T$3</c:f>
              <c:strCache>
                <c:ptCount val="19"/>
                <c:pt idx="0">
                  <c:v> W01 </c:v>
                </c:pt>
                <c:pt idx="1">
                  <c:v> W02 </c:v>
                </c:pt>
                <c:pt idx="2">
                  <c:v> W03 </c:v>
                </c:pt>
                <c:pt idx="3">
                  <c:v> W04 </c:v>
                </c:pt>
                <c:pt idx="4">
                  <c:v> W05 </c:v>
                </c:pt>
                <c:pt idx="5">
                  <c:v> W06 </c:v>
                </c:pt>
                <c:pt idx="6">
                  <c:v> W07 </c:v>
                </c:pt>
                <c:pt idx="7">
                  <c:v> W08 </c:v>
                </c:pt>
                <c:pt idx="8">
                  <c:v> W09 </c:v>
                </c:pt>
                <c:pt idx="9">
                  <c:v> W10 </c:v>
                </c:pt>
                <c:pt idx="10">
                  <c:v> W11 </c:v>
                </c:pt>
                <c:pt idx="11">
                  <c:v> W12 </c:v>
                </c:pt>
                <c:pt idx="12">
                  <c:v> W13 </c:v>
                </c:pt>
                <c:pt idx="13">
                  <c:v> W14 </c:v>
                </c:pt>
                <c:pt idx="14">
                  <c:v> W15 </c:v>
                </c:pt>
                <c:pt idx="15">
                  <c:v> W16 </c:v>
                </c:pt>
                <c:pt idx="16">
                  <c:v> W17 </c:v>
                </c:pt>
                <c:pt idx="17">
                  <c:v> W18 </c:v>
                </c:pt>
                <c:pt idx="18">
                  <c:v> W19 </c:v>
                </c:pt>
              </c:strCache>
            </c:strRef>
          </c:cat>
          <c:val>
            <c:numRef>
              <c:f>'Trang 316.1'!$B$6:$T$6</c:f>
              <c:numCache>
                <c:formatCode>_(* #,##0_);_(* \(#,##0\);_(* "-"??_);_(@_)</c:formatCode>
                <c:ptCount val="19"/>
                <c:pt idx="0">
                  <c:v>1914.2955555555554</c:v>
                </c:pt>
                <c:pt idx="1">
                  <c:v>3244.6744444444448</c:v>
                </c:pt>
                <c:pt idx="2">
                  <c:v>4442.0154444444452</c:v>
                </c:pt>
                <c:pt idx="3">
                  <c:v>5519.622344444444</c:v>
                </c:pt>
                <c:pt idx="4">
                  <c:v>6489.4685544444437</c:v>
                </c:pt>
                <c:pt idx="5">
                  <c:v>7362.3301434444438</c:v>
                </c:pt>
                <c:pt idx="6">
                  <c:v>8147.9055735444435</c:v>
                </c:pt>
                <c:pt idx="7">
                  <c:v>8854.9234606344435</c:v>
                </c:pt>
                <c:pt idx="8">
                  <c:v>9491.2395590154447</c:v>
                </c:pt>
                <c:pt idx="9">
                  <c:v>10063.924047558343</c:v>
                </c:pt>
                <c:pt idx="10">
                  <c:v>10579.340087246954</c:v>
                </c:pt>
                <c:pt idx="11">
                  <c:v>11043.214522966704</c:v>
                </c:pt>
                <c:pt idx="12">
                  <c:v>11460.701515114477</c:v>
                </c:pt>
                <c:pt idx="13">
                  <c:v>11836.439808047473</c:v>
                </c:pt>
                <c:pt idx="14">
                  <c:v>12174.604271687171</c:v>
                </c:pt>
                <c:pt idx="15">
                  <c:v>12478.952288962897</c:v>
                </c:pt>
                <c:pt idx="16">
                  <c:v>12752.865504511054</c:v>
                </c:pt>
                <c:pt idx="17">
                  <c:v>12999.387398504392</c:v>
                </c:pt>
                <c:pt idx="18">
                  <c:v>13221.257103098396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7-4BCD-BFD2-C630DF4D07A6}"/>
            </c:ext>
          </c:extLst>
        </c:ser>
        <c:ser>
          <c:idx val="3"/>
          <c:order val="3"/>
          <c:tx>
            <c:strRef>
              <c:f>'Trang 316.1'!$A$7</c:f>
              <c:strCache>
                <c:ptCount val="1"/>
                <c:pt idx="0">
                  <c:v>60-90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'Trang 316.1'!$B$3:$T$3</c:f>
              <c:strCache>
                <c:ptCount val="19"/>
                <c:pt idx="0">
                  <c:v> W01 </c:v>
                </c:pt>
                <c:pt idx="1">
                  <c:v> W02 </c:v>
                </c:pt>
                <c:pt idx="2">
                  <c:v> W03 </c:v>
                </c:pt>
                <c:pt idx="3">
                  <c:v> W04 </c:v>
                </c:pt>
                <c:pt idx="4">
                  <c:v> W05 </c:v>
                </c:pt>
                <c:pt idx="5">
                  <c:v> W06 </c:v>
                </c:pt>
                <c:pt idx="6">
                  <c:v> W07 </c:v>
                </c:pt>
                <c:pt idx="7">
                  <c:v> W08 </c:v>
                </c:pt>
                <c:pt idx="8">
                  <c:v> W09 </c:v>
                </c:pt>
                <c:pt idx="9">
                  <c:v> W10 </c:v>
                </c:pt>
                <c:pt idx="10">
                  <c:v> W11 </c:v>
                </c:pt>
                <c:pt idx="11">
                  <c:v> W12 </c:v>
                </c:pt>
                <c:pt idx="12">
                  <c:v> W13 </c:v>
                </c:pt>
                <c:pt idx="13">
                  <c:v> W14 </c:v>
                </c:pt>
                <c:pt idx="14">
                  <c:v> W15 </c:v>
                </c:pt>
                <c:pt idx="15">
                  <c:v> W16 </c:v>
                </c:pt>
                <c:pt idx="16">
                  <c:v> W17 </c:v>
                </c:pt>
                <c:pt idx="17">
                  <c:v> W18 </c:v>
                </c:pt>
                <c:pt idx="18">
                  <c:v> W19 </c:v>
                </c:pt>
              </c:strCache>
            </c:strRef>
          </c:cat>
          <c:val>
            <c:numRef>
              <c:f>'Trang 316.1'!$B$7:$T$7</c:f>
              <c:numCache>
                <c:formatCode>General</c:formatCode>
                <c:ptCount val="19"/>
                <c:pt idx="0" formatCode="_(* #,##0_);_(* \(#,##0\);_(* &quot;-&quot;??_);_(@_)">
                  <c:v>230</c:v>
                </c:pt>
                <c:pt idx="1">
                  <c:v>0</c:v>
                </c:pt>
                <c:pt idx="2" formatCode="_(* #,##0_);_(* \(#,##0\);_(* &quot;-&quot;??_);_(@_)">
                  <c:v>230</c:v>
                </c:pt>
                <c:pt idx="3" formatCode="_(* #,##0_);_(* \(#,##0\);_(* &quot;-&quot;??_);_(@_)">
                  <c:v>230</c:v>
                </c:pt>
                <c:pt idx="4" formatCode="_(* #,##0_);_(* \(#,##0\);_(* &quot;-&quot;??_);_(@_)">
                  <c:v>460</c:v>
                </c:pt>
                <c:pt idx="5" formatCode="_(* #,##0_);_(* \(#,##0\);_(* &quot;-&quot;??_);_(@_)">
                  <c:v>690</c:v>
                </c:pt>
                <c:pt idx="6" formatCode="_(* #,##0_);_(* \(#,##0\);_(* &quot;-&quot;??_);_(@_)">
                  <c:v>100</c:v>
                </c:pt>
                <c:pt idx="7" formatCode="_(* #,##0_);_(* \(#,##0\);_(* &quot;-&quot;??_);_(@_)">
                  <c:v>790</c:v>
                </c:pt>
                <c:pt idx="8" formatCode="_(* #,##0_);_(* \(#,##0\);_(* &quot;-&quot;??_);_(@_)">
                  <c:v>890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890</c:v>
                </c:pt>
                <c:pt idx="11" formatCode="_(* #,##0_);_(* \(#,##0\);_(* &quot;-&quot;??_);_(@_)">
                  <c:v>890</c:v>
                </c:pt>
                <c:pt idx="12" formatCode="_(* #,##0_);_(* \(#,##0\);_(* &quot;-&quot;??_);_(@_)">
                  <c:v>100</c:v>
                </c:pt>
                <c:pt idx="13" formatCode="_(* #,##0_);_(* \(#,##0\);_(* &quot;-&quot;??_);_(@_)">
                  <c:v>990</c:v>
                </c:pt>
                <c:pt idx="14" formatCode="_(* #,##0_);_(* \(#,##0\);_(* &quot;-&quot;??_);_(@_)">
                  <c:v>1090</c:v>
                </c:pt>
                <c:pt idx="15" formatCode="_(* #,##0_);_(* \(#,##0\);_(* &quot;-&quot;??_);_(@_)">
                  <c:v>110</c:v>
                </c:pt>
                <c:pt idx="16" formatCode="_(* #,##0_);_(* \(#,##0\);_(* &quot;-&quot;??_);_(@_)">
                  <c:v>200</c:v>
                </c:pt>
                <c:pt idx="17" formatCode="_(* #,##0_);_(* \(#,##0\);_(* &quot;-&quot;??_);_(@_)">
                  <c:v>100</c:v>
                </c:pt>
                <c:pt idx="18" formatCode="_(* #,##0_);_(* \(#,##0\);_(* &quot;-&quot;??_);_(@_)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97-4BCD-BFD2-C630DF4D07A6}"/>
            </c:ext>
          </c:extLst>
        </c:ser>
        <c:ser>
          <c:idx val="4"/>
          <c:order val="4"/>
          <c:tx>
            <c:strRef>
              <c:f>'Trang 316.1'!$A$8</c:f>
              <c:strCache>
                <c:ptCount val="1"/>
                <c:pt idx="0">
                  <c:v>&gt;90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'Trang 316.1'!$B$3:$T$3</c:f>
              <c:strCache>
                <c:ptCount val="19"/>
                <c:pt idx="0">
                  <c:v> W01 </c:v>
                </c:pt>
                <c:pt idx="1">
                  <c:v> W02 </c:v>
                </c:pt>
                <c:pt idx="2">
                  <c:v> W03 </c:v>
                </c:pt>
                <c:pt idx="3">
                  <c:v> W04 </c:v>
                </c:pt>
                <c:pt idx="4">
                  <c:v> W05 </c:v>
                </c:pt>
                <c:pt idx="5">
                  <c:v> W06 </c:v>
                </c:pt>
                <c:pt idx="6">
                  <c:v> W07 </c:v>
                </c:pt>
                <c:pt idx="7">
                  <c:v> W08 </c:v>
                </c:pt>
                <c:pt idx="8">
                  <c:v> W09 </c:v>
                </c:pt>
                <c:pt idx="9">
                  <c:v> W10 </c:v>
                </c:pt>
                <c:pt idx="10">
                  <c:v> W11 </c:v>
                </c:pt>
                <c:pt idx="11">
                  <c:v> W12 </c:v>
                </c:pt>
                <c:pt idx="12">
                  <c:v> W13 </c:v>
                </c:pt>
                <c:pt idx="13">
                  <c:v> W14 </c:v>
                </c:pt>
                <c:pt idx="14">
                  <c:v> W15 </c:v>
                </c:pt>
                <c:pt idx="15">
                  <c:v> W16 </c:v>
                </c:pt>
                <c:pt idx="16">
                  <c:v> W17 </c:v>
                </c:pt>
                <c:pt idx="17">
                  <c:v> W18 </c:v>
                </c:pt>
                <c:pt idx="18">
                  <c:v> W19 </c:v>
                </c:pt>
              </c:strCache>
            </c:strRef>
          </c:cat>
          <c:val>
            <c:numRef>
              <c:f>'Trang 316.1'!$B$8:$T$8</c:f>
              <c:numCache>
                <c:formatCode>_(* #,##0.0_);_(* \(#,##0.0\);_(* "-"?_);_(@_)</c:formatCode>
                <c:ptCount val="19"/>
                <c:pt idx="0" formatCode="_(* #,##0_);_(* \(#,##0\);_(* &quot;-&quot;??_);_(@_)">
                  <c:v>330</c:v>
                </c:pt>
                <c:pt idx="1">
                  <c:v>363</c:v>
                </c:pt>
                <c:pt idx="2">
                  <c:v>399</c:v>
                </c:pt>
                <c:pt idx="3">
                  <c:v>439</c:v>
                </c:pt>
                <c:pt idx="4">
                  <c:v>483</c:v>
                </c:pt>
                <c:pt idx="5">
                  <c:v>531</c:v>
                </c:pt>
                <c:pt idx="6">
                  <c:v>584</c:v>
                </c:pt>
                <c:pt idx="7">
                  <c:v>642</c:v>
                </c:pt>
                <c:pt idx="8">
                  <c:v>706</c:v>
                </c:pt>
                <c:pt idx="9">
                  <c:v>777</c:v>
                </c:pt>
                <c:pt idx="10">
                  <c:v>855</c:v>
                </c:pt>
                <c:pt idx="11">
                  <c:v>941</c:v>
                </c:pt>
                <c:pt idx="12">
                  <c:v>1035</c:v>
                </c:pt>
                <c:pt idx="13">
                  <c:v>1139</c:v>
                </c:pt>
                <c:pt idx="14">
                  <c:v>1253</c:v>
                </c:pt>
                <c:pt idx="15">
                  <c:v>1378</c:v>
                </c:pt>
                <c:pt idx="16">
                  <c:v>1516</c:v>
                </c:pt>
                <c:pt idx="17">
                  <c:v>1668</c:v>
                </c:pt>
                <c:pt idx="18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97-4BCD-BFD2-C630DF4D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30750527"/>
        <c:axId val="130750943"/>
      </c:barChart>
      <c:catAx>
        <c:axId val="1307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0943"/>
        <c:crosses val="autoZero"/>
        <c:auto val="1"/>
        <c:lblAlgn val="ctr"/>
        <c:lblOffset val="100"/>
        <c:noMultiLvlLbl val="0"/>
      </c:catAx>
      <c:valAx>
        <c:axId val="1307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TỶ</a:t>
            </a:r>
            <a:r>
              <a:rPr lang="en-US" sz="1400" baseline="0"/>
              <a:t> LỆ TỒN KHO/ DOANH THU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'Trang 316.2'!$A$4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'Trang 316.2'!$B$2:$H$2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'Trang 316.2'!$B$4:$H$4</c:f>
              <c:numCache>
                <c:formatCode>_(* #,##0.00_);_(* \(#,##0.00\);_(* "-"??_);_(@_)</c:formatCode>
                <c:ptCount val="7"/>
                <c:pt idx="0">
                  <c:v>3107.6</c:v>
                </c:pt>
                <c:pt idx="1">
                  <c:v>2737.4</c:v>
                </c:pt>
                <c:pt idx="2">
                  <c:v>3438.2</c:v>
                </c:pt>
                <c:pt idx="3">
                  <c:v>3202.2</c:v>
                </c:pt>
                <c:pt idx="4">
                  <c:v>3458.2</c:v>
                </c:pt>
                <c:pt idx="5">
                  <c:v>3964.8</c:v>
                </c:pt>
                <c:pt idx="6">
                  <c:v>5106.8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5-4AD1-B7E4-CDEA49BF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268387087"/>
        <c:axId val="268392079"/>
      </c:barChart>
      <c:lineChart>
        <c:grouping val="standard"/>
        <c:varyColors val="0"/>
        <c:ser>
          <c:idx val="0"/>
          <c:order val="0"/>
          <c:tx>
            <c:strRef>
              <c:f>'Trang 316.2'!$A$3</c:f>
              <c:strCache>
                <c:ptCount val="1"/>
                <c:pt idx="0">
                  <c:v>Hàng tồn kho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ADF119-876A-4CA3-9DF3-6A0C8F1DD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95-4AD1-B7E4-CDEA49BFB3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C74E6B-7C6E-4F29-97A5-B95585B95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95-4AD1-B7E4-CDEA49BFB3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7B2D2B-6C8A-46FB-B2BE-932409ED5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F95-4AD1-B7E4-CDEA49BFB3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A9B82C-646B-46AE-A9A8-EB1DB45A9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95-4AD1-B7E4-CDEA49BFB3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E9E52E-4400-47BC-9203-59577C9FA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F95-4AD1-B7E4-CDEA49BFB3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553FB4-F99A-4CAB-A58E-A299B6FEC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95-4AD1-B7E4-CDEA49BFB3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C710DC-0DEF-4B4F-84AC-AED5EB735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95-4AD1-B7E4-CDEA49BFB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'Trang 316.2'!$B$2:$H$2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'Trang 316.2'!$B$3:$H$3</c:f>
              <c:numCache>
                <c:formatCode>_(* #,##0.00_);_(* \(#,##0.00\);_(* "-"??_);_(@_)</c:formatCode>
                <c:ptCount val="7"/>
                <c:pt idx="0">
                  <c:v>657</c:v>
                </c:pt>
                <c:pt idx="1">
                  <c:v>711</c:v>
                </c:pt>
                <c:pt idx="2">
                  <c:v>623</c:v>
                </c:pt>
                <c:pt idx="3">
                  <c:v>732</c:v>
                </c:pt>
                <c:pt idx="4">
                  <c:v>723</c:v>
                </c:pt>
                <c:pt idx="5">
                  <c:v>872</c:v>
                </c:pt>
                <c:pt idx="6">
                  <c:v>951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'Trang 316.2'!$B$5:$H$5</c15:f>
                <c15:dlblRangeCache>
                  <c:ptCount val="7"/>
                  <c:pt idx="0">
                    <c:v>21%</c:v>
                  </c:pt>
                  <c:pt idx="1">
                    <c:v>26%</c:v>
                  </c:pt>
                  <c:pt idx="2">
                    <c:v>18%</c:v>
                  </c:pt>
                  <c:pt idx="3">
                    <c:v>23%</c:v>
                  </c:pt>
                  <c:pt idx="4">
                    <c:v>21%</c:v>
                  </c:pt>
                  <c:pt idx="5">
                    <c:v>22%</c:v>
                  </c:pt>
                  <c:pt idx="6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95-4AD1-B7E4-CDEA49BF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87087"/>
        <c:axId val="268392079"/>
      </c:lineChart>
      <c:catAx>
        <c:axId val="26838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2079"/>
        <c:crosses val="autoZero"/>
        <c:auto val="1"/>
        <c:lblAlgn val="ctr"/>
        <c:lblOffset val="100"/>
        <c:noMultiLvlLbl val="0"/>
      </c:catAx>
      <c:valAx>
        <c:axId val="2683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870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60586176727907"/>
          <c:y val="0.10747088338803645"/>
          <c:w val="0.54901049868766405"/>
          <c:h val="0.676398971689113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BA-4246-8907-9E6852C464D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BA-4246-8907-9E6852C464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'Trang 318'!$O$5:$O$6</c:f>
              <c:strCache>
                <c:ptCount val="2"/>
                <c:pt idx="0">
                  <c:v>Dự án mới</c:v>
                </c:pt>
                <c:pt idx="1">
                  <c:v>Hiện hành</c:v>
                </c:pt>
              </c:strCache>
            </c:strRef>
          </c:cat>
          <c:val>
            <c:numRef>
              <c:f>'Trang 318'!$P$5:$P$6</c:f>
              <c:numCache>
                <c:formatCode>0%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F44-842E-C823621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BIẾN ĐỘNG LỢI NHUẬN GỘP NHÓM SẢN PHẨM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BIẾN ĐỘNG LỢI NHUẬN GỘP NHÓM SẢN PHẨM A</a:t>
          </a:r>
        </a:p>
      </cx:txPr>
    </cx:title>
    <cx:plotArea>
      <cx:plotAreaRegion>
        <cx:series layoutId="waterfall" uniqueId="{7751351D-0C92-4590-A359-6F7126C42E46}">
          <cx:dataLabels/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majorGridlines/>
        <cx:tickLabels/>
      </cx:axis>
      <cx:axis id="1">
        <cx:valScaling min="190000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327661</xdr:colOff>
      <xdr:row>15</xdr:row>
      <xdr:rowOff>90659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C9CCF-5F1C-4DA8-9BAD-F47E8BA55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733800" cy="2833858"/>
        </a:xfrm>
        <a:prstGeom prst="rect">
          <a:avLst/>
        </a:prstGeom>
      </xdr:spPr>
    </xdr:pic>
    <xdr:clientData/>
  </xdr:twoCellAnchor>
  <xdr:twoCellAnchor>
    <xdr:from>
      <xdr:col>12</xdr:col>
      <xdr:colOff>137160</xdr:colOff>
      <xdr:row>51</xdr:row>
      <xdr:rowOff>80010</xdr:rowOff>
    </xdr:from>
    <xdr:to>
      <xdr:col>21</xdr:col>
      <xdr:colOff>708660</xdr:colOff>
      <xdr:row>70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C0BFD2-3A3C-45CD-B7FD-A227DCAFBF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4340" y="10138410"/>
              <a:ext cx="727710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15</xdr:row>
      <xdr:rowOff>102870</xdr:rowOff>
    </xdr:from>
    <xdr:to>
      <xdr:col>7</xdr:col>
      <xdr:colOff>304800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9B519C-3800-A72A-AFD6-143624050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15</xdr:row>
      <xdr:rowOff>38100</xdr:rowOff>
    </xdr:from>
    <xdr:to>
      <xdr:col>15</xdr:col>
      <xdr:colOff>438150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8B8E3-CBA0-4DEB-9A8F-81CC311C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3810</xdr:rowOff>
    </xdr:from>
    <xdr:to>
      <xdr:col>5</xdr:col>
      <xdr:colOff>137160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7E707-3911-B601-E074-D5547A0D6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49530</xdr:rowOff>
    </xdr:from>
    <xdr:to>
      <xdr:col>13</xdr:col>
      <xdr:colOff>7620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DEF9-A880-6266-FE62-D607385C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K_HN/Excel%20-%20Copy/2.%20Lookup_Vlooku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EVERCFO\12.%20He%20thong%20bao%20cao%20ke%20toan%20quan%20tri\BT_KTQT\1.%20AR.xlsx" TargetMode="External"/><Relationship Id="rId1" Type="http://schemas.openxmlformats.org/officeDocument/2006/relationships/externalLinkPath" Target="file:///D:\CLEVERCFO\12.%20He%20thong%20bao%20cao%20ke%20toan%20quan%20tri\BT_KTQT\1.%20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AR"/>
      <sheetName val="AR_Data"/>
      <sheetName val="Sheet1"/>
    </sheetNames>
    <sheetDataSet>
      <sheetData sheetId="0">
        <row r="3">
          <cell r="H3">
            <v>0</v>
          </cell>
          <cell r="I3">
            <v>999.99</v>
          </cell>
          <cell r="J3">
            <v>0.04</v>
          </cell>
        </row>
        <row r="4">
          <cell r="H4">
            <v>1000</v>
          </cell>
          <cell r="I4">
            <v>9999.99</v>
          </cell>
          <cell r="J4">
            <v>0.05</v>
          </cell>
        </row>
        <row r="5">
          <cell r="H5">
            <v>10000</v>
          </cell>
          <cell r="I5">
            <v>49999.99</v>
          </cell>
          <cell r="J5">
            <v>0.06</v>
          </cell>
        </row>
        <row r="6">
          <cell r="H6">
            <v>50000</v>
          </cell>
          <cell r="I6">
            <v>99999.99</v>
          </cell>
          <cell r="J6">
            <v>7.0000000000000007E-2</v>
          </cell>
        </row>
        <row r="7">
          <cell r="H7">
            <v>100000</v>
          </cell>
          <cell r="I7">
            <v>999999.99</v>
          </cell>
          <cell r="J7">
            <v>0.1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_Data"/>
      <sheetName val="Sheet2"/>
      <sheetName val="Sum"/>
    </sheetNames>
    <sheetDataSet>
      <sheetData sheetId="0"/>
      <sheetData sheetId="1" refreshError="1"/>
      <sheetData sheetId="2">
        <row r="3">
          <cell r="B3" t="str">
            <v>W01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EF4D-1F8A-4FCE-B59A-D4FD455E79D3}">
  <dimension ref="A3:I15"/>
  <sheetViews>
    <sheetView tabSelected="1" workbookViewId="0">
      <selection activeCell="A9" sqref="A9"/>
    </sheetView>
  </sheetViews>
  <sheetFormatPr defaultRowHeight="15"/>
  <cols>
    <col min="1" max="1" width="35.88671875" style="1" bestFit="1" customWidth="1"/>
    <col min="2" max="2" width="8.88671875" style="1" customWidth="1"/>
    <col min="3" max="3" width="7.77734375" style="1" customWidth="1"/>
    <col min="4" max="5" width="8.88671875" style="1" customWidth="1"/>
    <col min="6" max="6" width="7.33203125" style="1" customWidth="1"/>
    <col min="7" max="9" width="8.88671875" style="1" customWidth="1"/>
    <col min="10" max="16384" width="8.88671875" style="1"/>
  </cols>
  <sheetData>
    <row r="3" spans="1:9" ht="18" customHeight="1">
      <c r="A3" s="133" t="s">
        <v>13</v>
      </c>
      <c r="B3" s="131" t="s">
        <v>11</v>
      </c>
      <c r="C3" s="131"/>
      <c r="D3" s="131"/>
      <c r="E3" s="131"/>
      <c r="F3" s="132" t="s">
        <v>12</v>
      </c>
      <c r="G3" s="132"/>
      <c r="H3" s="132"/>
      <c r="I3" s="132"/>
    </row>
    <row r="4" spans="1:9" s="2" customFormat="1" ht="30">
      <c r="A4" s="133"/>
      <c r="B4" s="3" t="s">
        <v>3</v>
      </c>
      <c r="C4" s="3" t="s">
        <v>4</v>
      </c>
      <c r="D4" s="3" t="s">
        <v>5</v>
      </c>
      <c r="E4" s="3" t="s">
        <v>6</v>
      </c>
      <c r="F4" s="4" t="s">
        <v>4</v>
      </c>
      <c r="G4" s="4" t="s">
        <v>8</v>
      </c>
      <c r="H4" s="4" t="s">
        <v>9</v>
      </c>
      <c r="I4" s="4" t="s">
        <v>10</v>
      </c>
    </row>
    <row r="5" spans="1:9" s="6" customFormat="1" ht="18" customHeight="1">
      <c r="A5" s="5" t="s">
        <v>0</v>
      </c>
      <c r="B5" s="5" t="s">
        <v>7</v>
      </c>
      <c r="C5" s="5" t="s">
        <v>7</v>
      </c>
      <c r="D5" s="5" t="s">
        <v>7</v>
      </c>
      <c r="E5" s="5"/>
      <c r="F5" s="5" t="s">
        <v>7</v>
      </c>
      <c r="G5" s="5" t="s">
        <v>7</v>
      </c>
      <c r="H5" s="5" t="s">
        <v>7</v>
      </c>
      <c r="I5" s="5"/>
    </row>
    <row r="6" spans="1:9" s="6" customFormat="1" ht="18" customHeight="1">
      <c r="A6" s="5" t="s">
        <v>1</v>
      </c>
      <c r="B6" s="5" t="s">
        <v>7</v>
      </c>
      <c r="C6" s="5" t="s">
        <v>7</v>
      </c>
      <c r="D6" s="5" t="s">
        <v>7</v>
      </c>
      <c r="E6" s="5"/>
      <c r="F6" s="5"/>
      <c r="G6" s="5" t="s">
        <v>7</v>
      </c>
      <c r="H6" s="5"/>
      <c r="I6" s="5"/>
    </row>
    <row r="7" spans="1:9" s="6" customFormat="1" ht="18" customHeight="1">
      <c r="A7" s="5" t="s">
        <v>2</v>
      </c>
      <c r="B7" s="5" t="s">
        <v>7</v>
      </c>
      <c r="C7" s="5"/>
      <c r="D7" s="5"/>
      <c r="E7" s="5"/>
      <c r="F7" s="5"/>
      <c r="G7" s="5" t="s">
        <v>7</v>
      </c>
      <c r="H7" s="5" t="s">
        <v>7</v>
      </c>
      <c r="I7" s="5"/>
    </row>
    <row r="8" spans="1:9" s="6" customFormat="1" ht="18" customHeight="1">
      <c r="A8" s="5" t="s">
        <v>86</v>
      </c>
      <c r="B8" s="5"/>
      <c r="C8" s="5" t="s">
        <v>7</v>
      </c>
      <c r="D8" s="5"/>
      <c r="E8" s="5"/>
      <c r="F8" s="5" t="s">
        <v>7</v>
      </c>
      <c r="G8" s="5" t="s">
        <v>7</v>
      </c>
      <c r="H8" s="5" t="s">
        <v>7</v>
      </c>
      <c r="I8" s="5"/>
    </row>
    <row r="9" spans="1:9" s="6" customFormat="1" ht="18" customHeight="1">
      <c r="A9" s="5" t="s">
        <v>87</v>
      </c>
      <c r="B9" s="5"/>
      <c r="C9" s="5" t="s">
        <v>7</v>
      </c>
      <c r="D9" s="5"/>
      <c r="E9" s="5"/>
      <c r="F9" s="5" t="s">
        <v>7</v>
      </c>
      <c r="G9" s="5" t="s">
        <v>7</v>
      </c>
      <c r="H9" s="5"/>
      <c r="I9" s="5"/>
    </row>
    <row r="10" spans="1:9" s="6" customFormat="1" ht="18" customHeight="1">
      <c r="A10" s="5" t="s">
        <v>88</v>
      </c>
      <c r="B10" s="5"/>
      <c r="C10" s="5"/>
      <c r="D10" s="5" t="s">
        <v>7</v>
      </c>
      <c r="E10" s="5" t="s">
        <v>7</v>
      </c>
      <c r="F10" s="5"/>
      <c r="G10" s="5" t="s">
        <v>7</v>
      </c>
      <c r="H10" s="5"/>
      <c r="I10" s="5"/>
    </row>
    <row r="11" spans="1:9" s="6" customFormat="1" ht="18" customHeight="1">
      <c r="A11" s="5" t="s">
        <v>89</v>
      </c>
      <c r="B11" s="5"/>
      <c r="C11" s="5"/>
      <c r="D11" s="5" t="s">
        <v>7</v>
      </c>
      <c r="E11" s="5" t="s">
        <v>7</v>
      </c>
      <c r="F11" s="5"/>
      <c r="G11" s="5" t="s">
        <v>7</v>
      </c>
      <c r="H11" s="5"/>
      <c r="I11" s="5"/>
    </row>
    <row r="12" spans="1:9" s="6" customFormat="1" ht="18" customHeight="1">
      <c r="A12" s="5" t="s">
        <v>90</v>
      </c>
      <c r="B12" s="5"/>
      <c r="C12" s="5"/>
      <c r="D12" s="5"/>
      <c r="E12" s="5"/>
      <c r="F12" s="5"/>
      <c r="G12" s="5" t="s">
        <v>7</v>
      </c>
      <c r="H12" s="5"/>
      <c r="I12" s="5"/>
    </row>
    <row r="13" spans="1:9" s="6" customFormat="1" ht="18" customHeight="1">
      <c r="A13" s="5" t="s">
        <v>91</v>
      </c>
      <c r="B13" s="5"/>
      <c r="C13" s="5"/>
      <c r="D13" s="5"/>
      <c r="E13" s="5" t="s">
        <v>7</v>
      </c>
      <c r="F13" s="5"/>
      <c r="G13" s="5" t="s">
        <v>7</v>
      </c>
      <c r="H13" s="5" t="s">
        <v>7</v>
      </c>
      <c r="I13" s="5"/>
    </row>
    <row r="14" spans="1:9" s="6" customFormat="1" ht="18" customHeight="1">
      <c r="A14" s="5" t="s">
        <v>92</v>
      </c>
      <c r="B14" s="5" t="s">
        <v>7</v>
      </c>
      <c r="C14" s="5" t="s">
        <v>7</v>
      </c>
      <c r="D14" s="5" t="s">
        <v>7</v>
      </c>
      <c r="E14" s="5"/>
      <c r="F14" s="5" t="s">
        <v>7</v>
      </c>
      <c r="G14" s="5" t="s">
        <v>7</v>
      </c>
      <c r="H14" s="5" t="s">
        <v>7</v>
      </c>
      <c r="I14" s="5"/>
    </row>
    <row r="15" spans="1:9" s="6" customFormat="1" ht="18" customHeight="1">
      <c r="A15" s="5" t="s">
        <v>93</v>
      </c>
      <c r="B15" s="5"/>
      <c r="C15" s="5"/>
      <c r="D15" s="5"/>
      <c r="E15" s="5"/>
      <c r="F15" s="5"/>
      <c r="G15" s="5" t="s">
        <v>7</v>
      </c>
      <c r="H15" s="5" t="s">
        <v>7</v>
      </c>
      <c r="I15" s="5"/>
    </row>
  </sheetData>
  <mergeCells count="3">
    <mergeCell ref="B3:E3"/>
    <mergeCell ref="F3:I3"/>
    <mergeCell ref="A3:A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2BE0-A44E-457A-8DF2-61D24F79B5F4}">
  <dimension ref="B2:N15"/>
  <sheetViews>
    <sheetView showGridLines="0" workbookViewId="0">
      <selection activeCell="Q13" sqref="Q13"/>
    </sheetView>
  </sheetViews>
  <sheetFormatPr defaultRowHeight="16.95" customHeight="1"/>
  <cols>
    <col min="1" max="1" width="8.88671875" style="7"/>
    <col min="2" max="2" width="32.6640625" style="7" bestFit="1" customWidth="1"/>
    <col min="3" max="3" width="1.77734375" style="7" customWidth="1"/>
    <col min="4" max="4" width="7.21875" style="7" customWidth="1"/>
    <col min="5" max="5" width="6.5546875" style="7" customWidth="1"/>
    <col min="6" max="6" width="9" style="7" customWidth="1"/>
    <col min="7" max="7" width="1.77734375" style="7" customWidth="1"/>
    <col min="8" max="8" width="8" style="7" customWidth="1"/>
    <col min="9" max="9" width="6.88671875" style="7" customWidth="1"/>
    <col min="10" max="10" width="1.77734375" style="7" customWidth="1"/>
    <col min="11" max="12" width="8.88671875" style="7"/>
    <col min="13" max="13" width="6.44140625" style="7" customWidth="1"/>
    <col min="14" max="14" width="6.88671875" style="7" customWidth="1"/>
    <col min="15" max="16384" width="8.88671875" style="7"/>
  </cols>
  <sheetData>
    <row r="2" spans="2:14" ht="24.6" customHeight="1">
      <c r="B2" s="134" t="s">
        <v>147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</row>
    <row r="3" spans="2:14" ht="16.95" customHeight="1" thickBot="1"/>
    <row r="4" spans="2:14" ht="16.95" customHeight="1">
      <c r="B4" s="135" t="s">
        <v>14</v>
      </c>
      <c r="C4" s="21"/>
      <c r="D4" s="137" t="s">
        <v>23</v>
      </c>
      <c r="E4" s="138"/>
      <c r="F4" s="139"/>
      <c r="G4" s="21"/>
      <c r="H4" s="137" t="s">
        <v>31</v>
      </c>
      <c r="I4" s="139"/>
      <c r="J4" s="21"/>
      <c r="K4" s="137" t="s">
        <v>32</v>
      </c>
      <c r="L4" s="140"/>
      <c r="M4" s="138" t="s">
        <v>28</v>
      </c>
      <c r="N4" s="139"/>
    </row>
    <row r="5" spans="2:14" ht="38.4" customHeight="1">
      <c r="B5" s="136"/>
      <c r="C5" s="8"/>
      <c r="D5" s="24" t="s">
        <v>26</v>
      </c>
      <c r="E5" s="22" t="s">
        <v>24</v>
      </c>
      <c r="F5" s="25" t="s">
        <v>25</v>
      </c>
      <c r="G5" s="8"/>
      <c r="H5" s="24" t="s">
        <v>26</v>
      </c>
      <c r="I5" s="25" t="s">
        <v>24</v>
      </c>
      <c r="J5" s="8"/>
      <c r="K5" s="24" t="s">
        <v>27</v>
      </c>
      <c r="L5" s="22" t="s">
        <v>24</v>
      </c>
      <c r="M5" s="23" t="s">
        <v>29</v>
      </c>
      <c r="N5" s="25" t="s">
        <v>30</v>
      </c>
    </row>
    <row r="6" spans="2:14" ht="18.600000000000001" customHeight="1">
      <c r="B6" s="44" t="s">
        <v>33</v>
      </c>
      <c r="C6" s="45"/>
      <c r="D6" s="46" t="s">
        <v>34</v>
      </c>
      <c r="E6" s="47" t="s">
        <v>35</v>
      </c>
      <c r="F6" s="48" t="s">
        <v>36</v>
      </c>
      <c r="G6" s="45"/>
      <c r="H6" s="49" t="s">
        <v>37</v>
      </c>
      <c r="I6" s="48" t="s">
        <v>38</v>
      </c>
      <c r="J6" s="45"/>
      <c r="K6" s="49" t="s">
        <v>39</v>
      </c>
      <c r="L6" s="50" t="s">
        <v>40</v>
      </c>
      <c r="M6" s="51" t="s">
        <v>41</v>
      </c>
      <c r="N6" s="52" t="s">
        <v>42</v>
      </c>
    </row>
    <row r="7" spans="2:14" ht="16.95" customHeight="1">
      <c r="B7" s="40" t="s">
        <v>138</v>
      </c>
      <c r="C7" s="10"/>
      <c r="D7" s="9"/>
      <c r="E7" s="27"/>
      <c r="F7" s="11"/>
      <c r="G7" s="10"/>
      <c r="H7" s="33"/>
      <c r="I7" s="11"/>
      <c r="J7" s="10"/>
      <c r="K7" s="33"/>
      <c r="L7" s="30"/>
      <c r="M7" s="10"/>
      <c r="N7" s="37"/>
    </row>
    <row r="8" spans="2:14" ht="16.95" customHeight="1">
      <c r="B8" s="84" t="s">
        <v>139</v>
      </c>
      <c r="C8" s="10"/>
      <c r="D8" s="9"/>
      <c r="E8" s="27"/>
      <c r="F8" s="11"/>
      <c r="G8" s="10"/>
      <c r="H8" s="33"/>
      <c r="I8" s="11"/>
      <c r="J8" s="10"/>
      <c r="K8" s="33"/>
      <c r="L8" s="30"/>
      <c r="M8" s="10"/>
      <c r="N8" s="37"/>
    </row>
    <row r="9" spans="2:14" ht="16.95" customHeight="1">
      <c r="B9" s="84" t="s">
        <v>140</v>
      </c>
      <c r="C9" s="10"/>
      <c r="D9" s="9"/>
      <c r="E9" s="27"/>
      <c r="F9" s="11"/>
      <c r="G9" s="10"/>
      <c r="H9" s="33"/>
      <c r="I9" s="11"/>
      <c r="J9" s="10"/>
      <c r="K9" s="33"/>
      <c r="L9" s="30"/>
      <c r="M9" s="10"/>
      <c r="N9" s="37"/>
    </row>
    <row r="10" spans="2:14" ht="16.95" customHeight="1">
      <c r="B10" s="85" t="s">
        <v>141</v>
      </c>
      <c r="C10" s="10"/>
      <c r="D10" s="9"/>
      <c r="E10" s="27"/>
      <c r="F10" s="11"/>
      <c r="G10" s="10"/>
      <c r="H10" s="33"/>
      <c r="I10" s="11"/>
      <c r="J10" s="10"/>
      <c r="K10" s="33"/>
      <c r="L10" s="30"/>
      <c r="M10" s="10"/>
      <c r="N10" s="37"/>
    </row>
    <row r="11" spans="2:14" ht="16.95" customHeight="1">
      <c r="B11" s="85" t="s">
        <v>142</v>
      </c>
      <c r="C11" s="10"/>
      <c r="D11" s="9"/>
      <c r="E11" s="27"/>
      <c r="F11" s="11"/>
      <c r="G11" s="10"/>
      <c r="H11" s="33"/>
      <c r="I11" s="11"/>
      <c r="J11" s="10"/>
      <c r="K11" s="33"/>
      <c r="L11" s="30"/>
      <c r="M11" s="10"/>
      <c r="N11" s="37"/>
    </row>
    <row r="12" spans="2:14" ht="16.95" customHeight="1">
      <c r="B12" s="85" t="s">
        <v>143</v>
      </c>
      <c r="C12" s="10"/>
      <c r="D12" s="9"/>
      <c r="E12" s="27"/>
      <c r="F12" s="11"/>
      <c r="G12" s="10"/>
      <c r="H12" s="33"/>
      <c r="I12" s="11"/>
      <c r="J12" s="10"/>
      <c r="K12" s="33"/>
      <c r="L12" s="30"/>
      <c r="M12" s="10"/>
      <c r="N12" s="37"/>
    </row>
    <row r="13" spans="2:14" ht="16.95" customHeight="1">
      <c r="B13" s="84" t="s">
        <v>144</v>
      </c>
      <c r="C13" s="10"/>
      <c r="D13" s="9"/>
      <c r="E13" s="27"/>
      <c r="F13" s="11"/>
      <c r="G13" s="10"/>
      <c r="H13" s="33"/>
      <c r="I13" s="11"/>
      <c r="J13" s="10"/>
      <c r="K13" s="33"/>
      <c r="L13" s="30"/>
      <c r="M13" s="10"/>
      <c r="N13" s="37"/>
    </row>
    <row r="14" spans="2:14" ht="16.95" customHeight="1">
      <c r="B14" s="40" t="s">
        <v>145</v>
      </c>
      <c r="C14" s="10"/>
      <c r="D14" s="9"/>
      <c r="E14" s="27"/>
      <c r="F14" s="11"/>
      <c r="G14" s="10"/>
      <c r="H14" s="33"/>
      <c r="I14" s="11"/>
      <c r="J14" s="10"/>
      <c r="K14" s="33"/>
      <c r="L14" s="30"/>
      <c r="M14" s="10"/>
      <c r="N14" s="37"/>
    </row>
    <row r="15" spans="2:14" ht="16.95" customHeight="1" thickBot="1">
      <c r="B15" s="86" t="s">
        <v>146</v>
      </c>
      <c r="C15" s="87"/>
      <c r="D15" s="88"/>
      <c r="E15" s="89"/>
      <c r="F15" s="90"/>
      <c r="G15" s="87"/>
      <c r="H15" s="91"/>
      <c r="I15" s="90"/>
      <c r="J15" s="87"/>
      <c r="K15" s="91"/>
      <c r="L15" s="92"/>
      <c r="M15" s="87"/>
      <c r="N15" s="93"/>
    </row>
  </sheetData>
  <mergeCells count="6">
    <mergeCell ref="B2:N2"/>
    <mergeCell ref="B4:B5"/>
    <mergeCell ref="D4:F4"/>
    <mergeCell ref="H4:I4"/>
    <mergeCell ref="K4:L4"/>
    <mergeCell ref="M4:N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623F-2015-40AA-878C-EEE469C04C6B}">
  <dimension ref="B5:P19"/>
  <sheetViews>
    <sheetView showGridLines="0" workbookViewId="0">
      <selection activeCell="H35" sqref="H35"/>
    </sheetView>
  </sheetViews>
  <sheetFormatPr defaultColWidth="9" defaultRowHeight="15"/>
  <cols>
    <col min="1" max="2" width="3.5546875" style="1" customWidth="1"/>
    <col min="3" max="3" width="16.21875" style="129" customWidth="1"/>
    <col min="4" max="4" width="0.77734375" style="1" customWidth="1"/>
    <col min="5" max="5" width="13.21875" style="1" customWidth="1"/>
    <col min="6" max="6" width="16.44140625" style="1" customWidth="1"/>
    <col min="7" max="7" width="17.6640625" style="1" customWidth="1"/>
    <col min="8" max="8" width="11.77734375" style="1" customWidth="1"/>
    <col min="9" max="9" width="13.21875" style="1" customWidth="1"/>
    <col min="10" max="10" width="11.109375" style="1" bestFit="1" customWidth="1"/>
    <col min="11" max="11" width="1.33203125" style="1" customWidth="1"/>
    <col min="12" max="12" width="23.5546875" style="1" customWidth="1"/>
    <col min="13" max="13" width="10" style="1" bestFit="1" customWidth="1"/>
    <col min="14" max="16384" width="9" style="1"/>
  </cols>
  <sheetData>
    <row r="5" spans="2:16" ht="16.8" customHeight="1">
      <c r="B5" s="146" t="s">
        <v>187</v>
      </c>
      <c r="C5" s="147"/>
      <c r="D5" s="102"/>
      <c r="E5" s="156" t="s">
        <v>180</v>
      </c>
      <c r="F5" s="157"/>
      <c r="G5" s="157"/>
      <c r="H5" s="158" t="s">
        <v>26</v>
      </c>
      <c r="I5" s="159"/>
      <c r="J5" s="160"/>
      <c r="K5" s="103"/>
      <c r="L5" s="150" t="s">
        <v>186</v>
      </c>
      <c r="M5" s="151"/>
      <c r="O5" s="129" t="s">
        <v>192</v>
      </c>
      <c r="P5" s="130">
        <v>0.27</v>
      </c>
    </row>
    <row r="6" spans="2:16" ht="26.4">
      <c r="B6" s="148"/>
      <c r="C6" s="149"/>
      <c r="D6" s="102"/>
      <c r="E6" s="104" t="s">
        <v>181</v>
      </c>
      <c r="F6" s="105" t="s">
        <v>182</v>
      </c>
      <c r="G6" s="106" t="s">
        <v>183</v>
      </c>
      <c r="H6" s="107" t="s">
        <v>23</v>
      </c>
      <c r="I6" s="107" t="s">
        <v>184</v>
      </c>
      <c r="J6" s="108" t="s">
        <v>185</v>
      </c>
      <c r="K6" s="103"/>
      <c r="L6" s="152"/>
      <c r="M6" s="153"/>
      <c r="O6" s="129" t="s">
        <v>193</v>
      </c>
      <c r="P6" s="130">
        <f>1-P5</f>
        <v>0.73</v>
      </c>
    </row>
    <row r="7" spans="2:16">
      <c r="B7" s="103"/>
      <c r="C7" s="126"/>
      <c r="D7" s="109"/>
      <c r="E7" s="109"/>
      <c r="F7" s="109"/>
      <c r="G7" s="109"/>
      <c r="H7" s="110"/>
      <c r="I7" s="110" t="s">
        <v>175</v>
      </c>
      <c r="J7" s="111">
        <v>19.72</v>
      </c>
      <c r="K7" s="103"/>
      <c r="L7" s="103"/>
      <c r="M7" s="103"/>
    </row>
    <row r="8" spans="2:16" ht="18.600000000000001" customHeight="1">
      <c r="B8" s="143" t="s">
        <v>191</v>
      </c>
      <c r="C8" s="127" t="s">
        <v>176</v>
      </c>
      <c r="D8" s="109"/>
      <c r="E8" s="112"/>
      <c r="F8" s="113"/>
      <c r="G8" s="114"/>
      <c r="H8" s="115"/>
      <c r="I8" s="115"/>
      <c r="J8" s="116"/>
      <c r="K8" s="103"/>
      <c r="L8" s="154" t="s">
        <v>190</v>
      </c>
      <c r="M8" s="155"/>
    </row>
    <row r="9" spans="2:16" ht="18.600000000000001" customHeight="1">
      <c r="B9" s="144"/>
      <c r="C9" s="127" t="s">
        <v>177</v>
      </c>
      <c r="D9" s="109"/>
      <c r="E9" s="112"/>
      <c r="F9" s="113"/>
      <c r="G9" s="114"/>
      <c r="H9" s="115"/>
      <c r="I9" s="115"/>
      <c r="J9" s="116"/>
      <c r="K9" s="103"/>
      <c r="L9" s="117" t="s">
        <v>194</v>
      </c>
      <c r="M9" s="118">
        <v>0.02</v>
      </c>
    </row>
    <row r="10" spans="2:16" ht="18.600000000000001" customHeight="1">
      <c r="B10" s="144"/>
      <c r="C10" s="127" t="s">
        <v>178</v>
      </c>
      <c r="D10" s="109"/>
      <c r="E10" s="112"/>
      <c r="F10" s="113"/>
      <c r="G10" s="114"/>
      <c r="H10" s="115"/>
      <c r="I10" s="115"/>
      <c r="J10" s="116"/>
      <c r="K10" s="103"/>
      <c r="L10" s="119" t="s">
        <v>188</v>
      </c>
      <c r="M10" s="120">
        <v>0.03</v>
      </c>
    </row>
    <row r="11" spans="2:16" ht="18.600000000000001" customHeight="1">
      <c r="B11" s="145"/>
      <c r="C11" s="128" t="s">
        <v>179</v>
      </c>
      <c r="D11" s="109"/>
      <c r="E11" s="121"/>
      <c r="F11" s="122"/>
      <c r="G11" s="122"/>
      <c r="H11" s="123"/>
      <c r="I11" s="123"/>
      <c r="J11" s="122"/>
      <c r="K11" s="103"/>
      <c r="L11" s="124" t="s">
        <v>189</v>
      </c>
      <c r="M11" s="125">
        <v>0.01</v>
      </c>
    </row>
    <row r="13" spans="2:16" ht="2.4" customHeight="1"/>
    <row r="14" spans="2:16" ht="18.600000000000001" customHeight="1">
      <c r="B14" s="143" t="s">
        <v>65</v>
      </c>
      <c r="C14" s="127" t="s">
        <v>76</v>
      </c>
      <c r="D14" s="109"/>
      <c r="E14" s="112"/>
      <c r="F14" s="113"/>
      <c r="G14" s="114"/>
      <c r="H14" s="115"/>
      <c r="I14" s="115"/>
      <c r="J14" s="116"/>
    </row>
    <row r="15" spans="2:16" ht="18.600000000000001" customHeight="1">
      <c r="B15" s="144"/>
      <c r="C15" s="127" t="s">
        <v>77</v>
      </c>
      <c r="D15" s="109"/>
      <c r="E15" s="112"/>
      <c r="F15" s="113"/>
      <c r="G15" s="114"/>
      <c r="H15" s="115"/>
      <c r="I15" s="115"/>
      <c r="J15" s="116"/>
    </row>
    <row r="16" spans="2:16" ht="18.600000000000001" customHeight="1">
      <c r="B16" s="144"/>
      <c r="C16" s="127" t="s">
        <v>78</v>
      </c>
      <c r="D16" s="109"/>
      <c r="E16" s="112"/>
      <c r="F16" s="113"/>
      <c r="G16" s="114"/>
      <c r="H16" s="115"/>
      <c r="I16" s="115"/>
      <c r="J16" s="116"/>
    </row>
    <row r="17" spans="2:10" ht="18.600000000000001" customHeight="1">
      <c r="B17" s="144"/>
      <c r="C17" s="127" t="s">
        <v>79</v>
      </c>
      <c r="D17" s="109"/>
      <c r="E17" s="112"/>
      <c r="F17" s="113"/>
      <c r="G17" s="114"/>
      <c r="H17" s="115"/>
      <c r="I17" s="115"/>
      <c r="J17" s="116"/>
    </row>
    <row r="18" spans="2:10" ht="18.600000000000001" customHeight="1">
      <c r="B18" s="144"/>
      <c r="C18" s="127" t="s">
        <v>80</v>
      </c>
      <c r="D18" s="109"/>
      <c r="E18" s="112"/>
      <c r="F18" s="113"/>
      <c r="G18" s="114"/>
      <c r="H18" s="115"/>
      <c r="I18" s="115"/>
      <c r="J18" s="116"/>
    </row>
    <row r="19" spans="2:10" ht="18.600000000000001" customHeight="1">
      <c r="B19" s="145"/>
      <c r="C19" s="128" t="s">
        <v>179</v>
      </c>
      <c r="D19" s="109"/>
      <c r="E19" s="121"/>
      <c r="F19" s="122"/>
      <c r="G19" s="122"/>
      <c r="H19" s="123"/>
      <c r="I19" s="123"/>
      <c r="J19" s="122"/>
    </row>
  </sheetData>
  <mergeCells count="7">
    <mergeCell ref="B14:B19"/>
    <mergeCell ref="B5:C6"/>
    <mergeCell ref="L5:M6"/>
    <mergeCell ref="B8:B11"/>
    <mergeCell ref="L8:M8"/>
    <mergeCell ref="E5:G5"/>
    <mergeCell ref="H5:J5"/>
  </mergeCells>
  <phoneticPr fontId="7" type="noConversion"/>
  <conditionalFormatting sqref="M9:M1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C3B8-3156-4A28-99CC-8312B8963FE3}">
  <dimension ref="B2:N62"/>
  <sheetViews>
    <sheetView showGridLines="0" topLeftCell="A31" workbookViewId="0">
      <selection activeCell="N64" sqref="N64"/>
    </sheetView>
  </sheetViews>
  <sheetFormatPr defaultRowHeight="16.95" customHeight="1"/>
  <cols>
    <col min="1" max="1" width="8.88671875" style="7"/>
    <col min="2" max="2" width="21.88671875" style="7" bestFit="1" customWidth="1"/>
    <col min="3" max="3" width="1.77734375" style="7" customWidth="1"/>
    <col min="4" max="4" width="7.21875" style="7" customWidth="1"/>
    <col min="5" max="5" width="6.5546875" style="7" customWidth="1"/>
    <col min="6" max="6" width="9" style="7" customWidth="1"/>
    <col min="7" max="7" width="1.77734375" style="7" customWidth="1"/>
    <col min="8" max="8" width="8" style="7" customWidth="1"/>
    <col min="9" max="9" width="6.88671875" style="7" customWidth="1"/>
    <col min="10" max="10" width="1.77734375" style="7" customWidth="1"/>
    <col min="11" max="12" width="8.88671875" style="7"/>
    <col min="13" max="13" width="6.44140625" style="7" customWidth="1"/>
    <col min="14" max="14" width="6.88671875" style="7" customWidth="1"/>
    <col min="15" max="16384" width="8.88671875" style="7"/>
  </cols>
  <sheetData>
    <row r="2" spans="2:14" ht="24.6" customHeight="1">
      <c r="B2" s="134" t="s">
        <v>43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</row>
    <row r="3" spans="2:14" ht="16.95" customHeight="1" thickBot="1"/>
    <row r="4" spans="2:14" ht="16.95" customHeight="1">
      <c r="B4" s="135" t="s">
        <v>14</v>
      </c>
      <c r="C4" s="21"/>
      <c r="D4" s="137" t="s">
        <v>23</v>
      </c>
      <c r="E4" s="138"/>
      <c r="F4" s="139"/>
      <c r="G4" s="21"/>
      <c r="H4" s="137" t="s">
        <v>31</v>
      </c>
      <c r="I4" s="139"/>
      <c r="J4" s="21"/>
      <c r="K4" s="137" t="s">
        <v>32</v>
      </c>
      <c r="L4" s="140"/>
      <c r="M4" s="138" t="s">
        <v>28</v>
      </c>
      <c r="N4" s="139"/>
    </row>
    <row r="5" spans="2:14" ht="38.4" customHeight="1">
      <c r="B5" s="136"/>
      <c r="C5" s="8"/>
      <c r="D5" s="24" t="s">
        <v>26</v>
      </c>
      <c r="E5" s="22" t="s">
        <v>24</v>
      </c>
      <c r="F5" s="25" t="s">
        <v>25</v>
      </c>
      <c r="G5" s="8"/>
      <c r="H5" s="24" t="s">
        <v>26</v>
      </c>
      <c r="I5" s="25" t="s">
        <v>24</v>
      </c>
      <c r="J5" s="8"/>
      <c r="K5" s="24" t="s">
        <v>27</v>
      </c>
      <c r="L5" s="22" t="s">
        <v>24</v>
      </c>
      <c r="M5" s="23" t="s">
        <v>29</v>
      </c>
      <c r="N5" s="25" t="s">
        <v>30</v>
      </c>
    </row>
    <row r="6" spans="2:14" ht="18.600000000000001" customHeight="1">
      <c r="B6" s="44" t="s">
        <v>33</v>
      </c>
      <c r="C6" s="45"/>
      <c r="D6" s="46" t="s">
        <v>34</v>
      </c>
      <c r="E6" s="47" t="s">
        <v>35</v>
      </c>
      <c r="F6" s="48" t="s">
        <v>36</v>
      </c>
      <c r="G6" s="45"/>
      <c r="H6" s="49" t="s">
        <v>37</v>
      </c>
      <c r="I6" s="48" t="s">
        <v>38</v>
      </c>
      <c r="J6" s="45"/>
      <c r="K6" s="49" t="s">
        <v>39</v>
      </c>
      <c r="L6" s="50" t="s">
        <v>40</v>
      </c>
      <c r="M6" s="51" t="s">
        <v>41</v>
      </c>
      <c r="N6" s="52" t="s">
        <v>42</v>
      </c>
    </row>
    <row r="7" spans="2:14" ht="16.95" customHeight="1">
      <c r="B7" s="40" t="s">
        <v>15</v>
      </c>
      <c r="C7" s="10"/>
      <c r="D7" s="9"/>
      <c r="E7" s="27"/>
      <c r="F7" s="11"/>
      <c r="G7" s="10"/>
      <c r="H7" s="33"/>
      <c r="I7" s="11"/>
      <c r="J7" s="10"/>
      <c r="K7" s="33"/>
      <c r="L7" s="30"/>
      <c r="M7" s="10"/>
      <c r="N7" s="37"/>
    </row>
    <row r="8" spans="2:14" ht="16.95" customHeight="1">
      <c r="B8" s="41" t="s">
        <v>3</v>
      </c>
      <c r="C8" s="13"/>
      <c r="D8" s="12"/>
      <c r="E8" s="26"/>
      <c r="F8" s="14"/>
      <c r="G8" s="13"/>
      <c r="H8" s="32"/>
      <c r="I8" s="17"/>
      <c r="J8" s="13"/>
      <c r="K8" s="34"/>
      <c r="L8" s="29"/>
      <c r="M8" s="16"/>
      <c r="N8" s="36"/>
    </row>
    <row r="9" spans="2:14" ht="16.95" customHeight="1">
      <c r="B9" s="42" t="s">
        <v>16</v>
      </c>
      <c r="C9" s="10"/>
      <c r="D9" s="9"/>
      <c r="E9" s="27"/>
      <c r="F9" s="11"/>
      <c r="G9" s="10"/>
      <c r="H9" s="33"/>
      <c r="I9" s="11"/>
      <c r="J9" s="10"/>
      <c r="K9" s="33"/>
      <c r="L9" s="30"/>
      <c r="M9" s="10"/>
      <c r="N9" s="37"/>
    </row>
    <row r="10" spans="2:14" ht="16.95" customHeight="1">
      <c r="B10" s="40" t="s">
        <v>17</v>
      </c>
      <c r="C10" s="10"/>
      <c r="D10" s="9"/>
      <c r="E10" s="27"/>
      <c r="F10" s="11"/>
      <c r="G10" s="10"/>
      <c r="H10" s="33"/>
      <c r="I10" s="11"/>
      <c r="J10" s="10"/>
      <c r="K10" s="33"/>
      <c r="L10" s="30"/>
      <c r="M10" s="10"/>
      <c r="N10" s="37"/>
    </row>
    <row r="11" spans="2:14" ht="16.95" customHeight="1">
      <c r="B11" s="42" t="s">
        <v>18</v>
      </c>
      <c r="C11" s="10"/>
      <c r="D11" s="9"/>
      <c r="E11" s="27"/>
      <c r="F11" s="11"/>
      <c r="G11" s="10"/>
      <c r="H11" s="33"/>
      <c r="I11" s="11"/>
      <c r="J11" s="10"/>
      <c r="K11" s="33"/>
      <c r="L11" s="30"/>
      <c r="M11" s="10"/>
      <c r="N11" s="37"/>
    </row>
    <row r="12" spans="2:14" ht="16.95" customHeight="1">
      <c r="B12" s="40" t="s">
        <v>19</v>
      </c>
      <c r="C12" s="10"/>
      <c r="D12" s="9"/>
      <c r="E12" s="27"/>
      <c r="F12" s="11"/>
      <c r="G12" s="10"/>
      <c r="H12" s="33"/>
      <c r="I12" s="11"/>
      <c r="J12" s="10"/>
      <c r="K12" s="33"/>
      <c r="L12" s="30"/>
      <c r="M12" s="10"/>
      <c r="N12" s="37"/>
    </row>
    <row r="13" spans="2:14" ht="16.95" customHeight="1">
      <c r="B13" s="40" t="s">
        <v>21</v>
      </c>
      <c r="C13" s="10"/>
      <c r="D13" s="9"/>
      <c r="E13" s="27"/>
      <c r="F13" s="11"/>
      <c r="G13" s="10"/>
      <c r="H13" s="33"/>
      <c r="I13" s="11"/>
      <c r="J13" s="10"/>
      <c r="K13" s="33"/>
      <c r="L13" s="30"/>
      <c r="M13" s="10"/>
      <c r="N13" s="37"/>
    </row>
    <row r="14" spans="2:14" ht="16.95" customHeight="1">
      <c r="B14" s="41" t="s">
        <v>20</v>
      </c>
      <c r="C14" s="16"/>
      <c r="D14" s="15"/>
      <c r="E14" s="28"/>
      <c r="F14" s="17"/>
      <c r="G14" s="16"/>
      <c r="H14" s="34"/>
      <c r="I14" s="17"/>
      <c r="J14" s="16"/>
      <c r="K14" s="34"/>
      <c r="L14" s="29"/>
      <c r="M14" s="16"/>
      <c r="N14" s="36"/>
    </row>
    <row r="15" spans="2:14" ht="16.95" customHeight="1" thickBot="1">
      <c r="B15" s="43" t="s">
        <v>22</v>
      </c>
      <c r="C15" s="10"/>
      <c r="D15" s="18"/>
      <c r="E15" s="31"/>
      <c r="F15" s="20"/>
      <c r="G15" s="10"/>
      <c r="H15" s="35"/>
      <c r="I15" s="20"/>
      <c r="J15" s="10"/>
      <c r="K15" s="35"/>
      <c r="L15" s="39"/>
      <c r="M15" s="19"/>
      <c r="N15" s="38"/>
    </row>
    <row r="18" spans="2:14" ht="16.95" customHeight="1">
      <c r="B18" s="134" t="s">
        <v>60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</row>
    <row r="19" spans="2:14" ht="16.95" customHeight="1" thickBot="1"/>
    <row r="20" spans="2:14" ht="16.95" customHeight="1">
      <c r="B20" s="135" t="s">
        <v>14</v>
      </c>
      <c r="C20" s="21"/>
      <c r="D20" s="137" t="s">
        <v>23</v>
      </c>
      <c r="E20" s="138"/>
      <c r="F20" s="139"/>
      <c r="G20" s="21"/>
      <c r="H20" s="137" t="s">
        <v>31</v>
      </c>
      <c r="I20" s="139"/>
      <c r="J20" s="21"/>
      <c r="K20" s="137" t="s">
        <v>32</v>
      </c>
      <c r="L20" s="140"/>
      <c r="M20" s="138" t="s">
        <v>28</v>
      </c>
      <c r="N20" s="139"/>
    </row>
    <row r="21" spans="2:14" ht="39.6">
      <c r="B21" s="136"/>
      <c r="C21" s="8"/>
      <c r="D21" s="24" t="s">
        <v>26</v>
      </c>
      <c r="E21" s="22" t="s">
        <v>24</v>
      </c>
      <c r="F21" s="25" t="s">
        <v>25</v>
      </c>
      <c r="G21" s="8"/>
      <c r="H21" s="24" t="s">
        <v>26</v>
      </c>
      <c r="I21" s="25" t="s">
        <v>24</v>
      </c>
      <c r="J21" s="8"/>
      <c r="K21" s="24" t="s">
        <v>27</v>
      </c>
      <c r="L21" s="22" t="s">
        <v>24</v>
      </c>
      <c r="M21" s="23" t="s">
        <v>29</v>
      </c>
      <c r="N21" s="25" t="s">
        <v>30</v>
      </c>
    </row>
    <row r="22" spans="2:14" ht="16.95" customHeight="1">
      <c r="B22" s="44" t="s">
        <v>33</v>
      </c>
      <c r="C22" s="45"/>
      <c r="D22" s="46" t="s">
        <v>34</v>
      </c>
      <c r="E22" s="47" t="s">
        <v>35</v>
      </c>
      <c r="F22" s="48" t="s">
        <v>36</v>
      </c>
      <c r="G22" s="45"/>
      <c r="H22" s="49" t="s">
        <v>37</v>
      </c>
      <c r="I22" s="48" t="s">
        <v>38</v>
      </c>
      <c r="J22" s="45"/>
      <c r="K22" s="49" t="s">
        <v>39</v>
      </c>
      <c r="L22" s="50" t="s">
        <v>40</v>
      </c>
      <c r="M22" s="51" t="s">
        <v>41</v>
      </c>
      <c r="N22" s="52" t="s">
        <v>42</v>
      </c>
    </row>
    <row r="23" spans="2:14" ht="16.95" customHeight="1">
      <c r="B23" s="40" t="s">
        <v>15</v>
      </c>
      <c r="C23" s="10"/>
      <c r="D23" s="9"/>
      <c r="E23" s="27"/>
      <c r="F23" s="11"/>
      <c r="G23" s="10"/>
      <c r="H23" s="33"/>
      <c r="I23" s="11"/>
      <c r="J23" s="10"/>
      <c r="K23" s="33"/>
      <c r="L23" s="30"/>
      <c r="M23" s="10"/>
      <c r="N23" s="37"/>
    </row>
    <row r="24" spans="2:14" ht="16.95" customHeight="1">
      <c r="B24" s="41" t="s">
        <v>3</v>
      </c>
      <c r="C24" s="13"/>
      <c r="D24" s="12"/>
      <c r="E24" s="26"/>
      <c r="F24" s="14"/>
      <c r="G24" s="13"/>
      <c r="H24" s="32"/>
      <c r="I24" s="17"/>
      <c r="J24" s="13"/>
      <c r="K24" s="34"/>
      <c r="L24" s="29"/>
      <c r="M24" s="16"/>
      <c r="N24" s="36"/>
    </row>
    <row r="25" spans="2:14" ht="16.95" customHeight="1">
      <c r="B25" s="42" t="s">
        <v>16</v>
      </c>
      <c r="C25" s="10"/>
      <c r="D25" s="9"/>
      <c r="E25" s="27"/>
      <c r="F25" s="11"/>
      <c r="G25" s="10"/>
      <c r="H25" s="33"/>
      <c r="I25" s="11"/>
      <c r="J25" s="10"/>
      <c r="K25" s="33"/>
      <c r="L25" s="30"/>
      <c r="M25" s="10"/>
      <c r="N25" s="37"/>
    </row>
    <row r="26" spans="2:14" ht="16.95" customHeight="1">
      <c r="B26" s="40" t="s">
        <v>17</v>
      </c>
      <c r="C26" s="10"/>
      <c r="D26" s="9"/>
      <c r="E26" s="27"/>
      <c r="F26" s="11"/>
      <c r="G26" s="10"/>
      <c r="H26" s="33"/>
      <c r="I26" s="11"/>
      <c r="J26" s="10"/>
      <c r="K26" s="33"/>
      <c r="L26" s="30"/>
      <c r="M26" s="10"/>
      <c r="N26" s="37"/>
    </row>
    <row r="27" spans="2:14" ht="16.95" customHeight="1">
      <c r="B27" s="42" t="s">
        <v>18</v>
      </c>
      <c r="C27" s="10"/>
      <c r="D27" s="9"/>
      <c r="E27" s="27"/>
      <c r="F27" s="11"/>
      <c r="G27" s="10"/>
      <c r="H27" s="33"/>
      <c r="I27" s="11"/>
      <c r="J27" s="10"/>
      <c r="K27" s="33"/>
      <c r="L27" s="30"/>
      <c r="M27" s="10"/>
      <c r="N27" s="37"/>
    </row>
    <row r="28" spans="2:14" ht="16.95" customHeight="1">
      <c r="B28" s="40" t="s">
        <v>19</v>
      </c>
      <c r="C28" s="10"/>
      <c r="D28" s="9"/>
      <c r="E28" s="27"/>
      <c r="F28" s="11"/>
      <c r="G28" s="10"/>
      <c r="H28" s="33"/>
      <c r="I28" s="11"/>
      <c r="J28" s="10"/>
      <c r="K28" s="33"/>
      <c r="L28" s="30"/>
      <c r="M28" s="10"/>
      <c r="N28" s="37"/>
    </row>
    <row r="29" spans="2:14" ht="16.95" customHeight="1">
      <c r="B29" s="40" t="s">
        <v>21</v>
      </c>
      <c r="C29" s="10"/>
      <c r="D29" s="9"/>
      <c r="E29" s="27"/>
      <c r="F29" s="11"/>
      <c r="G29" s="10"/>
      <c r="H29" s="33"/>
      <c r="I29" s="11"/>
      <c r="J29" s="10"/>
      <c r="K29" s="33"/>
      <c r="L29" s="30"/>
      <c r="M29" s="10"/>
      <c r="N29" s="37"/>
    </row>
    <row r="30" spans="2:14" ht="16.95" customHeight="1">
      <c r="B30" s="41" t="s">
        <v>20</v>
      </c>
      <c r="C30" s="16"/>
      <c r="D30" s="15"/>
      <c r="E30" s="28"/>
      <c r="F30" s="17"/>
      <c r="G30" s="16"/>
      <c r="H30" s="34"/>
      <c r="I30" s="17"/>
      <c r="J30" s="16"/>
      <c r="K30" s="34"/>
      <c r="L30" s="29"/>
      <c r="M30" s="16"/>
      <c r="N30" s="36"/>
    </row>
    <row r="31" spans="2:14" ht="16.95" customHeight="1" thickBot="1">
      <c r="B31" s="43" t="s">
        <v>22</v>
      </c>
      <c r="C31" s="10"/>
      <c r="D31" s="18"/>
      <c r="E31" s="31"/>
      <c r="F31" s="20"/>
      <c r="G31" s="10"/>
      <c r="H31" s="35"/>
      <c r="I31" s="20"/>
      <c r="J31" s="10"/>
      <c r="K31" s="35"/>
      <c r="L31" s="39"/>
      <c r="M31" s="19"/>
      <c r="N31" s="38"/>
    </row>
    <row r="34" spans="2:14" ht="16.95" customHeight="1">
      <c r="B34" s="134" t="s">
        <v>61</v>
      </c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2:14" ht="16.95" customHeight="1" thickBot="1"/>
    <row r="36" spans="2:14" ht="16.95" customHeight="1">
      <c r="B36" s="135" t="s">
        <v>14</v>
      </c>
      <c r="C36" s="21"/>
      <c r="D36" s="137" t="s">
        <v>23</v>
      </c>
      <c r="E36" s="138"/>
      <c r="F36" s="139"/>
      <c r="G36" s="21"/>
      <c r="H36" s="137" t="s">
        <v>31</v>
      </c>
      <c r="I36" s="139"/>
      <c r="J36" s="21"/>
      <c r="K36" s="137" t="s">
        <v>32</v>
      </c>
      <c r="L36" s="140"/>
      <c r="M36" s="138" t="s">
        <v>28</v>
      </c>
      <c r="N36" s="139"/>
    </row>
    <row r="37" spans="2:14" ht="39.6">
      <c r="B37" s="136"/>
      <c r="C37" s="8"/>
      <c r="D37" s="24" t="s">
        <v>26</v>
      </c>
      <c r="E37" s="22" t="s">
        <v>24</v>
      </c>
      <c r="F37" s="25" t="s">
        <v>25</v>
      </c>
      <c r="G37" s="8"/>
      <c r="H37" s="24" t="s">
        <v>26</v>
      </c>
      <c r="I37" s="25" t="s">
        <v>24</v>
      </c>
      <c r="J37" s="8"/>
      <c r="K37" s="24" t="s">
        <v>27</v>
      </c>
      <c r="L37" s="22" t="s">
        <v>24</v>
      </c>
      <c r="M37" s="23" t="s">
        <v>29</v>
      </c>
      <c r="N37" s="25" t="s">
        <v>30</v>
      </c>
    </row>
    <row r="38" spans="2:14" ht="16.95" customHeight="1">
      <c r="B38" s="44" t="s">
        <v>33</v>
      </c>
      <c r="C38" s="45"/>
      <c r="D38" s="46" t="s">
        <v>34</v>
      </c>
      <c r="E38" s="47" t="s">
        <v>35</v>
      </c>
      <c r="F38" s="48" t="s">
        <v>36</v>
      </c>
      <c r="G38" s="45"/>
      <c r="H38" s="49" t="s">
        <v>37</v>
      </c>
      <c r="I38" s="48" t="s">
        <v>38</v>
      </c>
      <c r="J38" s="45"/>
      <c r="K38" s="49" t="s">
        <v>39</v>
      </c>
      <c r="L38" s="50" t="s">
        <v>40</v>
      </c>
      <c r="M38" s="51" t="s">
        <v>41</v>
      </c>
      <c r="N38" s="52" t="s">
        <v>42</v>
      </c>
    </row>
    <row r="39" spans="2:14" ht="16.95" customHeight="1">
      <c r="B39" s="40" t="s">
        <v>15</v>
      </c>
      <c r="C39" s="10"/>
      <c r="D39" s="9"/>
      <c r="E39" s="27"/>
      <c r="F39" s="11"/>
      <c r="G39" s="10"/>
      <c r="H39" s="33"/>
      <c r="I39" s="11"/>
      <c r="J39" s="10"/>
      <c r="K39" s="33"/>
      <c r="L39" s="30"/>
      <c r="M39" s="10"/>
      <c r="N39" s="37"/>
    </row>
    <row r="40" spans="2:14" ht="16.95" customHeight="1">
      <c r="B40" s="41" t="s">
        <v>3</v>
      </c>
      <c r="C40" s="13"/>
      <c r="D40" s="12"/>
      <c r="E40" s="26"/>
      <c r="F40" s="14"/>
      <c r="G40" s="13"/>
      <c r="H40" s="32"/>
      <c r="I40" s="17"/>
      <c r="J40" s="13"/>
      <c r="K40" s="34"/>
      <c r="L40" s="29"/>
      <c r="M40" s="16"/>
      <c r="N40" s="36"/>
    </row>
    <row r="41" spans="2:14" ht="16.95" customHeight="1">
      <c r="B41" s="42" t="s">
        <v>16</v>
      </c>
      <c r="C41" s="10"/>
      <c r="D41" s="9"/>
      <c r="E41" s="27"/>
      <c r="F41" s="11"/>
      <c r="G41" s="10"/>
      <c r="H41" s="33"/>
      <c r="I41" s="11"/>
      <c r="J41" s="10"/>
      <c r="K41" s="33"/>
      <c r="L41" s="30"/>
      <c r="M41" s="10"/>
      <c r="N41" s="37"/>
    </row>
    <row r="42" spans="2:14" ht="16.95" customHeight="1">
      <c r="B42" s="40" t="s">
        <v>17</v>
      </c>
      <c r="C42" s="10"/>
      <c r="D42" s="9"/>
      <c r="E42" s="27"/>
      <c r="F42" s="11"/>
      <c r="G42" s="10"/>
      <c r="H42" s="33"/>
      <c r="I42" s="11"/>
      <c r="J42" s="10"/>
      <c r="K42" s="33"/>
      <c r="L42" s="30"/>
      <c r="M42" s="10"/>
      <c r="N42" s="37"/>
    </row>
    <row r="43" spans="2:14" ht="16.95" customHeight="1">
      <c r="B43" s="42" t="s">
        <v>18</v>
      </c>
      <c r="C43" s="10"/>
      <c r="D43" s="9"/>
      <c r="E43" s="27"/>
      <c r="F43" s="11"/>
      <c r="G43" s="10"/>
      <c r="H43" s="33"/>
      <c r="I43" s="11"/>
      <c r="J43" s="10"/>
      <c r="K43" s="33"/>
      <c r="L43" s="30"/>
      <c r="M43" s="10"/>
      <c r="N43" s="37"/>
    </row>
    <row r="44" spans="2:14" ht="16.95" customHeight="1">
      <c r="B44" s="40" t="s">
        <v>19</v>
      </c>
      <c r="C44" s="10"/>
      <c r="D44" s="9"/>
      <c r="E44" s="27"/>
      <c r="F44" s="11"/>
      <c r="G44" s="10"/>
      <c r="H44" s="33"/>
      <c r="I44" s="11"/>
      <c r="J44" s="10"/>
      <c r="K44" s="33"/>
      <c r="L44" s="30"/>
      <c r="M44" s="10"/>
      <c r="N44" s="37"/>
    </row>
    <row r="45" spans="2:14" ht="16.95" customHeight="1">
      <c r="B45" s="40" t="s">
        <v>21</v>
      </c>
      <c r="C45" s="10"/>
      <c r="D45" s="9"/>
      <c r="E45" s="27"/>
      <c r="F45" s="11"/>
      <c r="G45" s="10"/>
      <c r="H45" s="33"/>
      <c r="I45" s="11"/>
      <c r="J45" s="10"/>
      <c r="K45" s="33"/>
      <c r="L45" s="30"/>
      <c r="M45" s="10"/>
      <c r="N45" s="37"/>
    </row>
    <row r="46" spans="2:14" ht="16.95" customHeight="1">
      <c r="B46" s="41" t="s">
        <v>20</v>
      </c>
      <c r="C46" s="16"/>
      <c r="D46" s="15"/>
      <c r="E46" s="28"/>
      <c r="F46" s="17"/>
      <c r="G46" s="16"/>
      <c r="H46" s="34"/>
      <c r="I46" s="17"/>
      <c r="J46" s="16"/>
      <c r="K46" s="34"/>
      <c r="L46" s="29"/>
      <c r="M46" s="16"/>
      <c r="N46" s="36"/>
    </row>
    <row r="47" spans="2:14" ht="16.95" customHeight="1" thickBot="1">
      <c r="B47" s="43" t="s">
        <v>22</v>
      </c>
      <c r="C47" s="10"/>
      <c r="D47" s="18"/>
      <c r="E47" s="31"/>
      <c r="F47" s="20"/>
      <c r="G47" s="10"/>
      <c r="H47" s="35"/>
      <c r="I47" s="20"/>
      <c r="J47" s="10"/>
      <c r="K47" s="35"/>
      <c r="L47" s="39"/>
      <c r="M47" s="19"/>
      <c r="N47" s="38"/>
    </row>
    <row r="49" spans="2:14" ht="16.95" customHeight="1">
      <c r="B49" s="134" t="s">
        <v>62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</row>
    <row r="50" spans="2:14" ht="16.95" customHeight="1" thickBot="1"/>
    <row r="51" spans="2:14" ht="16.95" customHeight="1">
      <c r="B51" s="135" t="s">
        <v>14</v>
      </c>
      <c r="C51" s="21"/>
      <c r="D51" s="137" t="s">
        <v>23</v>
      </c>
      <c r="E51" s="138"/>
      <c r="F51" s="139"/>
      <c r="G51" s="21"/>
      <c r="H51" s="137" t="s">
        <v>31</v>
      </c>
      <c r="I51" s="139"/>
      <c r="J51" s="21"/>
      <c r="K51" s="137" t="s">
        <v>32</v>
      </c>
      <c r="L51" s="140"/>
      <c r="M51" s="138" t="s">
        <v>28</v>
      </c>
      <c r="N51" s="139"/>
    </row>
    <row r="52" spans="2:14" ht="39.6">
      <c r="B52" s="136"/>
      <c r="C52" s="8"/>
      <c r="D52" s="24" t="s">
        <v>26</v>
      </c>
      <c r="E52" s="22" t="s">
        <v>24</v>
      </c>
      <c r="F52" s="25" t="s">
        <v>25</v>
      </c>
      <c r="G52" s="8"/>
      <c r="H52" s="24" t="s">
        <v>26</v>
      </c>
      <c r="I52" s="25" t="s">
        <v>24</v>
      </c>
      <c r="J52" s="8"/>
      <c r="K52" s="24" t="s">
        <v>27</v>
      </c>
      <c r="L52" s="22" t="s">
        <v>24</v>
      </c>
      <c r="M52" s="23" t="s">
        <v>29</v>
      </c>
      <c r="N52" s="25" t="s">
        <v>30</v>
      </c>
    </row>
    <row r="53" spans="2:14" ht="16.95" customHeight="1">
      <c r="B53" s="44" t="s">
        <v>33</v>
      </c>
      <c r="C53" s="45"/>
      <c r="D53" s="46" t="s">
        <v>34</v>
      </c>
      <c r="E53" s="47" t="s">
        <v>35</v>
      </c>
      <c r="F53" s="48" t="s">
        <v>36</v>
      </c>
      <c r="G53" s="45"/>
      <c r="H53" s="49" t="s">
        <v>37</v>
      </c>
      <c r="I53" s="48" t="s">
        <v>38</v>
      </c>
      <c r="J53" s="45"/>
      <c r="K53" s="49" t="s">
        <v>39</v>
      </c>
      <c r="L53" s="50" t="s">
        <v>40</v>
      </c>
      <c r="M53" s="51" t="s">
        <v>41</v>
      </c>
      <c r="N53" s="52" t="s">
        <v>42</v>
      </c>
    </row>
    <row r="54" spans="2:14" ht="16.95" customHeight="1">
      <c r="B54" s="40" t="s">
        <v>15</v>
      </c>
      <c r="C54" s="10"/>
      <c r="D54" s="9"/>
      <c r="E54" s="27"/>
      <c r="F54" s="11"/>
      <c r="G54" s="10"/>
      <c r="H54" s="33"/>
      <c r="I54" s="11"/>
      <c r="J54" s="10"/>
      <c r="K54" s="33"/>
      <c r="L54" s="30"/>
      <c r="M54" s="10"/>
      <c r="N54" s="37"/>
    </row>
    <row r="55" spans="2:14" ht="16.95" customHeight="1">
      <c r="B55" s="41" t="s">
        <v>3</v>
      </c>
      <c r="C55" s="13"/>
      <c r="D55" s="12"/>
      <c r="E55" s="26"/>
      <c r="F55" s="14"/>
      <c r="G55" s="13"/>
      <c r="H55" s="32"/>
      <c r="I55" s="17"/>
      <c r="J55" s="13"/>
      <c r="K55" s="34"/>
      <c r="L55" s="29"/>
      <c r="M55" s="16"/>
      <c r="N55" s="36"/>
    </row>
    <row r="56" spans="2:14" ht="16.95" customHeight="1">
      <c r="B56" s="42" t="s">
        <v>16</v>
      </c>
      <c r="C56" s="10"/>
      <c r="D56" s="9"/>
      <c r="E56" s="27"/>
      <c r="F56" s="11"/>
      <c r="G56" s="10"/>
      <c r="H56" s="33"/>
      <c r="I56" s="11"/>
      <c r="J56" s="10"/>
      <c r="K56" s="33"/>
      <c r="L56" s="30"/>
      <c r="M56" s="10"/>
      <c r="N56" s="37"/>
    </row>
    <row r="57" spans="2:14" ht="16.95" customHeight="1">
      <c r="B57" s="40" t="s">
        <v>17</v>
      </c>
      <c r="C57" s="10"/>
      <c r="D57" s="9"/>
      <c r="E57" s="27"/>
      <c r="F57" s="11"/>
      <c r="G57" s="10"/>
      <c r="H57" s="33"/>
      <c r="I57" s="11"/>
      <c r="J57" s="10"/>
      <c r="K57" s="33"/>
      <c r="L57" s="30"/>
      <c r="M57" s="10"/>
      <c r="N57" s="37"/>
    </row>
    <row r="58" spans="2:14" ht="16.95" customHeight="1">
      <c r="B58" s="42" t="s">
        <v>18</v>
      </c>
      <c r="C58" s="10"/>
      <c r="D58" s="9"/>
      <c r="E58" s="27"/>
      <c r="F58" s="11"/>
      <c r="G58" s="10"/>
      <c r="H58" s="33"/>
      <c r="I58" s="11"/>
      <c r="J58" s="10"/>
      <c r="K58" s="33"/>
      <c r="L58" s="30"/>
      <c r="M58" s="10"/>
      <c r="N58" s="37"/>
    </row>
    <row r="59" spans="2:14" ht="16.95" customHeight="1">
      <c r="B59" s="40" t="s">
        <v>19</v>
      </c>
      <c r="C59" s="10"/>
      <c r="D59" s="9"/>
      <c r="E59" s="27"/>
      <c r="F59" s="11"/>
      <c r="G59" s="10"/>
      <c r="H59" s="33"/>
      <c r="I59" s="11"/>
      <c r="J59" s="10"/>
      <c r="K59" s="33"/>
      <c r="L59" s="30"/>
      <c r="M59" s="10"/>
      <c r="N59" s="37"/>
    </row>
    <row r="60" spans="2:14" ht="16.95" customHeight="1">
      <c r="B60" s="40" t="s">
        <v>21</v>
      </c>
      <c r="C60" s="10"/>
      <c r="D60" s="9"/>
      <c r="E60" s="27"/>
      <c r="F60" s="11"/>
      <c r="G60" s="10"/>
      <c r="H60" s="33"/>
      <c r="I60" s="11"/>
      <c r="J60" s="10"/>
      <c r="K60" s="33"/>
      <c r="L60" s="30"/>
      <c r="M60" s="10"/>
      <c r="N60" s="37"/>
    </row>
    <row r="61" spans="2:14" ht="16.95" customHeight="1">
      <c r="B61" s="41" t="s">
        <v>20</v>
      </c>
      <c r="C61" s="16"/>
      <c r="D61" s="15"/>
      <c r="E61" s="28"/>
      <c r="F61" s="17"/>
      <c r="G61" s="16"/>
      <c r="H61" s="34"/>
      <c r="I61" s="17"/>
      <c r="J61" s="16"/>
      <c r="K61" s="34"/>
      <c r="L61" s="29"/>
      <c r="M61" s="16"/>
      <c r="N61" s="36"/>
    </row>
    <row r="62" spans="2:14" ht="16.95" customHeight="1" thickBot="1">
      <c r="B62" s="43" t="s">
        <v>22</v>
      </c>
      <c r="C62" s="10"/>
      <c r="D62" s="18"/>
      <c r="E62" s="31"/>
      <c r="F62" s="20"/>
      <c r="G62" s="10"/>
      <c r="H62" s="35"/>
      <c r="I62" s="20"/>
      <c r="J62" s="10"/>
      <c r="K62" s="35"/>
      <c r="L62" s="39"/>
      <c r="M62" s="19"/>
      <c r="N62" s="38"/>
    </row>
  </sheetData>
  <mergeCells count="24">
    <mergeCell ref="B2:N2"/>
    <mergeCell ref="D4:F4"/>
    <mergeCell ref="H4:I4"/>
    <mergeCell ref="M4:N4"/>
    <mergeCell ref="B4:B5"/>
    <mergeCell ref="K4:L4"/>
    <mergeCell ref="B18:N18"/>
    <mergeCell ref="B20:B21"/>
    <mergeCell ref="D20:F20"/>
    <mergeCell ref="H20:I20"/>
    <mergeCell ref="K20:L20"/>
    <mergeCell ref="M20:N20"/>
    <mergeCell ref="B34:N34"/>
    <mergeCell ref="B36:B37"/>
    <mergeCell ref="D36:F36"/>
    <mergeCell ref="H36:I36"/>
    <mergeCell ref="K36:L36"/>
    <mergeCell ref="M36:N36"/>
    <mergeCell ref="B49:N49"/>
    <mergeCell ref="B51:B52"/>
    <mergeCell ref="D51:F51"/>
    <mergeCell ref="H51:I51"/>
    <mergeCell ref="K51:L51"/>
    <mergeCell ref="M51:N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6AB7-B8D5-4B14-BA05-D8E37A9575FE}">
  <dimension ref="B3:J18"/>
  <sheetViews>
    <sheetView showGridLines="0" workbookViewId="0">
      <selection activeCell="L9" sqref="L8:L9"/>
    </sheetView>
  </sheetViews>
  <sheetFormatPr defaultColWidth="11.6640625" defaultRowHeight="16.95" customHeight="1"/>
  <cols>
    <col min="1" max="1" width="4.33203125" style="7" customWidth="1"/>
    <col min="2" max="2" width="12.21875" style="7" customWidth="1"/>
    <col min="3" max="6" width="11.6640625" style="7"/>
    <col min="7" max="7" width="15.109375" style="7" bestFit="1" customWidth="1"/>
    <col min="8" max="8" width="11.5546875" style="7" bestFit="1" customWidth="1"/>
    <col min="9" max="16384" width="11.6640625" style="7"/>
  </cols>
  <sheetData>
    <row r="3" spans="2:10" ht="16.95" customHeight="1">
      <c r="B3" s="141" t="s">
        <v>59</v>
      </c>
      <c r="C3" s="141"/>
      <c r="D3" s="141"/>
      <c r="E3" s="141" t="s">
        <v>31</v>
      </c>
      <c r="F3" s="141"/>
      <c r="G3" s="141" t="s">
        <v>32</v>
      </c>
      <c r="H3" s="141"/>
      <c r="I3" s="141" t="s">
        <v>28</v>
      </c>
      <c r="J3" s="141"/>
    </row>
    <row r="4" spans="2:10" ht="16.95" customHeight="1">
      <c r="B4" s="141"/>
      <c r="C4" s="141"/>
      <c r="D4" s="141"/>
      <c r="E4" s="60" t="s">
        <v>26</v>
      </c>
      <c r="F4" s="60" t="s">
        <v>24</v>
      </c>
      <c r="G4" s="60" t="s">
        <v>27</v>
      </c>
      <c r="H4" s="60" t="s">
        <v>24</v>
      </c>
      <c r="I4" s="60" t="s">
        <v>29</v>
      </c>
      <c r="J4" s="60" t="s">
        <v>30</v>
      </c>
    </row>
    <row r="5" spans="2:10" ht="16.95" customHeight="1">
      <c r="B5" s="57" t="s">
        <v>57</v>
      </c>
      <c r="C5" s="57" t="s">
        <v>24</v>
      </c>
      <c r="D5" s="57" t="s">
        <v>56</v>
      </c>
      <c r="E5" s="60" t="s">
        <v>37</v>
      </c>
      <c r="F5" s="60" t="s">
        <v>38</v>
      </c>
      <c r="G5" s="60" t="s">
        <v>39</v>
      </c>
      <c r="H5" s="60" t="s">
        <v>40</v>
      </c>
      <c r="I5" s="60" t="s">
        <v>41</v>
      </c>
      <c r="J5" s="60" t="s">
        <v>42</v>
      </c>
    </row>
    <row r="6" spans="2:10" ht="16.95" customHeight="1">
      <c r="B6" s="53" t="s">
        <v>44</v>
      </c>
      <c r="C6" s="54">
        <v>429</v>
      </c>
      <c r="D6" s="54">
        <v>561</v>
      </c>
      <c r="E6" s="55">
        <f>D6</f>
        <v>561</v>
      </c>
      <c r="F6" s="55">
        <f>C6</f>
        <v>429</v>
      </c>
      <c r="G6" s="55">
        <f>D6</f>
        <v>561</v>
      </c>
      <c r="H6" s="55">
        <f>C6</f>
        <v>429</v>
      </c>
      <c r="I6" s="53"/>
      <c r="J6" s="53"/>
    </row>
    <row r="7" spans="2:10" ht="16.95" customHeight="1">
      <c r="B7" s="53" t="s">
        <v>45</v>
      </c>
      <c r="C7" s="54">
        <v>598</v>
      </c>
      <c r="D7" s="54">
        <v>436</v>
      </c>
      <c r="E7" s="55">
        <f t="shared" ref="E7:E11" si="0">D7</f>
        <v>436</v>
      </c>
      <c r="F7" s="55">
        <f t="shared" ref="F7:F11" si="1">C7</f>
        <v>598</v>
      </c>
      <c r="G7" s="55">
        <f t="shared" ref="G7:G11" si="2">D7</f>
        <v>436</v>
      </c>
      <c r="H7" s="55">
        <f t="shared" ref="H7:H17" si="3">C7</f>
        <v>598</v>
      </c>
      <c r="I7" s="53"/>
      <c r="J7" s="53"/>
    </row>
    <row r="8" spans="2:10" ht="16.95" customHeight="1">
      <c r="B8" s="53" t="s">
        <v>46</v>
      </c>
      <c r="C8" s="54">
        <v>382</v>
      </c>
      <c r="D8" s="54">
        <v>448</v>
      </c>
      <c r="E8" s="55">
        <f t="shared" si="0"/>
        <v>448</v>
      </c>
      <c r="F8" s="55">
        <f t="shared" si="1"/>
        <v>382</v>
      </c>
      <c r="G8" s="55">
        <f t="shared" si="2"/>
        <v>448</v>
      </c>
      <c r="H8" s="55">
        <f t="shared" si="3"/>
        <v>382</v>
      </c>
      <c r="I8" s="53"/>
      <c r="J8" s="53"/>
    </row>
    <row r="9" spans="2:10" ht="16.95" customHeight="1">
      <c r="B9" s="53" t="s">
        <v>47</v>
      </c>
      <c r="C9" s="54">
        <v>347</v>
      </c>
      <c r="D9" s="54">
        <v>352</v>
      </c>
      <c r="E9" s="55">
        <f t="shared" si="0"/>
        <v>352</v>
      </c>
      <c r="F9" s="55">
        <f t="shared" si="1"/>
        <v>347</v>
      </c>
      <c r="G9" s="55">
        <f t="shared" si="2"/>
        <v>352</v>
      </c>
      <c r="H9" s="55">
        <f t="shared" si="3"/>
        <v>347</v>
      </c>
      <c r="I9" s="53"/>
      <c r="J9" s="53"/>
    </row>
    <row r="10" spans="2:10" ht="16.95" customHeight="1">
      <c r="B10" s="53" t="s">
        <v>48</v>
      </c>
      <c r="C10" s="54">
        <v>432</v>
      </c>
      <c r="D10" s="54">
        <v>302</v>
      </c>
      <c r="E10" s="55">
        <f t="shared" si="0"/>
        <v>302</v>
      </c>
      <c r="F10" s="55">
        <f t="shared" si="1"/>
        <v>432</v>
      </c>
      <c r="G10" s="55">
        <f t="shared" si="2"/>
        <v>302</v>
      </c>
      <c r="H10" s="55">
        <f t="shared" si="3"/>
        <v>432</v>
      </c>
      <c r="I10" s="53"/>
      <c r="J10" s="53"/>
    </row>
    <row r="11" spans="2:10" ht="16.95" customHeight="1">
      <c r="B11" s="53" t="s">
        <v>49</v>
      </c>
      <c r="C11" s="54">
        <v>584</v>
      </c>
      <c r="D11" s="54">
        <v>577</v>
      </c>
      <c r="E11" s="55">
        <f t="shared" si="0"/>
        <v>577</v>
      </c>
      <c r="F11" s="55">
        <f t="shared" si="1"/>
        <v>584</v>
      </c>
      <c r="G11" s="55">
        <f t="shared" si="2"/>
        <v>577</v>
      </c>
      <c r="H11" s="55">
        <f t="shared" si="3"/>
        <v>584</v>
      </c>
      <c r="I11" s="53"/>
      <c r="J11" s="53"/>
    </row>
    <row r="12" spans="2:10" ht="16.95" customHeight="1">
      <c r="B12" s="53" t="s">
        <v>50</v>
      </c>
      <c r="C12" s="54">
        <v>489</v>
      </c>
      <c r="D12" s="54"/>
      <c r="E12" s="53"/>
      <c r="F12" s="53"/>
      <c r="G12" s="56">
        <f>C12</f>
        <v>489</v>
      </c>
      <c r="H12" s="55">
        <f t="shared" si="3"/>
        <v>489</v>
      </c>
      <c r="I12" s="53"/>
      <c r="J12" s="53"/>
    </row>
    <row r="13" spans="2:10" ht="16.95" customHeight="1">
      <c r="B13" s="53" t="s">
        <v>51</v>
      </c>
      <c r="C13" s="54">
        <v>402</v>
      </c>
      <c r="D13" s="54"/>
      <c r="E13" s="53"/>
      <c r="F13" s="53"/>
      <c r="G13" s="56">
        <f t="shared" ref="G13:G17" si="4">C13</f>
        <v>402</v>
      </c>
      <c r="H13" s="55">
        <f t="shared" si="3"/>
        <v>402</v>
      </c>
      <c r="I13" s="53"/>
      <c r="J13" s="53"/>
    </row>
    <row r="14" spans="2:10" ht="16.95" customHeight="1">
      <c r="B14" s="53" t="s">
        <v>52</v>
      </c>
      <c r="C14" s="54">
        <v>586</v>
      </c>
      <c r="D14" s="54"/>
      <c r="E14" s="53"/>
      <c r="F14" s="53"/>
      <c r="G14" s="56">
        <f t="shared" si="4"/>
        <v>586</v>
      </c>
      <c r="H14" s="55">
        <f t="shared" si="3"/>
        <v>586</v>
      </c>
      <c r="I14" s="53"/>
      <c r="J14" s="53"/>
    </row>
    <row r="15" spans="2:10" ht="16.95" customHeight="1">
      <c r="B15" s="53" t="s">
        <v>53</v>
      </c>
      <c r="C15" s="54">
        <v>570</v>
      </c>
      <c r="D15" s="54"/>
      <c r="E15" s="53"/>
      <c r="F15" s="53"/>
      <c r="G15" s="56">
        <f t="shared" si="4"/>
        <v>570</v>
      </c>
      <c r="H15" s="55">
        <f t="shared" si="3"/>
        <v>570</v>
      </c>
      <c r="I15" s="53"/>
      <c r="J15" s="53"/>
    </row>
    <row r="16" spans="2:10" ht="16.95" customHeight="1">
      <c r="B16" s="53" t="s">
        <v>54</v>
      </c>
      <c r="C16" s="54">
        <v>576</v>
      </c>
      <c r="D16" s="54"/>
      <c r="E16" s="53"/>
      <c r="F16" s="53"/>
      <c r="G16" s="56">
        <f t="shared" si="4"/>
        <v>576</v>
      </c>
      <c r="H16" s="55">
        <f t="shared" si="3"/>
        <v>576</v>
      </c>
      <c r="I16" s="53"/>
      <c r="J16" s="53"/>
    </row>
    <row r="17" spans="2:10" ht="16.95" customHeight="1">
      <c r="B17" s="53" t="s">
        <v>55</v>
      </c>
      <c r="C17" s="54">
        <v>415</v>
      </c>
      <c r="D17" s="54"/>
      <c r="E17" s="53"/>
      <c r="F17" s="53"/>
      <c r="G17" s="56">
        <f t="shared" si="4"/>
        <v>415</v>
      </c>
      <c r="H17" s="55">
        <f t="shared" si="3"/>
        <v>415</v>
      </c>
      <c r="I17" s="53"/>
      <c r="J17" s="53"/>
    </row>
    <row r="18" spans="2:10" ht="16.95" customHeight="1">
      <c r="B18" s="57" t="s">
        <v>58</v>
      </c>
      <c r="C18" s="58">
        <f>SUM(C6:C17)</f>
        <v>5810</v>
      </c>
      <c r="D18" s="58">
        <f>SUM(D6:D17)</f>
        <v>2676</v>
      </c>
      <c r="E18" s="58">
        <f>SUM(E6:E17)</f>
        <v>2676</v>
      </c>
      <c r="F18" s="58">
        <f>SUM(F6:F17)</f>
        <v>2772</v>
      </c>
      <c r="G18" s="58">
        <f t="shared" ref="G18:H18" si="5">SUM(G6:G17)</f>
        <v>5714</v>
      </c>
      <c r="H18" s="58">
        <f t="shared" si="5"/>
        <v>5810</v>
      </c>
      <c r="I18" s="58">
        <f>G18-H18</f>
        <v>-96</v>
      </c>
      <c r="J18" s="59">
        <f>I18/H18</f>
        <v>-1.6523235800344233E-2</v>
      </c>
    </row>
  </sheetData>
  <mergeCells count="4">
    <mergeCell ref="E3:F3"/>
    <mergeCell ref="B3:D4"/>
    <mergeCell ref="G3:H3"/>
    <mergeCell ref="I3:J3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0847-4EBE-4814-ABC5-2AC9AFE36998}">
  <dimension ref="A18:V76"/>
  <sheetViews>
    <sheetView showGridLines="0" topLeftCell="F43" workbookViewId="0">
      <selection activeCell="L77" sqref="L77"/>
    </sheetView>
  </sheetViews>
  <sheetFormatPr defaultRowHeight="14.4"/>
  <cols>
    <col min="3" max="3" width="14.109375" bestFit="1" customWidth="1"/>
    <col min="10" max="11" width="10.6640625" bestFit="1" customWidth="1"/>
    <col min="13" max="13" width="15.88671875" bestFit="1" customWidth="1"/>
    <col min="14" max="14" width="12.5546875" bestFit="1" customWidth="1"/>
    <col min="15" max="15" width="9" bestFit="1" customWidth="1"/>
    <col min="16" max="16" width="11.109375" bestFit="1" customWidth="1"/>
    <col min="17" max="17" width="10.109375" bestFit="1" customWidth="1"/>
    <col min="18" max="18" width="9" bestFit="1" customWidth="1"/>
    <col min="19" max="19" width="11.109375" bestFit="1" customWidth="1"/>
    <col min="21" max="21" width="10.109375" bestFit="1" customWidth="1"/>
    <col min="22" max="22" width="10.6640625" style="61" bestFit="1" customWidth="1"/>
  </cols>
  <sheetData>
    <row r="18" spans="1:22">
      <c r="D18" s="142" t="s">
        <v>24</v>
      </c>
      <c r="E18" s="142"/>
      <c r="F18" s="142"/>
      <c r="G18" s="142" t="s">
        <v>56</v>
      </c>
      <c r="H18" s="142"/>
      <c r="I18" s="142"/>
      <c r="N18" s="142" t="s">
        <v>24</v>
      </c>
      <c r="O18" s="142"/>
      <c r="P18" s="142"/>
      <c r="Q18" s="142" t="s">
        <v>56</v>
      </c>
      <c r="R18" s="142"/>
      <c r="S18" s="142"/>
    </row>
    <row r="19" spans="1:22" s="62" customFormat="1" ht="43.2">
      <c r="A19" s="62" t="s">
        <v>63</v>
      </c>
      <c r="B19" s="62" t="s">
        <v>64</v>
      </c>
      <c r="C19" s="62" t="s">
        <v>65</v>
      </c>
      <c r="D19" s="62" t="s">
        <v>66</v>
      </c>
      <c r="E19" s="62" t="s">
        <v>67</v>
      </c>
      <c r="F19" s="62" t="s">
        <v>17</v>
      </c>
      <c r="G19" s="62" t="s">
        <v>66</v>
      </c>
      <c r="H19" s="62" t="s">
        <v>67</v>
      </c>
      <c r="I19" s="62" t="s">
        <v>17</v>
      </c>
      <c r="J19" s="62" t="s">
        <v>68</v>
      </c>
      <c r="K19" s="62" t="s">
        <v>69</v>
      </c>
      <c r="M19" s="62" t="s">
        <v>70</v>
      </c>
      <c r="N19" s="62" t="s">
        <v>66</v>
      </c>
      <c r="O19" s="62" t="s">
        <v>67</v>
      </c>
      <c r="P19" s="62" t="s">
        <v>17</v>
      </c>
      <c r="Q19" s="62" t="s">
        <v>66</v>
      </c>
      <c r="R19" s="62" t="s">
        <v>67</v>
      </c>
      <c r="S19" s="62" t="s">
        <v>17</v>
      </c>
      <c r="T19" s="62" t="s">
        <v>71</v>
      </c>
      <c r="U19" s="62" t="s">
        <v>72</v>
      </c>
      <c r="V19" s="63" t="s">
        <v>73</v>
      </c>
    </row>
    <row r="20" spans="1:22">
      <c r="A20" t="s">
        <v>74</v>
      </c>
      <c r="B20" t="s">
        <v>75</v>
      </c>
      <c r="C20" t="s">
        <v>76</v>
      </c>
      <c r="D20">
        <v>1947</v>
      </c>
      <c r="E20" s="64">
        <v>23.374422187981509</v>
      </c>
      <c r="F20">
        <v>45510</v>
      </c>
      <c r="G20">
        <v>1360</v>
      </c>
      <c r="H20" s="64">
        <v>21.840441176470588</v>
      </c>
      <c r="I20">
        <v>29703</v>
      </c>
      <c r="J20" s="65">
        <f>(H20-E20)*G20</f>
        <v>-2086.2141756548526</v>
      </c>
      <c r="K20" s="65">
        <f>(G20-D20)*E20</f>
        <v>-13720.785824345145</v>
      </c>
      <c r="M20" t="s">
        <v>76</v>
      </c>
      <c r="N20" s="61">
        <f>SUMIF($C$20:$C$73,$M20,D$20:D$73)</f>
        <v>13183</v>
      </c>
      <c r="O20" s="64">
        <f>P20/N20</f>
        <v>24.613972540392929</v>
      </c>
      <c r="P20" s="61">
        <f t="shared" ref="P20:S25" si="0">SUMIF($C$20:$C$73,$M20,F$20:F$73)</f>
        <v>324486</v>
      </c>
      <c r="Q20" s="61">
        <f t="shared" si="0"/>
        <v>12773</v>
      </c>
      <c r="R20" s="64">
        <f>S20/Q20</f>
        <v>25.644406169263291</v>
      </c>
      <c r="S20" s="61">
        <f t="shared" si="0"/>
        <v>327556</v>
      </c>
      <c r="T20" s="66">
        <f>N20/$N$26</f>
        <v>0.16467840055962923</v>
      </c>
      <c r="U20" s="64">
        <f>T20*$U$26</f>
        <v>13072.00675802281</v>
      </c>
      <c r="V20" s="61">
        <f>(Q20-U20)*O20</f>
        <v>-7359.7441313653499</v>
      </c>
    </row>
    <row r="21" spans="1:22">
      <c r="A21" t="s">
        <v>74</v>
      </c>
      <c r="B21" t="s">
        <v>75</v>
      </c>
      <c r="C21" t="s">
        <v>77</v>
      </c>
      <c r="D21">
        <v>1964</v>
      </c>
      <c r="E21" s="64">
        <v>19.581466395112017</v>
      </c>
      <c r="F21">
        <v>38458</v>
      </c>
      <c r="G21">
        <v>1323</v>
      </c>
      <c r="H21" s="64">
        <v>28.210884353741495</v>
      </c>
      <c r="I21">
        <v>37323</v>
      </c>
      <c r="J21" s="65">
        <f t="shared" ref="J21:J73" si="1">(H21-E21)*G21</f>
        <v>11416.7199592668</v>
      </c>
      <c r="K21" s="65">
        <f t="shared" ref="K21:K73" si="2">(G21-D21)*E21</f>
        <v>-12551.719959266802</v>
      </c>
      <c r="M21" t="s">
        <v>77</v>
      </c>
      <c r="N21" s="61">
        <f t="shared" ref="N21:N25" si="3">SUMIF($C$20:$C$73,$M21,D$20:D$73)</f>
        <v>15057</v>
      </c>
      <c r="O21" s="64">
        <f t="shared" ref="O21:O25" si="4">P21/N21</f>
        <v>22.762037590489474</v>
      </c>
      <c r="P21" s="61">
        <f t="shared" si="0"/>
        <v>342728</v>
      </c>
      <c r="Q21" s="61">
        <f t="shared" si="0"/>
        <v>12358</v>
      </c>
      <c r="R21" s="64">
        <f t="shared" ref="R21:R25" si="5">S21/Q21</f>
        <v>27.460349571128013</v>
      </c>
      <c r="S21" s="61">
        <f t="shared" si="0"/>
        <v>339355</v>
      </c>
      <c r="T21" s="66">
        <f t="shared" ref="T21:T25" si="6">N21/$N$26</f>
        <v>0.18808789177170124</v>
      </c>
      <c r="U21" s="64">
        <f t="shared" ref="U21:U25" si="7">T21*$U$26</f>
        <v>14930.228760945873</v>
      </c>
      <c r="V21" s="61">
        <f t="shared" ref="V21:V25" si="8">(Q21-U21)*O21</f>
        <v>-58549.167747988118</v>
      </c>
    </row>
    <row r="22" spans="1:22">
      <c r="A22" t="s">
        <v>74</v>
      </c>
      <c r="B22" t="s">
        <v>75</v>
      </c>
      <c r="C22" t="s">
        <v>78</v>
      </c>
      <c r="D22">
        <v>1465</v>
      </c>
      <c r="E22" s="64">
        <v>24.565870307167234</v>
      </c>
      <c r="F22">
        <v>35989</v>
      </c>
      <c r="G22">
        <v>1004</v>
      </c>
      <c r="H22" s="64">
        <v>44.962151394422314</v>
      </c>
      <c r="I22">
        <v>45142</v>
      </c>
      <c r="J22" s="65">
        <f t="shared" si="1"/>
        <v>20477.866211604101</v>
      </c>
      <c r="K22" s="65">
        <f t="shared" si="2"/>
        <v>-11324.866211604094</v>
      </c>
      <c r="M22" t="s">
        <v>78</v>
      </c>
      <c r="N22" s="61">
        <f t="shared" si="3"/>
        <v>11758</v>
      </c>
      <c r="O22" s="64">
        <f t="shared" si="4"/>
        <v>26.550093553325397</v>
      </c>
      <c r="P22" s="61">
        <f t="shared" si="0"/>
        <v>312176</v>
      </c>
      <c r="Q22" s="61">
        <f t="shared" si="0"/>
        <v>13756</v>
      </c>
      <c r="R22" s="64">
        <f t="shared" si="5"/>
        <v>24.32691189299215</v>
      </c>
      <c r="S22" s="61">
        <f t="shared" si="0"/>
        <v>334641</v>
      </c>
      <c r="T22" s="66">
        <f t="shared" si="6"/>
        <v>0.14687769352803767</v>
      </c>
      <c r="U22" s="64">
        <f t="shared" si="7"/>
        <v>11659.004434562103</v>
      </c>
      <c r="V22" s="61">
        <f t="shared" si="8"/>
        <v>55675.428443284662</v>
      </c>
    </row>
    <row r="23" spans="1:22">
      <c r="A23" t="s">
        <v>74</v>
      </c>
      <c r="B23" t="s">
        <v>75</v>
      </c>
      <c r="C23" t="s">
        <v>79</v>
      </c>
      <c r="D23">
        <v>1301</v>
      </c>
      <c r="E23" s="64">
        <v>28.569561875480399</v>
      </c>
      <c r="F23">
        <v>37169</v>
      </c>
      <c r="G23">
        <v>1682</v>
      </c>
      <c r="H23" s="64">
        <v>21.727110582639714</v>
      </c>
      <c r="I23">
        <v>36545</v>
      </c>
      <c r="J23" s="65">
        <f t="shared" si="1"/>
        <v>-11509.003074558033</v>
      </c>
      <c r="K23" s="65">
        <f t="shared" si="2"/>
        <v>10885.003074558032</v>
      </c>
      <c r="M23" t="s">
        <v>79</v>
      </c>
      <c r="N23" s="61">
        <f t="shared" si="3"/>
        <v>14384</v>
      </c>
      <c r="O23" s="64">
        <f t="shared" si="4"/>
        <v>23.046370967741936</v>
      </c>
      <c r="P23" s="61">
        <f t="shared" si="0"/>
        <v>331499</v>
      </c>
      <c r="Q23" s="61">
        <f t="shared" si="0"/>
        <v>14338</v>
      </c>
      <c r="R23" s="64">
        <f t="shared" si="5"/>
        <v>22.613823406332823</v>
      </c>
      <c r="S23" s="61">
        <f t="shared" si="0"/>
        <v>324237</v>
      </c>
      <c r="T23" s="66">
        <f t="shared" si="6"/>
        <v>0.17968096136309694</v>
      </c>
      <c r="U23" s="64">
        <f t="shared" si="7"/>
        <v>14262.895032041271</v>
      </c>
      <c r="V23" s="61">
        <f t="shared" si="8"/>
        <v>1730.8969530972311</v>
      </c>
    </row>
    <row r="24" spans="1:22">
      <c r="A24" t="s">
        <v>74</v>
      </c>
      <c r="B24" t="s">
        <v>75</v>
      </c>
      <c r="C24" t="s">
        <v>80</v>
      </c>
      <c r="D24">
        <v>1573</v>
      </c>
      <c r="E24" s="64">
        <v>19.904005085823268</v>
      </c>
      <c r="F24">
        <v>31309</v>
      </c>
      <c r="G24">
        <v>1017</v>
      </c>
      <c r="H24" s="64">
        <v>38.017699115044245</v>
      </c>
      <c r="I24">
        <v>38664</v>
      </c>
      <c r="J24" s="65">
        <f t="shared" si="1"/>
        <v>18421.626827717733</v>
      </c>
      <c r="K24" s="65">
        <f t="shared" si="2"/>
        <v>-11066.626827717737</v>
      </c>
      <c r="M24" t="s">
        <v>80</v>
      </c>
      <c r="N24" s="61">
        <f t="shared" si="3"/>
        <v>13152</v>
      </c>
      <c r="O24" s="64">
        <f t="shared" si="4"/>
        <v>27.834093673965938</v>
      </c>
      <c r="P24" s="61">
        <f t="shared" si="0"/>
        <v>366074</v>
      </c>
      <c r="Q24" s="61">
        <f t="shared" si="0"/>
        <v>13586</v>
      </c>
      <c r="R24" s="64">
        <f t="shared" si="5"/>
        <v>25.369424407478288</v>
      </c>
      <c r="S24" s="61">
        <f t="shared" si="0"/>
        <v>344669</v>
      </c>
      <c r="T24" s="66">
        <f t="shared" si="6"/>
        <v>0.16429115710841569</v>
      </c>
      <c r="U24" s="64">
        <f t="shared" si="7"/>
        <v>13041.267760108929</v>
      </c>
      <c r="V24" s="61">
        <f t="shared" si="8"/>
        <v>15162.128192357355</v>
      </c>
    </row>
    <row r="25" spans="1:22">
      <c r="A25" t="s">
        <v>74</v>
      </c>
      <c r="B25" t="s">
        <v>75</v>
      </c>
      <c r="C25" t="s">
        <v>81</v>
      </c>
      <c r="D25">
        <v>1560</v>
      </c>
      <c r="E25" s="64">
        <v>25.324358974358976</v>
      </c>
      <c r="F25">
        <v>39506</v>
      </c>
      <c r="G25">
        <v>1082</v>
      </c>
      <c r="H25" s="64">
        <v>36.064695009242143</v>
      </c>
      <c r="I25">
        <v>39022</v>
      </c>
      <c r="J25" s="65">
        <f t="shared" si="1"/>
        <v>11621.043589743587</v>
      </c>
      <c r="K25" s="65">
        <f t="shared" si="2"/>
        <v>-12105.043589743591</v>
      </c>
      <c r="M25" t="s">
        <v>81</v>
      </c>
      <c r="N25" s="61">
        <f t="shared" si="3"/>
        <v>12519</v>
      </c>
      <c r="O25" s="64">
        <f t="shared" si="4"/>
        <v>24.993769470404985</v>
      </c>
      <c r="P25" s="61">
        <f t="shared" si="0"/>
        <v>312897</v>
      </c>
      <c r="Q25" s="61">
        <f t="shared" si="0"/>
        <v>12568</v>
      </c>
      <c r="R25" s="64">
        <f t="shared" si="5"/>
        <v>26.357733927434754</v>
      </c>
      <c r="S25" s="61">
        <f t="shared" si="0"/>
        <v>331264</v>
      </c>
      <c r="T25" s="66">
        <f t="shared" si="6"/>
        <v>0.1563838956691192</v>
      </c>
      <c r="U25" s="64">
        <f t="shared" si="7"/>
        <v>12413.597254319013</v>
      </c>
      <c r="V25" s="61">
        <f t="shared" si="8"/>
        <v>3859.1066311481632</v>
      </c>
    </row>
    <row r="26" spans="1:22">
      <c r="A26" t="s">
        <v>74</v>
      </c>
      <c r="B26" t="s">
        <v>82</v>
      </c>
      <c r="C26" t="s">
        <v>76</v>
      </c>
      <c r="D26">
        <v>1764</v>
      </c>
      <c r="E26" s="64">
        <v>25.290249433106577</v>
      </c>
      <c r="F26">
        <v>44612</v>
      </c>
      <c r="G26">
        <v>1402</v>
      </c>
      <c r="H26" s="64">
        <v>26.473609129814552</v>
      </c>
      <c r="I26">
        <v>37116</v>
      </c>
      <c r="J26" s="65">
        <f t="shared" si="1"/>
        <v>1659.0702947845798</v>
      </c>
      <c r="K26" s="65">
        <f t="shared" si="2"/>
        <v>-9155.0702947845803</v>
      </c>
      <c r="N26" s="67">
        <f>SUM(N20:N25)</f>
        <v>80053</v>
      </c>
      <c r="Q26" s="67">
        <f>SUM(Q20:Q25)</f>
        <v>79379</v>
      </c>
      <c r="T26" s="66">
        <f>SUM(T20:T25)</f>
        <v>1</v>
      </c>
      <c r="U26">
        <f>Q26</f>
        <v>79379</v>
      </c>
      <c r="V26" s="68">
        <f>SUM(V20:V25)</f>
        <v>10518.648340533939</v>
      </c>
    </row>
    <row r="27" spans="1:22">
      <c r="A27" t="s">
        <v>74</v>
      </c>
      <c r="B27" t="s">
        <v>82</v>
      </c>
      <c r="C27" t="s">
        <v>77</v>
      </c>
      <c r="D27">
        <v>1752</v>
      </c>
      <c r="E27" s="64">
        <v>16.709474885844749</v>
      </c>
      <c r="F27">
        <v>29275</v>
      </c>
      <c r="G27">
        <v>1670</v>
      </c>
      <c r="H27" s="64">
        <v>21.116167664670659</v>
      </c>
      <c r="I27">
        <v>35264</v>
      </c>
      <c r="J27" s="65">
        <f t="shared" si="1"/>
        <v>7359.1769406392696</v>
      </c>
      <c r="K27" s="65">
        <f t="shared" si="2"/>
        <v>-1370.1769406392693</v>
      </c>
    </row>
    <row r="28" spans="1:22">
      <c r="A28" t="s">
        <v>74</v>
      </c>
      <c r="B28" t="s">
        <v>82</v>
      </c>
      <c r="C28" t="s">
        <v>78</v>
      </c>
      <c r="D28">
        <v>1587</v>
      </c>
      <c r="E28" s="64">
        <v>23.940768746061753</v>
      </c>
      <c r="F28">
        <v>37994</v>
      </c>
      <c r="G28">
        <v>1595</v>
      </c>
      <c r="H28" s="64">
        <v>21.309717868338559</v>
      </c>
      <c r="I28">
        <v>33989</v>
      </c>
      <c r="J28" s="65">
        <f t="shared" si="1"/>
        <v>-4196.5261499684939</v>
      </c>
      <c r="K28" s="65">
        <f t="shared" si="2"/>
        <v>191.52614996849402</v>
      </c>
    </row>
    <row r="29" spans="1:22">
      <c r="A29" t="s">
        <v>74</v>
      </c>
      <c r="B29" t="s">
        <v>82</v>
      </c>
      <c r="C29" t="s">
        <v>79</v>
      </c>
      <c r="D29">
        <v>1322</v>
      </c>
      <c r="E29" s="64">
        <v>30.501512859304086</v>
      </c>
      <c r="F29">
        <v>40323</v>
      </c>
      <c r="G29">
        <v>1312</v>
      </c>
      <c r="H29" s="64">
        <v>32.662347560975611</v>
      </c>
      <c r="I29">
        <v>42853</v>
      </c>
      <c r="J29" s="65">
        <f t="shared" si="1"/>
        <v>2835.0151285930415</v>
      </c>
      <c r="K29" s="65">
        <f t="shared" si="2"/>
        <v>-305.01512859304086</v>
      </c>
      <c r="N29" s="142" t="s">
        <v>24</v>
      </c>
      <c r="O29" s="142"/>
      <c r="P29" s="142"/>
      <c r="Q29" s="142" t="s">
        <v>56</v>
      </c>
      <c r="R29" s="142"/>
      <c r="S29" s="142"/>
    </row>
    <row r="30" spans="1:22" ht="28.8">
      <c r="A30" t="s">
        <v>74</v>
      </c>
      <c r="B30" t="s">
        <v>82</v>
      </c>
      <c r="C30" t="s">
        <v>80</v>
      </c>
      <c r="D30">
        <v>1433</v>
      </c>
      <c r="E30" s="64">
        <v>27.15073272854152</v>
      </c>
      <c r="F30">
        <v>38907</v>
      </c>
      <c r="G30">
        <v>1000</v>
      </c>
      <c r="H30" s="64">
        <v>40.055999999999997</v>
      </c>
      <c r="I30">
        <v>40056</v>
      </c>
      <c r="J30" s="65">
        <f t="shared" si="1"/>
        <v>12905.267271458477</v>
      </c>
      <c r="K30" s="65">
        <f t="shared" si="2"/>
        <v>-11756.267271458479</v>
      </c>
      <c r="M30" s="62" t="s">
        <v>63</v>
      </c>
      <c r="N30" s="62" t="s">
        <v>66</v>
      </c>
      <c r="O30" s="62" t="s">
        <v>67</v>
      </c>
      <c r="P30" s="62" t="s">
        <v>17</v>
      </c>
      <c r="Q30" s="62" t="s">
        <v>66</v>
      </c>
      <c r="R30" s="62" t="s">
        <v>67</v>
      </c>
      <c r="S30" s="62" t="s">
        <v>17</v>
      </c>
      <c r="T30" s="62" t="s">
        <v>71</v>
      </c>
      <c r="U30" s="62" t="s">
        <v>72</v>
      </c>
      <c r="V30" s="63" t="s">
        <v>73</v>
      </c>
    </row>
    <row r="31" spans="1:22">
      <c r="A31" t="s">
        <v>74</v>
      </c>
      <c r="B31" t="s">
        <v>82</v>
      </c>
      <c r="C31" t="s">
        <v>81</v>
      </c>
      <c r="D31">
        <v>1049</v>
      </c>
      <c r="E31" s="64">
        <v>41.489990467111532</v>
      </c>
      <c r="F31">
        <v>43523</v>
      </c>
      <c r="G31">
        <v>1588</v>
      </c>
      <c r="H31" s="64">
        <v>28.192065491183879</v>
      </c>
      <c r="I31">
        <v>44769</v>
      </c>
      <c r="J31" s="65">
        <f t="shared" si="1"/>
        <v>-21117.104861773114</v>
      </c>
      <c r="K31" s="65">
        <f t="shared" si="2"/>
        <v>22363.104861773118</v>
      </c>
      <c r="M31" t="s">
        <v>74</v>
      </c>
      <c r="N31" s="61">
        <f>SUMIF($A$20:$A$73,$M31,D$20:D$73)</f>
        <v>28510</v>
      </c>
      <c r="O31" s="64">
        <f>P31/N31</f>
        <v>24.856260961066294</v>
      </c>
      <c r="P31" s="61">
        <f>SUMIF($A$20:$A$73,$M31,F$20:F$73)</f>
        <v>708652</v>
      </c>
      <c r="Q31" s="61">
        <f>SUMIF($A$20:$A$73,$M31,G$20:G$73)</f>
        <v>24798</v>
      </c>
      <c r="R31" s="64">
        <f>S31/Q31</f>
        <v>27.233809178159529</v>
      </c>
      <c r="S31" s="61">
        <f>SUMIF($A$20:$A$73,$M31,I$20:I$73)</f>
        <v>675344</v>
      </c>
      <c r="T31" s="66">
        <f>N31/N$34</f>
        <v>0.35613905787415839</v>
      </c>
      <c r="U31" s="64">
        <f>T31*$Q$34</f>
        <v>28269.96227499282</v>
      </c>
      <c r="V31" s="61">
        <f>(Q31-U31)*O31</f>
        <v>-86300.000354198957</v>
      </c>
    </row>
    <row r="32" spans="1:22">
      <c r="A32" t="s">
        <v>74</v>
      </c>
      <c r="B32" t="s">
        <v>83</v>
      </c>
      <c r="C32" t="s">
        <v>76</v>
      </c>
      <c r="D32">
        <v>1516</v>
      </c>
      <c r="E32" s="64">
        <v>23.405672823218996</v>
      </c>
      <c r="F32">
        <v>35483</v>
      </c>
      <c r="G32">
        <v>1026</v>
      </c>
      <c r="H32" s="64">
        <v>36.176413255360622</v>
      </c>
      <c r="I32">
        <v>37117</v>
      </c>
      <c r="J32" s="65">
        <f t="shared" si="1"/>
        <v>13102.779683377308</v>
      </c>
      <c r="K32" s="65">
        <f t="shared" si="2"/>
        <v>-11468.779683377308</v>
      </c>
      <c r="M32" t="s">
        <v>84</v>
      </c>
      <c r="N32" s="61">
        <f t="shared" ref="N32:S33" si="9">SUMIF($A$20:$A$73,$M32,D$20:D$73)</f>
        <v>24867</v>
      </c>
      <c r="O32" s="64">
        <f t="shared" ref="O32:O33" si="10">P32/N32</f>
        <v>26.414163349016768</v>
      </c>
      <c r="P32" s="61">
        <f t="shared" si="9"/>
        <v>656841</v>
      </c>
      <c r="Q32" s="61">
        <f t="shared" si="9"/>
        <v>26988</v>
      </c>
      <c r="R32" s="64">
        <f t="shared" ref="R32:R33" si="11">S32/Q32</f>
        <v>23.906662220246034</v>
      </c>
      <c r="S32" s="61">
        <f t="shared" si="9"/>
        <v>645193</v>
      </c>
      <c r="T32" s="66">
        <f t="shared" ref="T32" si="12">N32/N$34</f>
        <v>0.31063170649444743</v>
      </c>
      <c r="U32" s="64">
        <f t="shared" ref="U32" si="13">T32*$Q$34</f>
        <v>24657.634229822743</v>
      </c>
      <c r="V32" s="61">
        <f t="shared" ref="V32:V33" si="14">(Q32-U32)*O32</f>
        <v>61554.662116419342</v>
      </c>
    </row>
    <row r="33" spans="1:22">
      <c r="A33" t="s">
        <v>74</v>
      </c>
      <c r="B33" t="s">
        <v>83</v>
      </c>
      <c r="C33" t="s">
        <v>77</v>
      </c>
      <c r="D33">
        <v>1920</v>
      </c>
      <c r="E33" s="64">
        <v>23.290104166666666</v>
      </c>
      <c r="F33">
        <v>44717</v>
      </c>
      <c r="G33">
        <v>1886</v>
      </c>
      <c r="H33" s="64">
        <v>18.802226935312831</v>
      </c>
      <c r="I33">
        <v>35461</v>
      </c>
      <c r="J33" s="65">
        <f t="shared" si="1"/>
        <v>-8464.1364583333325</v>
      </c>
      <c r="K33" s="65">
        <f t="shared" si="2"/>
        <v>-791.86354166666661</v>
      </c>
      <c r="M33" t="s">
        <v>85</v>
      </c>
      <c r="N33" s="61">
        <f t="shared" si="9"/>
        <v>26676</v>
      </c>
      <c r="O33" s="64">
        <f t="shared" si="10"/>
        <v>23.405570550307392</v>
      </c>
      <c r="P33" s="61">
        <f t="shared" si="9"/>
        <v>624367</v>
      </c>
      <c r="Q33" s="61">
        <f t="shared" si="9"/>
        <v>27593</v>
      </c>
      <c r="R33" s="64">
        <f t="shared" si="11"/>
        <v>24.686877106512522</v>
      </c>
      <c r="S33" s="61">
        <f t="shared" si="9"/>
        <v>681185</v>
      </c>
      <c r="T33" s="66">
        <f>N33/N$34</f>
        <v>0.33322923563139423</v>
      </c>
      <c r="U33" s="64">
        <f>T33*$Q$34</f>
        <v>26451.403495184441</v>
      </c>
      <c r="V33" s="61">
        <f t="shared" si="14"/>
        <v>26719.717533444909</v>
      </c>
    </row>
    <row r="34" spans="1:22">
      <c r="A34" t="s">
        <v>74</v>
      </c>
      <c r="B34" t="s">
        <v>83</v>
      </c>
      <c r="C34" t="s">
        <v>78</v>
      </c>
      <c r="D34">
        <v>1551</v>
      </c>
      <c r="E34" s="64">
        <v>23.936170212765958</v>
      </c>
      <c r="F34">
        <v>37125</v>
      </c>
      <c r="G34">
        <v>1837</v>
      </c>
      <c r="H34" s="64">
        <v>17.879150789330431</v>
      </c>
      <c r="I34">
        <v>32844</v>
      </c>
      <c r="J34" s="65">
        <f t="shared" si="1"/>
        <v>-11126.744680851063</v>
      </c>
      <c r="K34" s="65">
        <f t="shared" si="2"/>
        <v>6845.744680851064</v>
      </c>
      <c r="N34" s="67">
        <f>SUM(N31:N33)</f>
        <v>80053</v>
      </c>
      <c r="Q34" s="67">
        <f>SUM(Q31:Q33)</f>
        <v>79379</v>
      </c>
      <c r="T34" s="66">
        <f>SUM(T31:T33)</f>
        <v>1</v>
      </c>
      <c r="U34" s="67">
        <f>Q34</f>
        <v>79379</v>
      </c>
      <c r="V34" s="68">
        <f>SUM(V31:V33)</f>
        <v>1974.3792956652942</v>
      </c>
    </row>
    <row r="35" spans="1:22">
      <c r="A35" t="s">
        <v>74</v>
      </c>
      <c r="B35" t="s">
        <v>83</v>
      </c>
      <c r="C35" t="s">
        <v>79</v>
      </c>
      <c r="D35">
        <v>1631</v>
      </c>
      <c r="E35" s="64">
        <v>27.93623543838136</v>
      </c>
      <c r="F35">
        <v>45564</v>
      </c>
      <c r="G35">
        <v>1436</v>
      </c>
      <c r="H35" s="64">
        <v>24.029944289693592</v>
      </c>
      <c r="I35">
        <v>34507</v>
      </c>
      <c r="J35" s="65">
        <f t="shared" si="1"/>
        <v>-5609.4340895156338</v>
      </c>
      <c r="K35" s="65">
        <f t="shared" si="2"/>
        <v>-5447.5659104843653</v>
      </c>
    </row>
    <row r="36" spans="1:22">
      <c r="A36" t="s">
        <v>74</v>
      </c>
      <c r="B36" t="s">
        <v>83</v>
      </c>
      <c r="C36" t="s">
        <v>80</v>
      </c>
      <c r="D36">
        <v>1257</v>
      </c>
      <c r="E36" s="64">
        <v>34.982498011137629</v>
      </c>
      <c r="F36">
        <v>43973</v>
      </c>
      <c r="G36">
        <v>1208</v>
      </c>
      <c r="H36" s="64">
        <v>33.714403973509931</v>
      </c>
      <c r="I36">
        <v>40727</v>
      </c>
      <c r="J36" s="65">
        <f t="shared" si="1"/>
        <v>-1531.8575974542591</v>
      </c>
      <c r="K36" s="65">
        <f t="shared" si="2"/>
        <v>-1714.1424025457438</v>
      </c>
      <c r="N36" s="142" t="s">
        <v>24</v>
      </c>
      <c r="O36" s="142"/>
      <c r="P36" s="142"/>
      <c r="Q36" s="142" t="s">
        <v>56</v>
      </c>
      <c r="R36" s="142"/>
      <c r="S36" s="142"/>
    </row>
    <row r="37" spans="1:22" ht="28.8">
      <c r="A37" t="s">
        <v>74</v>
      </c>
      <c r="B37" t="s">
        <v>83</v>
      </c>
      <c r="C37" t="s">
        <v>81</v>
      </c>
      <c r="D37">
        <v>1918</v>
      </c>
      <c r="E37" s="64">
        <v>20.44577685088634</v>
      </c>
      <c r="F37">
        <v>39215</v>
      </c>
      <c r="G37">
        <v>1370</v>
      </c>
      <c r="H37" s="64">
        <v>24.994160583941607</v>
      </c>
      <c r="I37">
        <v>34242</v>
      </c>
      <c r="J37" s="65">
        <f t="shared" si="1"/>
        <v>6231.2857142857165</v>
      </c>
      <c r="K37" s="65">
        <f t="shared" si="2"/>
        <v>-11204.285714285714</v>
      </c>
      <c r="M37" s="62" t="s">
        <v>64</v>
      </c>
      <c r="N37" s="62" t="s">
        <v>66</v>
      </c>
      <c r="O37" s="62" t="s">
        <v>67</v>
      </c>
      <c r="P37" s="62" t="s">
        <v>17</v>
      </c>
      <c r="Q37" s="62" t="s">
        <v>66</v>
      </c>
      <c r="R37" s="62" t="s">
        <v>67</v>
      </c>
      <c r="S37" s="62" t="s">
        <v>17</v>
      </c>
      <c r="T37" s="62" t="s">
        <v>71</v>
      </c>
      <c r="U37" s="62" t="s">
        <v>72</v>
      </c>
      <c r="V37" s="63" t="s">
        <v>73</v>
      </c>
    </row>
    <row r="38" spans="1:22">
      <c r="A38" t="s">
        <v>84</v>
      </c>
      <c r="B38" t="s">
        <v>75</v>
      </c>
      <c r="C38" t="s">
        <v>76</v>
      </c>
      <c r="D38">
        <v>1698</v>
      </c>
      <c r="E38" s="64">
        <v>17.945229681978798</v>
      </c>
      <c r="F38">
        <v>30471</v>
      </c>
      <c r="G38">
        <v>1852</v>
      </c>
      <c r="H38" s="64">
        <v>23.611771058315334</v>
      </c>
      <c r="I38">
        <v>43729</v>
      </c>
      <c r="J38" s="65">
        <f t="shared" si="1"/>
        <v>10494.434628975265</v>
      </c>
      <c r="K38" s="65">
        <f t="shared" si="2"/>
        <v>2763.5653710247348</v>
      </c>
      <c r="M38" t="s">
        <v>75</v>
      </c>
      <c r="N38" s="61">
        <f>SUMIF($B$20:$B$73,$M38,D$20:D$73)</f>
        <v>27102</v>
      </c>
      <c r="O38" s="64">
        <f>P38/N38</f>
        <v>23.486421666297691</v>
      </c>
      <c r="P38" s="61">
        <f>SUMIF($B$20:$B$73,$M38,F$20:F$73)</f>
        <v>636529</v>
      </c>
      <c r="Q38" s="61">
        <f>SUMIF($B$20:$B$73,$M38,G$20:G$73)</f>
        <v>25913</v>
      </c>
      <c r="R38" s="64">
        <f>S38/Q38</f>
        <v>26.428317832748043</v>
      </c>
      <c r="S38" s="61">
        <f>SUMIF($B$20:$B$73,$M38,I$20:I$73)</f>
        <v>684837</v>
      </c>
      <c r="T38" s="66">
        <f>N38/$N$41</f>
        <v>0.33855071015452265</v>
      </c>
      <c r="U38" s="64">
        <f>T38*$Q$41</f>
        <v>26873.816821355853</v>
      </c>
      <c r="V38" s="61">
        <f>(Q38-U38)*O38</f>
        <v>-22566.14901043538</v>
      </c>
    </row>
    <row r="39" spans="1:22">
      <c r="A39" t="s">
        <v>84</v>
      </c>
      <c r="B39" t="s">
        <v>75</v>
      </c>
      <c r="C39" t="s">
        <v>77</v>
      </c>
      <c r="D39">
        <v>1595</v>
      </c>
      <c r="E39" s="64">
        <v>24.546081504702194</v>
      </c>
      <c r="F39">
        <v>39151</v>
      </c>
      <c r="G39">
        <v>1385</v>
      </c>
      <c r="H39" s="64">
        <v>31.514079422382672</v>
      </c>
      <c r="I39">
        <v>43647</v>
      </c>
      <c r="J39" s="65">
        <f t="shared" si="1"/>
        <v>9650.6771159874625</v>
      </c>
      <c r="K39" s="65">
        <f t="shared" si="2"/>
        <v>-5154.6771159874606</v>
      </c>
      <c r="M39" t="s">
        <v>82</v>
      </c>
      <c r="N39" s="61">
        <f t="shared" ref="N39:S40" si="15">SUMIF($B$20:$B$73,$M39,D$20:D$73)</f>
        <v>27474</v>
      </c>
      <c r="O39" s="64">
        <f t="shared" ref="O39:O40" si="16">P39/N39</f>
        <v>23.858993957923854</v>
      </c>
      <c r="P39" s="61">
        <f t="shared" si="15"/>
        <v>655502</v>
      </c>
      <c r="Q39" s="61">
        <f t="shared" si="15"/>
        <v>26497</v>
      </c>
      <c r="R39" s="64">
        <f t="shared" ref="R39:R40" si="17">S39/Q39</f>
        <v>25.581839453523042</v>
      </c>
      <c r="S39" s="61">
        <f t="shared" si="15"/>
        <v>677842</v>
      </c>
      <c r="T39" s="66">
        <f>N39/$N$41</f>
        <v>0.3431976315690855</v>
      </c>
      <c r="U39" s="64">
        <f t="shared" ref="U39:U40" si="18">T39*$Q$41</f>
        <v>27242.684796322439</v>
      </c>
      <c r="V39" s="61">
        <f t="shared" ref="V39:V40" si="19">(Q39-U39)*O39</f>
        <v>-17791.289049972755</v>
      </c>
    </row>
    <row r="40" spans="1:22">
      <c r="A40" t="s">
        <v>84</v>
      </c>
      <c r="B40" t="s">
        <v>75</v>
      </c>
      <c r="C40" t="s">
        <v>78</v>
      </c>
      <c r="D40">
        <v>1037</v>
      </c>
      <c r="E40" s="64">
        <v>28.801350048216008</v>
      </c>
      <c r="F40">
        <v>29867</v>
      </c>
      <c r="G40">
        <v>1570</v>
      </c>
      <c r="H40" s="64">
        <v>19.815923566878983</v>
      </c>
      <c r="I40">
        <v>31111</v>
      </c>
      <c r="J40" s="65">
        <f t="shared" si="1"/>
        <v>-14107.119575699131</v>
      </c>
      <c r="K40" s="65">
        <f t="shared" si="2"/>
        <v>15351.119575699133</v>
      </c>
      <c r="M40" t="s">
        <v>83</v>
      </c>
      <c r="N40" s="61">
        <f t="shared" si="15"/>
        <v>25477</v>
      </c>
      <c r="O40" s="64">
        <f t="shared" si="16"/>
        <v>27.390548337716371</v>
      </c>
      <c r="P40" s="61">
        <f t="shared" si="15"/>
        <v>697829</v>
      </c>
      <c r="Q40" s="61">
        <f t="shared" si="15"/>
        <v>26969</v>
      </c>
      <c r="R40" s="64">
        <f t="shared" si="17"/>
        <v>23.695465163706476</v>
      </c>
      <c r="S40" s="61">
        <f t="shared" si="15"/>
        <v>639043</v>
      </c>
      <c r="T40" s="66">
        <f>N40/$N$41</f>
        <v>0.3182516582763919</v>
      </c>
      <c r="U40" s="64">
        <f t="shared" si="18"/>
        <v>25262.498382321712</v>
      </c>
      <c r="V40" s="61">
        <f t="shared" si="19"/>
        <v>46742.015047408335</v>
      </c>
    </row>
    <row r="41" spans="1:22">
      <c r="A41" t="s">
        <v>84</v>
      </c>
      <c r="B41" t="s">
        <v>75</v>
      </c>
      <c r="C41" t="s">
        <v>79</v>
      </c>
      <c r="D41">
        <v>1908</v>
      </c>
      <c r="E41" s="64">
        <v>17.781970649895179</v>
      </c>
      <c r="F41">
        <v>33928</v>
      </c>
      <c r="G41">
        <v>1617</v>
      </c>
      <c r="H41" s="64">
        <v>27.730364873222015</v>
      </c>
      <c r="I41">
        <v>44840</v>
      </c>
      <c r="J41" s="65">
        <f t="shared" si="1"/>
        <v>16086.553459119496</v>
      </c>
      <c r="K41" s="65">
        <f t="shared" si="2"/>
        <v>-5174.5534591194973</v>
      </c>
      <c r="N41" s="67">
        <f>SUM(N38:N40)</f>
        <v>80053</v>
      </c>
      <c r="P41" s="67">
        <f>SUM(P38:P40)</f>
        <v>1989860</v>
      </c>
      <c r="Q41" s="67">
        <f>SUM(Q38:Q40)</f>
        <v>79379</v>
      </c>
      <c r="S41" s="67">
        <f>SUM(S38:S40)</f>
        <v>2001722</v>
      </c>
      <c r="T41" s="66">
        <f>SUM(T38:T40)</f>
        <v>1</v>
      </c>
      <c r="U41">
        <f>Q41</f>
        <v>79379</v>
      </c>
      <c r="V41" s="68">
        <f>SUM(V38:V40)</f>
        <v>6384.5769870001968</v>
      </c>
    </row>
    <row r="42" spans="1:22">
      <c r="A42" t="s">
        <v>84</v>
      </c>
      <c r="B42" t="s">
        <v>75</v>
      </c>
      <c r="C42" t="s">
        <v>80</v>
      </c>
      <c r="D42">
        <v>1642</v>
      </c>
      <c r="E42" s="64">
        <v>25.487819732034104</v>
      </c>
      <c r="F42">
        <v>41851</v>
      </c>
      <c r="G42">
        <v>1352</v>
      </c>
      <c r="H42" s="64">
        <v>32.784023668639051</v>
      </c>
      <c r="I42">
        <v>44324</v>
      </c>
      <c r="J42" s="65">
        <f t="shared" si="1"/>
        <v>9864.4677222898881</v>
      </c>
      <c r="K42" s="65">
        <f t="shared" si="2"/>
        <v>-7391.4677222898899</v>
      </c>
    </row>
    <row r="43" spans="1:22">
      <c r="A43" t="s">
        <v>84</v>
      </c>
      <c r="B43" t="s">
        <v>75</v>
      </c>
      <c r="C43" t="s">
        <v>81</v>
      </c>
      <c r="D43">
        <v>1058</v>
      </c>
      <c r="E43" s="64">
        <v>28.710775047258981</v>
      </c>
      <c r="F43">
        <v>30376</v>
      </c>
      <c r="G43">
        <v>1103</v>
      </c>
      <c r="H43" s="64">
        <v>31.354487760652766</v>
      </c>
      <c r="I43">
        <v>34584</v>
      </c>
      <c r="J43" s="65">
        <f t="shared" si="1"/>
        <v>2916.0151228733457</v>
      </c>
      <c r="K43" s="65">
        <f t="shared" si="2"/>
        <v>1291.9848771266541</v>
      </c>
      <c r="M43" t="s">
        <v>195</v>
      </c>
      <c r="N43" s="61">
        <f>F74</f>
        <v>1989860</v>
      </c>
    </row>
    <row r="44" spans="1:22">
      <c r="A44" t="s">
        <v>84</v>
      </c>
      <c r="B44" t="s">
        <v>82</v>
      </c>
      <c r="C44" t="s">
        <v>76</v>
      </c>
      <c r="D44">
        <v>1064</v>
      </c>
      <c r="E44" s="64">
        <v>35.282894736842103</v>
      </c>
      <c r="F44">
        <v>37541</v>
      </c>
      <c r="G44">
        <v>1426</v>
      </c>
      <c r="H44" s="64">
        <v>22.950911640953716</v>
      </c>
      <c r="I44">
        <v>32728</v>
      </c>
      <c r="J44" s="65">
        <f t="shared" si="1"/>
        <v>-17585.40789473684</v>
      </c>
      <c r="K44" s="65">
        <f t="shared" si="2"/>
        <v>12772.407894736842</v>
      </c>
      <c r="M44" t="s">
        <v>196</v>
      </c>
      <c r="N44" s="61">
        <f>J74</f>
        <v>-49472.344765938666</v>
      </c>
    </row>
    <row r="45" spans="1:22">
      <c r="A45" t="s">
        <v>84</v>
      </c>
      <c r="B45" t="s">
        <v>82</v>
      </c>
      <c r="C45" t="s">
        <v>77</v>
      </c>
      <c r="D45">
        <v>1598</v>
      </c>
      <c r="E45" s="64">
        <v>21.983103879849811</v>
      </c>
      <c r="F45">
        <v>35129</v>
      </c>
      <c r="G45">
        <v>1245</v>
      </c>
      <c r="H45" s="64">
        <v>24.135742971887549</v>
      </c>
      <c r="I45">
        <v>30049</v>
      </c>
      <c r="J45" s="65">
        <f t="shared" si="1"/>
        <v>2680.0356695869841</v>
      </c>
      <c r="K45" s="65">
        <f t="shared" si="2"/>
        <v>-7760.0356695869832</v>
      </c>
      <c r="M45" t="s">
        <v>197</v>
      </c>
      <c r="N45" s="61">
        <f>K74-N46-N47-N48</f>
        <v>42456.740142739247</v>
      </c>
    </row>
    <row r="46" spans="1:22">
      <c r="A46" t="s">
        <v>84</v>
      </c>
      <c r="B46" t="s">
        <v>82</v>
      </c>
      <c r="C46" t="s">
        <v>78</v>
      </c>
      <c r="D46">
        <v>1391</v>
      </c>
      <c r="E46" s="64">
        <v>26.011502516175412</v>
      </c>
      <c r="F46">
        <v>36182</v>
      </c>
      <c r="G46">
        <v>1035</v>
      </c>
      <c r="H46" s="64">
        <v>29.352657004830917</v>
      </c>
      <c r="I46">
        <v>30380</v>
      </c>
      <c r="J46" s="65">
        <f t="shared" si="1"/>
        <v>3458.0948957584474</v>
      </c>
      <c r="K46" s="65">
        <f t="shared" si="2"/>
        <v>-9260.094895758446</v>
      </c>
      <c r="M46" t="s">
        <v>198</v>
      </c>
      <c r="N46" s="61">
        <f>V26</f>
        <v>10518.648340533939</v>
      </c>
    </row>
    <row r="47" spans="1:22">
      <c r="A47" t="s">
        <v>84</v>
      </c>
      <c r="B47" t="s">
        <v>82</v>
      </c>
      <c r="C47" t="s">
        <v>79</v>
      </c>
      <c r="D47">
        <v>1618</v>
      </c>
      <c r="E47" s="64">
        <v>18.498763906056862</v>
      </c>
      <c r="F47">
        <v>29931</v>
      </c>
      <c r="G47">
        <v>1365</v>
      </c>
      <c r="H47" s="64">
        <v>24.308424908424907</v>
      </c>
      <c r="I47">
        <v>33181</v>
      </c>
      <c r="J47" s="65">
        <f t="shared" si="1"/>
        <v>7930.1872682323819</v>
      </c>
      <c r="K47" s="65">
        <f t="shared" si="2"/>
        <v>-4680.1872682323865</v>
      </c>
      <c r="M47" t="s">
        <v>199</v>
      </c>
      <c r="N47" s="61">
        <f>V34</f>
        <v>1974.3792956652942</v>
      </c>
    </row>
    <row r="48" spans="1:22">
      <c r="A48" t="s">
        <v>84</v>
      </c>
      <c r="B48" t="s">
        <v>82</v>
      </c>
      <c r="C48" t="s">
        <v>80</v>
      </c>
      <c r="D48">
        <v>1190</v>
      </c>
      <c r="E48" s="64">
        <v>38.15126050420168</v>
      </c>
      <c r="F48">
        <v>45400</v>
      </c>
      <c r="G48">
        <v>1920</v>
      </c>
      <c r="H48" s="64">
        <v>17.939583333333335</v>
      </c>
      <c r="I48">
        <v>34444</v>
      </c>
      <c r="J48" s="65">
        <f t="shared" si="1"/>
        <v>-38806.420168067219</v>
      </c>
      <c r="K48" s="65">
        <f t="shared" si="2"/>
        <v>27850.420168067227</v>
      </c>
      <c r="M48" t="s">
        <v>200</v>
      </c>
      <c r="N48" s="61">
        <f>V41</f>
        <v>6384.5769870001968</v>
      </c>
    </row>
    <row r="49" spans="1:14">
      <c r="A49" t="s">
        <v>84</v>
      </c>
      <c r="B49" t="s">
        <v>82</v>
      </c>
      <c r="C49" t="s">
        <v>81</v>
      </c>
      <c r="D49">
        <v>1658</v>
      </c>
      <c r="E49" s="64">
        <v>20.880579010856454</v>
      </c>
      <c r="F49">
        <v>34620</v>
      </c>
      <c r="G49">
        <v>1765</v>
      </c>
      <c r="H49" s="64">
        <v>19.871954674220962</v>
      </c>
      <c r="I49">
        <v>35074</v>
      </c>
      <c r="J49" s="65">
        <f t="shared" si="1"/>
        <v>-1780.2219541616437</v>
      </c>
      <c r="K49" s="65">
        <f t="shared" si="2"/>
        <v>2234.2219541616405</v>
      </c>
      <c r="M49" t="s">
        <v>201</v>
      </c>
      <c r="N49" s="61">
        <f>I74</f>
        <v>2001722</v>
      </c>
    </row>
    <row r="50" spans="1:14">
      <c r="A50" t="s">
        <v>84</v>
      </c>
      <c r="B50" t="s">
        <v>83</v>
      </c>
      <c r="C50" t="s">
        <v>76</v>
      </c>
      <c r="D50">
        <v>1039</v>
      </c>
      <c r="E50" s="64">
        <v>33.111645813282003</v>
      </c>
      <c r="F50">
        <v>34403</v>
      </c>
      <c r="G50">
        <v>1264</v>
      </c>
      <c r="H50" s="64">
        <v>24.669303797468356</v>
      </c>
      <c r="I50">
        <v>31182</v>
      </c>
      <c r="J50" s="65">
        <f t="shared" si="1"/>
        <v>-10671.120307988451</v>
      </c>
      <c r="K50" s="65">
        <f t="shared" si="2"/>
        <v>7450.1203079884508</v>
      </c>
    </row>
    <row r="51" spans="1:14">
      <c r="A51" t="s">
        <v>84</v>
      </c>
      <c r="B51" t="s">
        <v>83</v>
      </c>
      <c r="C51" t="s">
        <v>77</v>
      </c>
      <c r="D51">
        <v>1552</v>
      </c>
      <c r="E51" s="64">
        <v>27.081185567010309</v>
      </c>
      <c r="F51">
        <v>42030</v>
      </c>
      <c r="G51">
        <v>1266</v>
      </c>
      <c r="H51" s="64">
        <v>33.775671406003163</v>
      </c>
      <c r="I51">
        <v>42760</v>
      </c>
      <c r="J51" s="65">
        <f t="shared" si="1"/>
        <v>8475.2190721649531</v>
      </c>
      <c r="K51" s="65">
        <f t="shared" si="2"/>
        <v>-7745.2190721649486</v>
      </c>
    </row>
    <row r="52" spans="1:14">
      <c r="A52" t="s">
        <v>84</v>
      </c>
      <c r="B52" t="s">
        <v>83</v>
      </c>
      <c r="C52" t="s">
        <v>78</v>
      </c>
      <c r="D52">
        <v>1057</v>
      </c>
      <c r="E52" s="64">
        <v>28.825922421948913</v>
      </c>
      <c r="F52">
        <v>30469</v>
      </c>
      <c r="G52">
        <v>1829</v>
      </c>
      <c r="H52" s="64">
        <v>19.293603061782395</v>
      </c>
      <c r="I52">
        <v>35288</v>
      </c>
      <c r="J52" s="65">
        <f t="shared" si="1"/>
        <v>-17434.612109744561</v>
      </c>
      <c r="K52" s="65">
        <f t="shared" si="2"/>
        <v>22253.612109744561</v>
      </c>
    </row>
    <row r="53" spans="1:14">
      <c r="A53" t="s">
        <v>84</v>
      </c>
      <c r="B53" t="s">
        <v>83</v>
      </c>
      <c r="C53" t="s">
        <v>79</v>
      </c>
      <c r="D53">
        <v>1298</v>
      </c>
      <c r="E53" s="64">
        <v>33.10708782742681</v>
      </c>
      <c r="F53">
        <v>42973</v>
      </c>
      <c r="G53">
        <v>1447</v>
      </c>
      <c r="H53" s="64">
        <v>20.21147201105736</v>
      </c>
      <c r="I53">
        <v>29246</v>
      </c>
      <c r="J53" s="65">
        <f t="shared" si="1"/>
        <v>-18659.956086286595</v>
      </c>
      <c r="K53" s="65">
        <f t="shared" si="2"/>
        <v>4932.9560862865947</v>
      </c>
    </row>
    <row r="54" spans="1:14">
      <c r="A54" t="s">
        <v>84</v>
      </c>
      <c r="B54" t="s">
        <v>83</v>
      </c>
      <c r="C54" t="s">
        <v>80</v>
      </c>
      <c r="D54">
        <v>1420</v>
      </c>
      <c r="E54" s="64">
        <v>32.000704225352109</v>
      </c>
      <c r="F54">
        <v>45441</v>
      </c>
      <c r="G54">
        <v>1750</v>
      </c>
      <c r="H54" s="64">
        <v>20.085142857142856</v>
      </c>
      <c r="I54">
        <v>35149</v>
      </c>
      <c r="J54" s="65">
        <f t="shared" si="1"/>
        <v>-20852.232394366194</v>
      </c>
      <c r="K54" s="65">
        <f t="shared" si="2"/>
        <v>10560.232394366196</v>
      </c>
    </row>
    <row r="55" spans="1:14">
      <c r="A55" t="s">
        <v>84</v>
      </c>
      <c r="B55" t="s">
        <v>83</v>
      </c>
      <c r="C55" t="s">
        <v>81</v>
      </c>
      <c r="D55">
        <v>1044</v>
      </c>
      <c r="E55" s="64">
        <v>35.515325670498086</v>
      </c>
      <c r="F55">
        <v>37078</v>
      </c>
      <c r="G55">
        <v>1797</v>
      </c>
      <c r="H55" s="64">
        <v>18.629382303839733</v>
      </c>
      <c r="I55">
        <v>33477</v>
      </c>
      <c r="J55" s="65">
        <f t="shared" si="1"/>
        <v>-30344.04022988506</v>
      </c>
      <c r="K55" s="65">
        <f t="shared" si="2"/>
        <v>26743.04022988506</v>
      </c>
    </row>
    <row r="56" spans="1:14">
      <c r="A56" t="s">
        <v>85</v>
      </c>
      <c r="B56" t="s">
        <v>75</v>
      </c>
      <c r="C56" t="s">
        <v>76</v>
      </c>
      <c r="D56">
        <v>1307</v>
      </c>
      <c r="E56" s="64">
        <v>25.503442999234888</v>
      </c>
      <c r="F56">
        <v>33333</v>
      </c>
      <c r="G56">
        <v>1789</v>
      </c>
      <c r="H56" s="64">
        <v>21.619340413638906</v>
      </c>
      <c r="I56">
        <v>38677</v>
      </c>
      <c r="J56" s="65">
        <f t="shared" si="1"/>
        <v>-6948.659525631213</v>
      </c>
      <c r="K56" s="65">
        <f t="shared" si="2"/>
        <v>12292.659525631216</v>
      </c>
    </row>
    <row r="57" spans="1:14">
      <c r="A57" t="s">
        <v>85</v>
      </c>
      <c r="B57" t="s">
        <v>75</v>
      </c>
      <c r="C57" t="s">
        <v>77</v>
      </c>
      <c r="D57">
        <v>1468</v>
      </c>
      <c r="E57" s="64">
        <v>25.758174386920981</v>
      </c>
      <c r="F57">
        <v>37813</v>
      </c>
      <c r="G57">
        <v>1053</v>
      </c>
      <c r="H57" s="64">
        <v>38.13960113960114</v>
      </c>
      <c r="I57">
        <v>40161</v>
      </c>
      <c r="J57" s="65">
        <f t="shared" si="1"/>
        <v>13037.642370572208</v>
      </c>
      <c r="K57" s="65">
        <f t="shared" si="2"/>
        <v>-10689.642370572206</v>
      </c>
    </row>
    <row r="58" spans="1:14">
      <c r="A58" t="s">
        <v>85</v>
      </c>
      <c r="B58" t="s">
        <v>75</v>
      </c>
      <c r="C58" t="s">
        <v>78</v>
      </c>
      <c r="D58">
        <v>1111</v>
      </c>
      <c r="E58" s="64">
        <v>33.318631863186319</v>
      </c>
      <c r="F58">
        <v>37017</v>
      </c>
      <c r="G58">
        <v>1754</v>
      </c>
      <c r="H58" s="64">
        <v>22.598061573546179</v>
      </c>
      <c r="I58">
        <v>39637</v>
      </c>
      <c r="J58" s="65">
        <f t="shared" si="1"/>
        <v>-18803.880288028806</v>
      </c>
      <c r="K58" s="65">
        <f t="shared" si="2"/>
        <v>21423.880288028802</v>
      </c>
    </row>
    <row r="59" spans="1:14">
      <c r="A59" t="s">
        <v>85</v>
      </c>
      <c r="B59" t="s">
        <v>75</v>
      </c>
      <c r="C59" t="s">
        <v>79</v>
      </c>
      <c r="D59">
        <v>1850</v>
      </c>
      <c r="E59" s="64">
        <v>17.191351351351351</v>
      </c>
      <c r="F59">
        <v>31804</v>
      </c>
      <c r="G59">
        <v>1595</v>
      </c>
      <c r="H59" s="64">
        <v>18.210031347962381</v>
      </c>
      <c r="I59">
        <v>29045</v>
      </c>
      <c r="J59" s="65">
        <f t="shared" si="1"/>
        <v>1624.7945945945939</v>
      </c>
      <c r="K59" s="65">
        <f t="shared" si="2"/>
        <v>-4383.7945945945949</v>
      </c>
    </row>
    <row r="60" spans="1:14">
      <c r="A60" t="s">
        <v>85</v>
      </c>
      <c r="B60" t="s">
        <v>75</v>
      </c>
      <c r="C60" t="s">
        <v>80</v>
      </c>
      <c r="D60">
        <v>1616</v>
      </c>
      <c r="E60" s="64">
        <v>20.902227722772277</v>
      </c>
      <c r="F60">
        <v>33778</v>
      </c>
      <c r="G60">
        <v>1900</v>
      </c>
      <c r="H60" s="64">
        <v>20.430526315789475</v>
      </c>
      <c r="I60">
        <v>38818</v>
      </c>
      <c r="J60" s="65">
        <f t="shared" si="1"/>
        <v>-896.2326732673248</v>
      </c>
      <c r="K60" s="65">
        <f t="shared" si="2"/>
        <v>5936.2326732673264</v>
      </c>
    </row>
    <row r="61" spans="1:14">
      <c r="A61" t="s">
        <v>85</v>
      </c>
      <c r="B61" t="s">
        <v>75</v>
      </c>
      <c r="C61" t="s">
        <v>81</v>
      </c>
      <c r="D61">
        <v>1002</v>
      </c>
      <c r="E61" s="64">
        <v>29.140718562874252</v>
      </c>
      <c r="F61">
        <v>29199</v>
      </c>
      <c r="G61">
        <v>1475</v>
      </c>
      <c r="H61" s="64">
        <v>20.247457627118646</v>
      </c>
      <c r="I61">
        <v>29865</v>
      </c>
      <c r="J61" s="65">
        <f t="shared" si="1"/>
        <v>-13117.55988023952</v>
      </c>
      <c r="K61" s="65">
        <f t="shared" si="2"/>
        <v>13783.559880239522</v>
      </c>
    </row>
    <row r="62" spans="1:14">
      <c r="A62" t="s">
        <v>85</v>
      </c>
      <c r="B62" t="s">
        <v>82</v>
      </c>
      <c r="C62" t="s">
        <v>76</v>
      </c>
      <c r="D62">
        <v>1414</v>
      </c>
      <c r="E62" s="64">
        <v>20.659123055162659</v>
      </c>
      <c r="F62">
        <v>29212</v>
      </c>
      <c r="G62">
        <v>1352</v>
      </c>
      <c r="H62" s="64">
        <v>28.402366863905325</v>
      </c>
      <c r="I62">
        <v>38400</v>
      </c>
      <c r="J62" s="65">
        <f t="shared" si="1"/>
        <v>10468.865629420083</v>
      </c>
      <c r="K62" s="65">
        <f t="shared" si="2"/>
        <v>-1280.8656294200848</v>
      </c>
    </row>
    <row r="63" spans="1:14">
      <c r="A63" t="s">
        <v>85</v>
      </c>
      <c r="B63" t="s">
        <v>82</v>
      </c>
      <c r="C63" t="s">
        <v>77</v>
      </c>
      <c r="D63">
        <v>1928</v>
      </c>
      <c r="E63" s="64">
        <v>17.9097510373444</v>
      </c>
      <c r="F63">
        <v>34530</v>
      </c>
      <c r="G63">
        <v>1278</v>
      </c>
      <c r="H63" s="64">
        <v>35.381846635367765</v>
      </c>
      <c r="I63">
        <v>45218</v>
      </c>
      <c r="J63" s="65">
        <f t="shared" si="1"/>
        <v>22329.33817427386</v>
      </c>
      <c r="K63" s="65">
        <f t="shared" si="2"/>
        <v>-11641.33817427386</v>
      </c>
    </row>
    <row r="64" spans="1:14">
      <c r="A64" t="s">
        <v>85</v>
      </c>
      <c r="B64" t="s">
        <v>82</v>
      </c>
      <c r="C64" t="s">
        <v>78</v>
      </c>
      <c r="D64">
        <v>1482</v>
      </c>
      <c r="E64" s="64">
        <v>22.398110661268557</v>
      </c>
      <c r="F64">
        <v>33194</v>
      </c>
      <c r="G64">
        <v>1716</v>
      </c>
      <c r="H64" s="64">
        <v>24.75</v>
      </c>
      <c r="I64">
        <v>42471</v>
      </c>
      <c r="J64" s="65">
        <f t="shared" si="1"/>
        <v>4035.8421052631556</v>
      </c>
      <c r="K64" s="65">
        <f t="shared" si="2"/>
        <v>5241.1578947368425</v>
      </c>
    </row>
    <row r="65" spans="1:11">
      <c r="A65" t="s">
        <v>85</v>
      </c>
      <c r="B65" t="s">
        <v>82</v>
      </c>
      <c r="C65" t="s">
        <v>79</v>
      </c>
      <c r="D65">
        <v>1707</v>
      </c>
      <c r="E65" s="64">
        <v>20.622144112478033</v>
      </c>
      <c r="F65">
        <v>35202</v>
      </c>
      <c r="G65">
        <v>1955</v>
      </c>
      <c r="H65" s="64">
        <v>22.507416879795397</v>
      </c>
      <c r="I65">
        <v>44002</v>
      </c>
      <c r="J65" s="65">
        <f t="shared" si="1"/>
        <v>3685.7082601054467</v>
      </c>
      <c r="K65" s="65">
        <f t="shared" si="2"/>
        <v>5114.2917398945519</v>
      </c>
    </row>
    <row r="66" spans="1:11">
      <c r="A66" t="s">
        <v>85</v>
      </c>
      <c r="B66" t="s">
        <v>82</v>
      </c>
      <c r="C66" t="s">
        <v>80</v>
      </c>
      <c r="D66">
        <v>1770</v>
      </c>
      <c r="E66" s="64">
        <v>23.117514124293784</v>
      </c>
      <c r="F66">
        <v>40918</v>
      </c>
      <c r="G66">
        <v>1567</v>
      </c>
      <c r="H66" s="64">
        <v>24.758774728781109</v>
      </c>
      <c r="I66">
        <v>38797</v>
      </c>
      <c r="J66" s="65">
        <f t="shared" si="1"/>
        <v>2571.8553672316384</v>
      </c>
      <c r="K66" s="65">
        <f t="shared" si="2"/>
        <v>-4692.8553672316384</v>
      </c>
    </row>
    <row r="67" spans="1:11">
      <c r="A67" t="s">
        <v>85</v>
      </c>
      <c r="B67" t="s">
        <v>82</v>
      </c>
      <c r="C67" t="s">
        <v>81</v>
      </c>
      <c r="D67">
        <v>1747</v>
      </c>
      <c r="E67" s="64">
        <v>16.605037206639953</v>
      </c>
      <c r="F67">
        <v>29009</v>
      </c>
      <c r="G67">
        <v>1306</v>
      </c>
      <c r="H67" s="64">
        <v>29.901225114854519</v>
      </c>
      <c r="I67">
        <v>39051</v>
      </c>
      <c r="J67" s="65">
        <f t="shared" si="1"/>
        <v>17364.821408128224</v>
      </c>
      <c r="K67" s="65">
        <f t="shared" si="2"/>
        <v>-7322.8214081282194</v>
      </c>
    </row>
    <row r="68" spans="1:11">
      <c r="A68" t="s">
        <v>85</v>
      </c>
      <c r="B68" t="s">
        <v>83</v>
      </c>
      <c r="C68" t="s">
        <v>76</v>
      </c>
      <c r="D68">
        <v>1434</v>
      </c>
      <c r="E68" s="64">
        <v>23.65481171548117</v>
      </c>
      <c r="F68">
        <v>33921</v>
      </c>
      <c r="G68">
        <v>1302</v>
      </c>
      <c r="H68" s="64">
        <v>29.880184331797235</v>
      </c>
      <c r="I68">
        <v>38904</v>
      </c>
      <c r="J68" s="65">
        <f t="shared" si="1"/>
        <v>8105.4351464435167</v>
      </c>
      <c r="K68" s="65">
        <f t="shared" si="2"/>
        <v>-3122.4351464435144</v>
      </c>
    </row>
    <row r="69" spans="1:11">
      <c r="A69" t="s">
        <v>85</v>
      </c>
      <c r="B69" t="s">
        <v>83</v>
      </c>
      <c r="C69" t="s">
        <v>77</v>
      </c>
      <c r="D69">
        <v>1280</v>
      </c>
      <c r="E69" s="64">
        <v>32.51953125</v>
      </c>
      <c r="F69">
        <v>41625</v>
      </c>
      <c r="G69">
        <v>1252</v>
      </c>
      <c r="H69" s="64">
        <v>23.539936102236421</v>
      </c>
      <c r="I69">
        <v>29472</v>
      </c>
      <c r="J69" s="65">
        <f t="shared" si="1"/>
        <v>-11242.453125</v>
      </c>
      <c r="K69" s="65">
        <f t="shared" si="2"/>
        <v>-910.546875</v>
      </c>
    </row>
    <row r="70" spans="1:11">
      <c r="A70" t="s">
        <v>85</v>
      </c>
      <c r="B70" t="s">
        <v>83</v>
      </c>
      <c r="C70" t="s">
        <v>78</v>
      </c>
      <c r="D70">
        <v>1077</v>
      </c>
      <c r="E70" s="64">
        <v>31.883936861652739</v>
      </c>
      <c r="F70">
        <v>34339</v>
      </c>
      <c r="G70">
        <v>1416</v>
      </c>
      <c r="H70" s="64">
        <v>30.917372881355931</v>
      </c>
      <c r="I70">
        <v>43779</v>
      </c>
      <c r="J70" s="65">
        <f t="shared" si="1"/>
        <v>-1368.6545961002801</v>
      </c>
      <c r="K70" s="65">
        <f t="shared" si="2"/>
        <v>10808.654596100278</v>
      </c>
    </row>
    <row r="71" spans="1:11">
      <c r="A71" t="s">
        <v>85</v>
      </c>
      <c r="B71" t="s">
        <v>83</v>
      </c>
      <c r="C71" t="s">
        <v>79</v>
      </c>
      <c r="D71">
        <v>1749</v>
      </c>
      <c r="E71" s="64">
        <v>19.785591766723844</v>
      </c>
      <c r="F71">
        <v>34605</v>
      </c>
      <c r="G71">
        <v>1929</v>
      </c>
      <c r="H71" s="64">
        <v>15.561430793157076</v>
      </c>
      <c r="I71">
        <v>30018</v>
      </c>
      <c r="J71" s="65">
        <f t="shared" si="1"/>
        <v>-8148.4065180102953</v>
      </c>
      <c r="K71" s="65">
        <f t="shared" si="2"/>
        <v>3561.4065180102921</v>
      </c>
    </row>
    <row r="72" spans="1:11">
      <c r="A72" t="s">
        <v>85</v>
      </c>
      <c r="B72" t="s">
        <v>83</v>
      </c>
      <c r="C72" t="s">
        <v>80</v>
      </c>
      <c r="D72">
        <v>1251</v>
      </c>
      <c r="E72" s="64">
        <v>35.569144684252599</v>
      </c>
      <c r="F72">
        <v>44497</v>
      </c>
      <c r="G72">
        <v>1872</v>
      </c>
      <c r="H72" s="64">
        <v>17.996794871794872</v>
      </c>
      <c r="I72">
        <v>33690</v>
      </c>
      <c r="J72" s="65">
        <f t="shared" si="1"/>
        <v>-32895.438848920865</v>
      </c>
      <c r="K72" s="65">
        <f t="shared" si="2"/>
        <v>22088.438848920865</v>
      </c>
    </row>
    <row r="73" spans="1:11">
      <c r="A73" t="s">
        <v>85</v>
      </c>
      <c r="B73" t="s">
        <v>83</v>
      </c>
      <c r="C73" t="s">
        <v>81</v>
      </c>
      <c r="D73">
        <v>1483</v>
      </c>
      <c r="E73" s="64">
        <v>20.479433580579904</v>
      </c>
      <c r="F73">
        <v>30371</v>
      </c>
      <c r="G73">
        <v>1082</v>
      </c>
      <c r="H73" s="64">
        <v>38.059149722735675</v>
      </c>
      <c r="I73">
        <v>41180</v>
      </c>
      <c r="J73" s="65">
        <f t="shared" si="1"/>
        <v>19021.252865812545</v>
      </c>
      <c r="K73" s="65">
        <f t="shared" si="2"/>
        <v>-8212.2528658125411</v>
      </c>
    </row>
    <row r="74" spans="1:11">
      <c r="F74">
        <f>SUM(F20:F73)</f>
        <v>1989860</v>
      </c>
      <c r="I74">
        <f>SUM(I20:I73)</f>
        <v>2001722</v>
      </c>
      <c r="J74" s="65">
        <f>SUM(J20:J73)</f>
        <v>-49472.344765938666</v>
      </c>
      <c r="K74">
        <f>SUM(K20:K73)</f>
        <v>61334.344765938673</v>
      </c>
    </row>
    <row r="75" spans="1:11">
      <c r="I75">
        <f>I74-F74</f>
        <v>11862</v>
      </c>
    </row>
    <row r="76" spans="1:11">
      <c r="I76" s="65">
        <f>I75-(J74+K74)</f>
        <v>0</v>
      </c>
    </row>
  </sheetData>
  <mergeCells count="8">
    <mergeCell ref="N36:P36"/>
    <mergeCell ref="Q36:S36"/>
    <mergeCell ref="D18:F18"/>
    <mergeCell ref="G18:I18"/>
    <mergeCell ref="N18:P18"/>
    <mergeCell ref="Q18:S18"/>
    <mergeCell ref="N29:P29"/>
    <mergeCell ref="Q29:S2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5D3-653A-4E73-992C-5786AA69D55B}">
  <dimension ref="B2:N21"/>
  <sheetViews>
    <sheetView showGridLines="0" workbookViewId="0">
      <selection activeCell="R13" sqref="R13"/>
    </sheetView>
  </sheetViews>
  <sheetFormatPr defaultRowHeight="16.95" customHeight="1"/>
  <cols>
    <col min="1" max="2" width="8.88671875" style="7"/>
    <col min="3" max="3" width="25.5546875" style="7" customWidth="1"/>
    <col min="4" max="4" width="1.77734375" style="7" customWidth="1"/>
    <col min="5" max="5" width="9.5546875" style="7" customWidth="1"/>
    <col min="6" max="6" width="9" style="7" customWidth="1"/>
    <col min="7" max="7" width="1.77734375" style="7" customWidth="1"/>
    <col min="8" max="8" width="8" style="7" customWidth="1"/>
    <col min="9" max="9" width="6.88671875" style="7" customWidth="1"/>
    <col min="10" max="10" width="1.77734375" style="7" customWidth="1"/>
    <col min="11" max="12" width="8.88671875" style="7"/>
    <col min="13" max="13" width="6.44140625" style="7" customWidth="1"/>
    <col min="14" max="14" width="6.88671875" style="7" customWidth="1"/>
    <col min="15" max="16384" width="8.88671875" style="7"/>
  </cols>
  <sheetData>
    <row r="2" spans="2:14" ht="16.95" customHeight="1" thickBot="1">
      <c r="B2" s="78" t="s">
        <v>115</v>
      </c>
      <c r="C2" s="19"/>
      <c r="D2" s="10"/>
      <c r="E2" s="10"/>
      <c r="F2" s="77" t="s">
        <v>117</v>
      </c>
      <c r="G2" s="10"/>
      <c r="H2" s="79"/>
      <c r="I2" s="19"/>
      <c r="J2" s="19"/>
      <c r="K2" s="19"/>
      <c r="L2" s="10"/>
    </row>
    <row r="3" spans="2:14" ht="8.4" customHeight="1">
      <c r="B3" s="78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4" ht="16.95" customHeight="1" thickBot="1">
      <c r="B4" s="78" t="s">
        <v>116</v>
      </c>
      <c r="C4" s="19"/>
      <c r="D4" s="10"/>
      <c r="E4" s="10"/>
      <c r="F4" s="77" t="s">
        <v>118</v>
      </c>
      <c r="G4" s="10"/>
      <c r="H4" s="79"/>
      <c r="I4" s="19"/>
      <c r="J4" s="19"/>
      <c r="K4" s="19"/>
      <c r="L4" s="10"/>
    </row>
    <row r="7" spans="2:14" ht="24.6" customHeight="1">
      <c r="B7" s="80"/>
      <c r="C7" s="134" t="s">
        <v>114</v>
      </c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</row>
    <row r="8" spans="2:14" ht="16.95" customHeight="1" thickBot="1"/>
    <row r="9" spans="2:14" ht="16.95" customHeight="1">
      <c r="B9" s="135" t="s">
        <v>94</v>
      </c>
      <c r="C9" s="135" t="s">
        <v>14</v>
      </c>
      <c r="D9" s="21"/>
      <c r="E9" s="137" t="s">
        <v>23</v>
      </c>
      <c r="F9" s="139"/>
      <c r="G9" s="21"/>
      <c r="H9" s="137" t="s">
        <v>31</v>
      </c>
      <c r="I9" s="139"/>
      <c r="J9" s="21"/>
      <c r="K9" s="137" t="s">
        <v>32</v>
      </c>
      <c r="L9" s="140"/>
      <c r="M9" s="138" t="s">
        <v>28</v>
      </c>
      <c r="N9" s="139"/>
    </row>
    <row r="10" spans="2:14" ht="38.4" customHeight="1">
      <c r="B10" s="136" t="s">
        <v>94</v>
      </c>
      <c r="C10" s="136"/>
      <c r="D10" s="8"/>
      <c r="E10" s="24" t="s">
        <v>26</v>
      </c>
      <c r="F10" s="22" t="s">
        <v>24</v>
      </c>
      <c r="G10" s="8"/>
      <c r="H10" s="24" t="s">
        <v>26</v>
      </c>
      <c r="I10" s="25" t="s">
        <v>24</v>
      </c>
      <c r="J10" s="8"/>
      <c r="K10" s="24" t="s">
        <v>27</v>
      </c>
      <c r="L10" s="22" t="s">
        <v>24</v>
      </c>
      <c r="M10" s="23" t="s">
        <v>29</v>
      </c>
      <c r="N10" s="25" t="s">
        <v>30</v>
      </c>
    </row>
    <row r="11" spans="2:14" ht="18.600000000000001" customHeight="1">
      <c r="B11" s="44" t="s">
        <v>33</v>
      </c>
      <c r="C11" s="48" t="s">
        <v>34</v>
      </c>
      <c r="D11" s="45"/>
      <c r="E11" s="49" t="s">
        <v>35</v>
      </c>
      <c r="F11" s="47" t="s">
        <v>36</v>
      </c>
      <c r="G11" s="45"/>
      <c r="H11" s="49" t="s">
        <v>37</v>
      </c>
      <c r="I11" s="48" t="s">
        <v>38</v>
      </c>
      <c r="J11" s="45"/>
      <c r="K11" s="49" t="s">
        <v>39</v>
      </c>
      <c r="L11" s="50" t="s">
        <v>40</v>
      </c>
      <c r="M11" s="51" t="s">
        <v>41</v>
      </c>
      <c r="N11" s="52" t="s">
        <v>42</v>
      </c>
    </row>
    <row r="12" spans="2:14" ht="16.95" customHeight="1">
      <c r="B12" s="81" t="s">
        <v>95</v>
      </c>
      <c r="C12" s="73" t="s">
        <v>96</v>
      </c>
      <c r="D12" s="10"/>
      <c r="E12" s="9"/>
      <c r="F12" s="27"/>
      <c r="G12" s="10"/>
      <c r="H12" s="33"/>
      <c r="I12" s="11"/>
      <c r="J12" s="10"/>
      <c r="K12" s="33"/>
      <c r="L12" s="30"/>
      <c r="M12" s="10"/>
      <c r="N12" s="37"/>
    </row>
    <row r="13" spans="2:14" ht="16.95" customHeight="1">
      <c r="B13" s="81" t="s">
        <v>97</v>
      </c>
      <c r="C13" s="73" t="s">
        <v>98</v>
      </c>
      <c r="D13" s="69"/>
      <c r="E13" s="70"/>
      <c r="F13" s="71"/>
      <c r="G13" s="69"/>
      <c r="H13" s="72"/>
      <c r="I13" s="11"/>
      <c r="J13" s="69"/>
      <c r="K13" s="33"/>
      <c r="L13" s="30"/>
      <c r="M13" s="10"/>
      <c r="N13" s="37"/>
    </row>
    <row r="14" spans="2:14" ht="16.95" customHeight="1">
      <c r="B14" s="81" t="s">
        <v>99</v>
      </c>
      <c r="C14" s="73" t="s">
        <v>100</v>
      </c>
      <c r="D14" s="10"/>
      <c r="E14" s="9"/>
      <c r="F14" s="27"/>
      <c r="G14" s="10"/>
      <c r="H14" s="33"/>
      <c r="I14" s="11"/>
      <c r="J14" s="10"/>
      <c r="K14" s="33"/>
      <c r="L14" s="30"/>
      <c r="M14" s="10"/>
      <c r="N14" s="37"/>
    </row>
    <row r="15" spans="2:14" ht="16.95" customHeight="1">
      <c r="B15" s="81" t="s">
        <v>101</v>
      </c>
      <c r="C15" s="73" t="s">
        <v>102</v>
      </c>
      <c r="D15" s="10"/>
      <c r="E15" s="9"/>
      <c r="F15" s="27"/>
      <c r="G15" s="10"/>
      <c r="H15" s="33"/>
      <c r="I15" s="11"/>
      <c r="J15" s="10"/>
      <c r="K15" s="33"/>
      <c r="L15" s="30"/>
      <c r="M15" s="10"/>
      <c r="N15" s="37"/>
    </row>
    <row r="16" spans="2:14" ht="16.95" customHeight="1">
      <c r="B16" s="81" t="s">
        <v>103</v>
      </c>
      <c r="C16" s="73" t="s">
        <v>104</v>
      </c>
      <c r="D16" s="10"/>
      <c r="E16" s="9"/>
      <c r="F16" s="27"/>
      <c r="G16" s="10"/>
      <c r="H16" s="33"/>
      <c r="I16" s="11"/>
      <c r="J16" s="10"/>
      <c r="K16" s="33"/>
      <c r="L16" s="30"/>
      <c r="M16" s="10"/>
      <c r="N16" s="37"/>
    </row>
    <row r="17" spans="2:14" ht="16.95" customHeight="1">
      <c r="B17" s="81" t="s">
        <v>105</v>
      </c>
      <c r="C17" s="73" t="s">
        <v>106</v>
      </c>
      <c r="D17" s="10"/>
      <c r="E17" s="9"/>
      <c r="F17" s="27"/>
      <c r="G17" s="10"/>
      <c r="H17" s="33"/>
      <c r="I17" s="11"/>
      <c r="J17" s="10"/>
      <c r="K17" s="33"/>
      <c r="L17" s="30"/>
      <c r="M17" s="10"/>
      <c r="N17" s="37"/>
    </row>
    <row r="18" spans="2:14" ht="16.95" customHeight="1">
      <c r="B18" s="81" t="s">
        <v>107</v>
      </c>
      <c r="C18" s="73" t="s">
        <v>108</v>
      </c>
      <c r="D18" s="10"/>
      <c r="E18" s="9"/>
      <c r="F18" s="27"/>
      <c r="G18" s="10"/>
      <c r="H18" s="33"/>
      <c r="I18" s="11"/>
      <c r="J18" s="10"/>
      <c r="K18" s="33"/>
      <c r="L18" s="30"/>
      <c r="M18" s="10"/>
      <c r="N18" s="37"/>
    </row>
    <row r="19" spans="2:14" ht="16.95" customHeight="1">
      <c r="B19" s="81" t="s">
        <v>111</v>
      </c>
      <c r="C19" s="73" t="s">
        <v>112</v>
      </c>
      <c r="D19" s="10"/>
      <c r="E19" s="9"/>
      <c r="F19" s="27"/>
      <c r="G19" s="10"/>
      <c r="H19" s="33"/>
      <c r="I19" s="11"/>
      <c r="J19" s="10"/>
      <c r="K19" s="33"/>
      <c r="L19" s="30"/>
      <c r="M19" s="10"/>
      <c r="N19" s="37"/>
    </row>
    <row r="20" spans="2:14" ht="16.95" customHeight="1" thickBot="1">
      <c r="B20" s="82" t="s">
        <v>109</v>
      </c>
      <c r="C20" s="74" t="s">
        <v>110</v>
      </c>
      <c r="D20" s="10"/>
      <c r="E20" s="18"/>
      <c r="F20" s="31"/>
      <c r="G20" s="10"/>
      <c r="H20" s="35"/>
      <c r="I20" s="20"/>
      <c r="J20" s="10"/>
      <c r="K20" s="35"/>
      <c r="L20" s="39"/>
      <c r="M20" s="19"/>
      <c r="N20" s="38"/>
    </row>
    <row r="21" spans="2:14" ht="16.95" customHeight="1" thickBot="1">
      <c r="C21" s="76" t="s">
        <v>113</v>
      </c>
      <c r="E21" s="75"/>
      <c r="F21" s="75"/>
      <c r="H21" s="75"/>
      <c r="I21" s="75"/>
      <c r="K21" s="75"/>
      <c r="L21" s="75"/>
      <c r="M21" s="75"/>
      <c r="N21" s="75"/>
    </row>
  </sheetData>
  <mergeCells count="7">
    <mergeCell ref="B9:B10"/>
    <mergeCell ref="C7:N7"/>
    <mergeCell ref="C9:C10"/>
    <mergeCell ref="E9:F9"/>
    <mergeCell ref="H9:I9"/>
    <mergeCell ref="K9:L9"/>
    <mergeCell ref="M9:N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CA7A-460C-410B-A56D-B0282793AE99}">
  <dimension ref="B2:M15"/>
  <sheetViews>
    <sheetView showGridLines="0" workbookViewId="0">
      <selection activeCell="H24" sqref="H24"/>
    </sheetView>
  </sheetViews>
  <sheetFormatPr defaultRowHeight="16.95" customHeight="1"/>
  <cols>
    <col min="1" max="1" width="8.88671875" style="7"/>
    <col min="2" max="2" width="23.77734375" style="7" customWidth="1"/>
    <col min="3" max="3" width="1.77734375" style="7" customWidth="1"/>
    <col min="4" max="4" width="9.77734375" style="7" customWidth="1"/>
    <col min="5" max="5" width="10.109375" style="7" customWidth="1"/>
    <col min="6" max="6" width="1.77734375" style="7" customWidth="1"/>
    <col min="7" max="7" width="12.44140625" style="7" customWidth="1"/>
    <col min="8" max="8" width="10.109375" style="7" customWidth="1"/>
    <col min="9" max="9" width="1.77734375" style="7" customWidth="1"/>
    <col min="10" max="10" width="11.21875" style="7" customWidth="1"/>
    <col min="11" max="11" width="8.88671875" style="7"/>
    <col min="12" max="12" width="6.44140625" style="7" customWidth="1"/>
    <col min="13" max="13" width="6.88671875" style="7" customWidth="1"/>
    <col min="14" max="16384" width="8.88671875" style="7"/>
  </cols>
  <sheetData>
    <row r="2" spans="2:13" ht="24.6" customHeight="1">
      <c r="B2" s="134" t="s">
        <v>123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2:13" ht="16.95" customHeight="1" thickBot="1"/>
    <row r="4" spans="2:13" ht="16.95" customHeight="1">
      <c r="B4" s="135" t="s">
        <v>14</v>
      </c>
      <c r="C4" s="21"/>
      <c r="D4" s="137" t="s">
        <v>120</v>
      </c>
      <c r="E4" s="139"/>
      <c r="F4" s="21"/>
      <c r="G4" s="137" t="s">
        <v>121</v>
      </c>
      <c r="H4" s="139"/>
      <c r="I4" s="21"/>
      <c r="J4" s="137" t="s">
        <v>32</v>
      </c>
      <c r="K4" s="140"/>
      <c r="L4" s="138" t="s">
        <v>28</v>
      </c>
      <c r="M4" s="139"/>
    </row>
    <row r="5" spans="2:13" ht="38.4" customHeight="1">
      <c r="B5" s="136"/>
      <c r="C5" s="8"/>
      <c r="D5" s="24" t="s">
        <v>26</v>
      </c>
      <c r="E5" s="25" t="s">
        <v>24</v>
      </c>
      <c r="F5" s="8"/>
      <c r="G5" s="24" t="s">
        <v>122</v>
      </c>
      <c r="H5" s="25" t="s">
        <v>24</v>
      </c>
      <c r="I5" s="8"/>
      <c r="J5" s="24" t="s">
        <v>119</v>
      </c>
      <c r="K5" s="22" t="s">
        <v>24</v>
      </c>
      <c r="L5" s="23" t="s">
        <v>29</v>
      </c>
      <c r="M5" s="25" t="s">
        <v>30</v>
      </c>
    </row>
    <row r="6" spans="2:13" ht="18.600000000000001" customHeight="1">
      <c r="B6" s="44" t="s">
        <v>33</v>
      </c>
      <c r="C6" s="45"/>
      <c r="D6" s="49" t="s">
        <v>37</v>
      </c>
      <c r="E6" s="48" t="s">
        <v>38</v>
      </c>
      <c r="F6" s="45"/>
      <c r="G6" s="49" t="s">
        <v>37</v>
      </c>
      <c r="H6" s="48" t="s">
        <v>38</v>
      </c>
      <c r="I6" s="45"/>
      <c r="J6" s="49" t="s">
        <v>39</v>
      </c>
      <c r="K6" s="50" t="s">
        <v>40</v>
      </c>
      <c r="L6" s="51" t="s">
        <v>41</v>
      </c>
      <c r="M6" s="52" t="s">
        <v>42</v>
      </c>
    </row>
    <row r="7" spans="2:13" ht="16.95" customHeight="1">
      <c r="B7" s="40" t="s">
        <v>15</v>
      </c>
      <c r="C7" s="10"/>
      <c r="D7" s="33"/>
      <c r="E7" s="11"/>
      <c r="F7" s="10"/>
      <c r="G7" s="33"/>
      <c r="H7" s="11"/>
      <c r="I7" s="10"/>
      <c r="J7" s="33"/>
      <c r="K7" s="30"/>
      <c r="L7" s="10"/>
      <c r="M7" s="37"/>
    </row>
    <row r="8" spans="2:13" ht="16.95" customHeight="1">
      <c r="B8" s="41" t="s">
        <v>3</v>
      </c>
      <c r="C8" s="13"/>
      <c r="D8" s="32"/>
      <c r="E8" s="17"/>
      <c r="F8" s="13"/>
      <c r="G8" s="32"/>
      <c r="H8" s="17"/>
      <c r="I8" s="13"/>
      <c r="J8" s="34"/>
      <c r="K8" s="29"/>
      <c r="L8" s="16"/>
      <c r="M8" s="36"/>
    </row>
    <row r="9" spans="2:13" ht="16.95" customHeight="1">
      <c r="B9" s="42" t="s">
        <v>16</v>
      </c>
      <c r="C9" s="10"/>
      <c r="D9" s="33"/>
      <c r="E9" s="11"/>
      <c r="F9" s="10"/>
      <c r="G9" s="33"/>
      <c r="H9" s="11"/>
      <c r="I9" s="10"/>
      <c r="J9" s="33"/>
      <c r="K9" s="30"/>
      <c r="L9" s="10"/>
      <c r="M9" s="37"/>
    </row>
    <row r="10" spans="2:13" ht="16.95" customHeight="1">
      <c r="B10" s="40" t="s">
        <v>17</v>
      </c>
      <c r="C10" s="10"/>
      <c r="D10" s="33"/>
      <c r="E10" s="11"/>
      <c r="F10" s="10"/>
      <c r="G10" s="33"/>
      <c r="H10" s="11"/>
      <c r="I10" s="10"/>
      <c r="J10" s="33"/>
      <c r="K10" s="30"/>
      <c r="L10" s="10"/>
      <c r="M10" s="37"/>
    </row>
    <row r="11" spans="2:13" ht="16.95" customHeight="1">
      <c r="B11" s="42" t="s">
        <v>18</v>
      </c>
      <c r="C11" s="10"/>
      <c r="D11" s="33"/>
      <c r="E11" s="11"/>
      <c r="F11" s="10"/>
      <c r="G11" s="33"/>
      <c r="H11" s="11"/>
      <c r="I11" s="10"/>
      <c r="J11" s="33"/>
      <c r="K11" s="30"/>
      <c r="L11" s="10"/>
      <c r="M11" s="37"/>
    </row>
    <row r="12" spans="2:13" ht="16.95" customHeight="1">
      <c r="B12" s="40" t="s">
        <v>19</v>
      </c>
      <c r="C12" s="10"/>
      <c r="D12" s="33"/>
      <c r="E12" s="11"/>
      <c r="F12" s="10"/>
      <c r="G12" s="33"/>
      <c r="H12" s="11"/>
      <c r="I12" s="10"/>
      <c r="J12" s="33"/>
      <c r="K12" s="30"/>
      <c r="L12" s="10"/>
      <c r="M12" s="37"/>
    </row>
    <row r="13" spans="2:13" ht="16.95" customHeight="1">
      <c r="B13" s="40" t="s">
        <v>21</v>
      </c>
      <c r="C13" s="10"/>
      <c r="D13" s="33"/>
      <c r="E13" s="11"/>
      <c r="F13" s="10"/>
      <c r="G13" s="33"/>
      <c r="H13" s="11"/>
      <c r="I13" s="10"/>
      <c r="J13" s="33"/>
      <c r="K13" s="30"/>
      <c r="L13" s="10"/>
      <c r="M13" s="37"/>
    </row>
    <row r="14" spans="2:13" ht="16.95" customHeight="1">
      <c r="B14" s="41" t="s">
        <v>20</v>
      </c>
      <c r="C14" s="16"/>
      <c r="D14" s="34"/>
      <c r="E14" s="17"/>
      <c r="F14" s="16"/>
      <c r="G14" s="34"/>
      <c r="H14" s="17"/>
      <c r="I14" s="16"/>
      <c r="J14" s="34"/>
      <c r="K14" s="29"/>
      <c r="L14" s="16"/>
      <c r="M14" s="36"/>
    </row>
    <row r="15" spans="2:13" ht="16.95" customHeight="1" thickBot="1">
      <c r="B15" s="43" t="s">
        <v>22</v>
      </c>
      <c r="C15" s="10"/>
      <c r="D15" s="35"/>
      <c r="E15" s="20"/>
      <c r="F15" s="10"/>
      <c r="G15" s="35"/>
      <c r="H15" s="20"/>
      <c r="I15" s="10"/>
      <c r="J15" s="35"/>
      <c r="K15" s="39"/>
      <c r="L15" s="19"/>
      <c r="M15" s="38"/>
    </row>
  </sheetData>
  <mergeCells count="6">
    <mergeCell ref="B2:M2"/>
    <mergeCell ref="B4:B5"/>
    <mergeCell ref="D4:E4"/>
    <mergeCell ref="J4:K4"/>
    <mergeCell ref="L4:M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5FF9-2F77-4F2D-A5BD-5829AFD254E4}">
  <dimension ref="A1:L10"/>
  <sheetViews>
    <sheetView workbookViewId="0">
      <selection activeCell="A11" sqref="A11"/>
    </sheetView>
  </sheetViews>
  <sheetFormatPr defaultRowHeight="14.4"/>
  <cols>
    <col min="1" max="1" width="29.5546875" bestFit="1" customWidth="1"/>
  </cols>
  <sheetData>
    <row r="1" spans="1:12">
      <c r="A1" t="s">
        <v>132</v>
      </c>
    </row>
    <row r="2" spans="1:1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</row>
    <row r="3" spans="1:12">
      <c r="A3" t="s">
        <v>124</v>
      </c>
      <c r="B3">
        <v>657</v>
      </c>
      <c r="C3">
        <v>711</v>
      </c>
      <c r="D3">
        <v>623</v>
      </c>
      <c r="E3">
        <v>732</v>
      </c>
      <c r="F3">
        <v>723</v>
      </c>
      <c r="G3">
        <v>872</v>
      </c>
      <c r="H3">
        <v>951</v>
      </c>
      <c r="L3">
        <f>1.7</f>
        <v>1.7</v>
      </c>
    </row>
    <row r="4" spans="1:12">
      <c r="A4" t="s">
        <v>3</v>
      </c>
      <c r="B4">
        <v>3107.6</v>
      </c>
      <c r="C4">
        <v>2737.4</v>
      </c>
      <c r="D4">
        <v>3438.2</v>
      </c>
      <c r="E4">
        <v>3202.2</v>
      </c>
      <c r="F4">
        <v>3458.2</v>
      </c>
      <c r="G4">
        <v>3964.8</v>
      </c>
      <c r="H4">
        <v>5106.8</v>
      </c>
    </row>
    <row r="6" spans="1:12">
      <c r="A6" t="s">
        <v>136</v>
      </c>
    </row>
    <row r="8" spans="1:12">
      <c r="A8" s="83" t="s">
        <v>133</v>
      </c>
      <c r="B8" s="83">
        <f>95/365</f>
        <v>0.26027397260273971</v>
      </c>
      <c r="C8" s="83">
        <f t="shared" ref="C8:H8" si="0">95/365</f>
        <v>0.26027397260273971</v>
      </c>
      <c r="D8" s="83">
        <f t="shared" si="0"/>
        <v>0.26027397260273971</v>
      </c>
      <c r="E8" s="83">
        <f t="shared" si="0"/>
        <v>0.26027397260273971</v>
      </c>
      <c r="F8" s="83">
        <f t="shared" si="0"/>
        <v>0.26027397260273971</v>
      </c>
      <c r="G8" s="83">
        <f t="shared" si="0"/>
        <v>0.26027397260273971</v>
      </c>
      <c r="H8" s="83">
        <f t="shared" si="0"/>
        <v>0.26027397260273971</v>
      </c>
    </row>
    <row r="9" spans="1:12">
      <c r="A9" s="83" t="s">
        <v>134</v>
      </c>
      <c r="B9" s="83">
        <f>65/365</f>
        <v>0.17808219178082191</v>
      </c>
      <c r="C9" s="83">
        <f t="shared" ref="C9:H9" si="1">65/365</f>
        <v>0.17808219178082191</v>
      </c>
      <c r="D9" s="83">
        <f t="shared" si="1"/>
        <v>0.17808219178082191</v>
      </c>
      <c r="E9" s="83">
        <f t="shared" si="1"/>
        <v>0.17808219178082191</v>
      </c>
      <c r="F9" s="83">
        <f t="shared" si="1"/>
        <v>0.17808219178082191</v>
      </c>
      <c r="G9" s="83">
        <f t="shared" si="1"/>
        <v>0.17808219178082191</v>
      </c>
      <c r="H9" s="83">
        <f t="shared" si="1"/>
        <v>0.17808219178082191</v>
      </c>
    </row>
    <row r="10" spans="1:12">
      <c r="A10" s="83" t="s">
        <v>135</v>
      </c>
      <c r="B10" s="83">
        <f>B3/B4</f>
        <v>0.21141717080705369</v>
      </c>
      <c r="C10" s="83">
        <f t="shared" ref="C10:H10" si="2">C3/C4</f>
        <v>0.25973551545261925</v>
      </c>
      <c r="D10" s="83">
        <f t="shared" si="2"/>
        <v>0.18119946483625154</v>
      </c>
      <c r="E10" s="83">
        <f t="shared" si="2"/>
        <v>0.22859284242083569</v>
      </c>
      <c r="F10" s="83">
        <f t="shared" si="2"/>
        <v>0.20906830142848881</v>
      </c>
      <c r="G10" s="83">
        <f t="shared" si="2"/>
        <v>0.21993543179983857</v>
      </c>
      <c r="H10" s="83">
        <f t="shared" si="2"/>
        <v>0.1862222918461659</v>
      </c>
    </row>
  </sheetData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B3DE-9A0F-4371-BBC6-79CA69A36B22}">
  <dimension ref="A1:U11"/>
  <sheetViews>
    <sheetView showGridLines="0" workbookViewId="0">
      <selection activeCell="C47" sqref="C47"/>
    </sheetView>
  </sheetViews>
  <sheetFormatPr defaultColWidth="8.33203125" defaultRowHeight="11.4"/>
  <cols>
    <col min="1" max="1" width="8.6640625" style="96" customWidth="1"/>
    <col min="2" max="2" width="10.21875" style="95" customWidth="1"/>
    <col min="3" max="3" width="9.44140625" style="96" bestFit="1" customWidth="1"/>
    <col min="4" max="13" width="8.44140625" style="96" bestFit="1" customWidth="1"/>
    <col min="14" max="20" width="8.88671875" style="96" bestFit="1" customWidth="1"/>
    <col min="21" max="21" width="8.44140625" style="96" bestFit="1" customWidth="1"/>
    <col min="22" max="16384" width="8.33203125" style="96"/>
  </cols>
  <sheetData>
    <row r="1" spans="1:21">
      <c r="A1" s="94" t="s">
        <v>148</v>
      </c>
    </row>
    <row r="2" spans="1:21">
      <c r="A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1" s="94" customFormat="1">
      <c r="A3" s="97" t="s">
        <v>149</v>
      </c>
      <c r="B3" s="98" t="s">
        <v>150</v>
      </c>
      <c r="C3" s="98" t="s">
        <v>151</v>
      </c>
      <c r="D3" s="98" t="s">
        <v>152</v>
      </c>
      <c r="E3" s="98" t="s">
        <v>153</v>
      </c>
      <c r="F3" s="98" t="s">
        <v>154</v>
      </c>
      <c r="G3" s="98" t="s">
        <v>155</v>
      </c>
      <c r="H3" s="98" t="s">
        <v>156</v>
      </c>
      <c r="I3" s="98" t="s">
        <v>157</v>
      </c>
      <c r="J3" s="98" t="s">
        <v>158</v>
      </c>
      <c r="K3" s="98" t="s">
        <v>159</v>
      </c>
      <c r="L3" s="98" t="s">
        <v>160</v>
      </c>
      <c r="M3" s="98" t="s">
        <v>161</v>
      </c>
      <c r="N3" s="98" t="s">
        <v>162</v>
      </c>
      <c r="O3" s="98" t="s">
        <v>163</v>
      </c>
      <c r="P3" s="98" t="s">
        <v>164</v>
      </c>
      <c r="Q3" s="98" t="s">
        <v>165</v>
      </c>
      <c r="R3" s="98" t="s">
        <v>166</v>
      </c>
      <c r="S3" s="98" t="s">
        <v>167</v>
      </c>
      <c r="T3" s="98" t="s">
        <v>168</v>
      </c>
      <c r="U3" s="98"/>
    </row>
    <row r="4" spans="1:21">
      <c r="A4" s="99" t="s">
        <v>169</v>
      </c>
      <c r="B4" s="95">
        <v>3000</v>
      </c>
      <c r="C4" s="100">
        <v>3200</v>
      </c>
      <c r="D4" s="100">
        <v>3400</v>
      </c>
      <c r="E4" s="100">
        <v>3600</v>
      </c>
      <c r="F4" s="100">
        <v>3800</v>
      </c>
      <c r="G4" s="100">
        <v>4000</v>
      </c>
      <c r="H4" s="100">
        <v>4200</v>
      </c>
      <c r="I4" s="100">
        <v>4400</v>
      </c>
      <c r="J4" s="100">
        <v>4600</v>
      </c>
      <c r="K4" s="100">
        <v>4800</v>
      </c>
      <c r="L4" s="100">
        <v>5000</v>
      </c>
      <c r="M4" s="100">
        <v>5200</v>
      </c>
      <c r="N4" s="100">
        <v>5400</v>
      </c>
      <c r="O4" s="100">
        <v>5600</v>
      </c>
      <c r="P4" s="100">
        <v>5800</v>
      </c>
      <c r="Q4" s="100">
        <v>6000</v>
      </c>
      <c r="R4" s="100">
        <v>6200</v>
      </c>
      <c r="S4" s="100">
        <v>6400</v>
      </c>
      <c r="T4" s="100">
        <v>6600</v>
      </c>
      <c r="U4" s="95"/>
    </row>
    <row r="5" spans="1:21">
      <c r="A5" s="99" t="s">
        <v>170</v>
      </c>
      <c r="B5" s="95">
        <v>13303.788888888888</v>
      </c>
      <c r="C5" s="95">
        <v>11973.41</v>
      </c>
      <c r="D5" s="95">
        <v>10776.069</v>
      </c>
      <c r="E5" s="95">
        <v>9698.4621000000006</v>
      </c>
      <c r="F5" s="95">
        <v>8728.6158900000009</v>
      </c>
      <c r="G5" s="95">
        <v>7855.7543010000009</v>
      </c>
      <c r="H5" s="95">
        <v>7070.1788709000011</v>
      </c>
      <c r="I5" s="95">
        <v>6363.1609838100012</v>
      </c>
      <c r="J5" s="95">
        <v>5726.8448854290009</v>
      </c>
      <c r="K5" s="95">
        <v>5154.1603968861009</v>
      </c>
      <c r="L5" s="95">
        <v>4638.7443571974909</v>
      </c>
      <c r="M5" s="95">
        <v>4174.8699214777416</v>
      </c>
      <c r="N5" s="95">
        <v>3757.3829293299677</v>
      </c>
      <c r="O5" s="95">
        <v>3381.6446363969712</v>
      </c>
      <c r="P5" s="95">
        <v>3043.480172757274</v>
      </c>
      <c r="Q5" s="95">
        <v>2739.1321554815468</v>
      </c>
      <c r="R5" s="95">
        <v>2465.218939933392</v>
      </c>
      <c r="S5" s="95">
        <v>2218.6970459400527</v>
      </c>
      <c r="T5" s="95">
        <v>1996.8273413460474</v>
      </c>
      <c r="U5" s="95"/>
    </row>
    <row r="6" spans="1:21">
      <c r="A6" s="99" t="s">
        <v>171</v>
      </c>
      <c r="B6" s="95">
        <v>1914.2955555555554</v>
      </c>
      <c r="C6" s="100">
        <v>3244.6744444444448</v>
      </c>
      <c r="D6" s="100">
        <v>4442.0154444444452</v>
      </c>
      <c r="E6" s="100">
        <v>5519.622344444444</v>
      </c>
      <c r="F6" s="100">
        <v>6489.4685544444437</v>
      </c>
      <c r="G6" s="100">
        <v>7362.3301434444438</v>
      </c>
      <c r="H6" s="100">
        <v>8147.9055735444435</v>
      </c>
      <c r="I6" s="100">
        <v>8854.9234606344435</v>
      </c>
      <c r="J6" s="100">
        <v>9491.2395590154447</v>
      </c>
      <c r="K6" s="100">
        <v>10063.924047558343</v>
      </c>
      <c r="L6" s="100">
        <v>10579.340087246954</v>
      </c>
      <c r="M6" s="100">
        <v>11043.214522966704</v>
      </c>
      <c r="N6" s="100">
        <v>11460.701515114477</v>
      </c>
      <c r="O6" s="100">
        <v>11836.439808047473</v>
      </c>
      <c r="P6" s="100">
        <v>12174.604271687171</v>
      </c>
      <c r="Q6" s="100">
        <v>12478.952288962897</v>
      </c>
      <c r="R6" s="100">
        <v>12752.865504511054</v>
      </c>
      <c r="S6" s="100">
        <v>12999.387398504392</v>
      </c>
      <c r="T6" s="100">
        <v>13221.257103098396</v>
      </c>
      <c r="U6" s="95"/>
    </row>
    <row r="7" spans="1:21">
      <c r="A7" s="99" t="s">
        <v>172</v>
      </c>
      <c r="B7" s="95">
        <v>230</v>
      </c>
      <c r="C7" s="96">
        <v>0</v>
      </c>
      <c r="D7" s="100">
        <v>230</v>
      </c>
      <c r="E7" s="100">
        <v>230</v>
      </c>
      <c r="F7" s="100">
        <v>460</v>
      </c>
      <c r="G7" s="100">
        <v>690</v>
      </c>
      <c r="H7" s="100">
        <v>100</v>
      </c>
      <c r="I7" s="100">
        <v>790</v>
      </c>
      <c r="J7" s="100">
        <v>890</v>
      </c>
      <c r="K7" s="100">
        <v>0</v>
      </c>
      <c r="L7" s="100">
        <v>890</v>
      </c>
      <c r="M7" s="100">
        <v>890</v>
      </c>
      <c r="N7" s="100">
        <v>100</v>
      </c>
      <c r="O7" s="100">
        <v>990</v>
      </c>
      <c r="P7" s="100">
        <v>1090</v>
      </c>
      <c r="Q7" s="100">
        <v>110</v>
      </c>
      <c r="R7" s="100">
        <v>200</v>
      </c>
      <c r="S7" s="100">
        <v>100</v>
      </c>
      <c r="T7" s="100">
        <v>120</v>
      </c>
      <c r="U7" s="95"/>
    </row>
    <row r="8" spans="1:21">
      <c r="A8" s="99" t="s">
        <v>173</v>
      </c>
      <c r="B8" s="95">
        <v>330</v>
      </c>
      <c r="C8" s="101">
        <v>363</v>
      </c>
      <c r="D8" s="101">
        <v>399</v>
      </c>
      <c r="E8" s="101">
        <v>439</v>
      </c>
      <c r="F8" s="101">
        <v>483</v>
      </c>
      <c r="G8" s="101">
        <v>531</v>
      </c>
      <c r="H8" s="101">
        <v>584</v>
      </c>
      <c r="I8" s="101">
        <v>642</v>
      </c>
      <c r="J8" s="101">
        <v>706</v>
      </c>
      <c r="K8" s="101">
        <v>777</v>
      </c>
      <c r="L8" s="101">
        <v>855</v>
      </c>
      <c r="M8" s="101">
        <v>941</v>
      </c>
      <c r="N8" s="101">
        <v>1035</v>
      </c>
      <c r="O8" s="101">
        <v>1139</v>
      </c>
      <c r="P8" s="101">
        <v>1253</v>
      </c>
      <c r="Q8" s="101">
        <v>1378</v>
      </c>
      <c r="R8" s="101">
        <v>1516</v>
      </c>
      <c r="S8" s="101">
        <v>1668</v>
      </c>
      <c r="T8" s="101">
        <v>1835</v>
      </c>
      <c r="U8" s="95"/>
    </row>
    <row r="9" spans="1:21">
      <c r="A9" s="99" t="s">
        <v>174</v>
      </c>
      <c r="B9" s="95">
        <f>SUM(B4:B8)</f>
        <v>18778.084444444445</v>
      </c>
      <c r="C9" s="95">
        <f t="shared" ref="C9:T9" si="0">SUM(C4:C8)</f>
        <v>18781.084444444445</v>
      </c>
      <c r="D9" s="95">
        <f t="shared" si="0"/>
        <v>19247.084444444445</v>
      </c>
      <c r="E9" s="95">
        <f t="shared" si="0"/>
        <v>19487.084444444445</v>
      </c>
      <c r="F9" s="95">
        <f t="shared" si="0"/>
        <v>19961.084444444445</v>
      </c>
      <c r="G9" s="95">
        <f t="shared" si="0"/>
        <v>20439.084444444445</v>
      </c>
      <c r="H9" s="95">
        <f t="shared" si="0"/>
        <v>20102.084444444445</v>
      </c>
      <c r="I9" s="95">
        <f t="shared" si="0"/>
        <v>21050.084444444445</v>
      </c>
      <c r="J9" s="95">
        <f t="shared" si="0"/>
        <v>21414.084444444445</v>
      </c>
      <c r="K9" s="95">
        <f t="shared" si="0"/>
        <v>20795.084444444445</v>
      </c>
      <c r="L9" s="95">
        <f t="shared" si="0"/>
        <v>21963.084444444445</v>
      </c>
      <c r="M9" s="95">
        <f t="shared" si="0"/>
        <v>22249.084444444445</v>
      </c>
      <c r="N9" s="95">
        <f t="shared" si="0"/>
        <v>21753.084444444445</v>
      </c>
      <c r="O9" s="95">
        <f t="shared" si="0"/>
        <v>22947.084444444445</v>
      </c>
      <c r="P9" s="95">
        <f t="shared" si="0"/>
        <v>23361.084444444445</v>
      </c>
      <c r="Q9" s="95">
        <f t="shared" si="0"/>
        <v>22706.084444444445</v>
      </c>
      <c r="R9" s="95">
        <f t="shared" si="0"/>
        <v>23134.084444444445</v>
      </c>
      <c r="S9" s="95">
        <f t="shared" si="0"/>
        <v>23386.084444444445</v>
      </c>
      <c r="T9" s="95">
        <f t="shared" si="0"/>
        <v>23773.084444444445</v>
      </c>
      <c r="U9" s="95"/>
    </row>
    <row r="11" spans="1:21">
      <c r="A11" s="9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D26D-2370-4CEE-AF1C-01F906721BF6}">
  <dimension ref="A1:L5"/>
  <sheetViews>
    <sheetView workbookViewId="0">
      <selection activeCell="E32" sqref="E32"/>
    </sheetView>
  </sheetViews>
  <sheetFormatPr defaultRowHeight="14.4"/>
  <cols>
    <col min="1" max="1" width="29.5546875" bestFit="1" customWidth="1"/>
    <col min="2" max="8" width="9.109375" bestFit="1" customWidth="1"/>
  </cols>
  <sheetData>
    <row r="1" spans="1:12">
      <c r="A1" t="s">
        <v>132</v>
      </c>
    </row>
    <row r="2" spans="1:1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</row>
    <row r="3" spans="1:12">
      <c r="A3" t="s">
        <v>137</v>
      </c>
      <c r="B3" s="64">
        <v>657</v>
      </c>
      <c r="C3" s="64">
        <v>711</v>
      </c>
      <c r="D3" s="64">
        <v>623</v>
      </c>
      <c r="E3" s="64">
        <v>732</v>
      </c>
      <c r="F3" s="64">
        <v>723</v>
      </c>
      <c r="G3" s="64">
        <v>872</v>
      </c>
      <c r="H3" s="64">
        <v>951</v>
      </c>
      <c r="L3">
        <f>1.7</f>
        <v>1.7</v>
      </c>
    </row>
    <row r="4" spans="1:12">
      <c r="A4" t="s">
        <v>3</v>
      </c>
      <c r="B4" s="64">
        <v>3107.6</v>
      </c>
      <c r="C4" s="64">
        <v>2737.4</v>
      </c>
      <c r="D4" s="64">
        <v>3438.2</v>
      </c>
      <c r="E4" s="64">
        <v>3202.2</v>
      </c>
      <c r="F4" s="64">
        <v>3458.2</v>
      </c>
      <c r="G4" s="64">
        <v>3964.8</v>
      </c>
      <c r="H4" s="64">
        <v>5106.8</v>
      </c>
    </row>
    <row r="5" spans="1:12">
      <c r="B5" s="66">
        <f>B3/B4</f>
        <v>0.21141717080705369</v>
      </c>
      <c r="C5" s="66">
        <f t="shared" ref="C5:H5" si="0">C3/C4</f>
        <v>0.25973551545261925</v>
      </c>
      <c r="D5" s="66">
        <f t="shared" si="0"/>
        <v>0.18119946483625154</v>
      </c>
      <c r="E5" s="66">
        <f t="shared" si="0"/>
        <v>0.22859284242083569</v>
      </c>
      <c r="F5" s="66">
        <f t="shared" si="0"/>
        <v>0.20906830142848881</v>
      </c>
      <c r="G5" s="66">
        <f t="shared" si="0"/>
        <v>0.21993543179983857</v>
      </c>
      <c r="H5" s="66">
        <f t="shared" si="0"/>
        <v>0.1862222918461659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Tong quan</vt:lpstr>
      <vt:lpstr>Trang 303</vt:lpstr>
      <vt:lpstr>Trang 304</vt:lpstr>
      <vt:lpstr>Trang 307</vt:lpstr>
      <vt:lpstr>Trang 312</vt:lpstr>
      <vt:lpstr>Trang 313</vt:lpstr>
      <vt:lpstr>Trang 315</vt:lpstr>
      <vt:lpstr>Trang 316.1</vt:lpstr>
      <vt:lpstr>Trang 316.2</vt:lpstr>
      <vt:lpstr>Trang 317</vt:lpstr>
      <vt:lpstr>Trang 318</vt:lpstr>
      <vt:lpstr>'Trang 318'!Exc_Rate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VINACFO</cp:lastModifiedBy>
  <dcterms:created xsi:type="dcterms:W3CDTF">2023-01-28T06:39:48Z</dcterms:created>
  <dcterms:modified xsi:type="dcterms:W3CDTF">2023-02-16T15:50:14Z</dcterms:modified>
</cp:coreProperties>
</file>