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\Excel File\"/>
    </mc:Choice>
  </mc:AlternateContent>
  <xr:revisionPtr revIDLastSave="0" documentId="13_ncr:1_{F793AEDD-3B63-4597-B1D4-0BFF8D4C2718}" xr6:coauthVersionLast="47" xr6:coauthVersionMax="47" xr10:uidLastSave="{00000000-0000-0000-0000-000000000000}"/>
  <bookViews>
    <workbookView xWindow="-108" yWindow="-108" windowWidth="23256" windowHeight="14016" activeTab="5" xr2:uid="{752CFC7B-0B98-4EEC-924C-0F1CF6D4555B}"/>
  </bookViews>
  <sheets>
    <sheet name="Trang 94" sheetId="1" r:id="rId1"/>
    <sheet name="Trang 96" sheetId="3" r:id="rId2"/>
    <sheet name="Trang 97" sheetId="2" r:id="rId3"/>
    <sheet name="Trang 100" sheetId="4" r:id="rId4"/>
    <sheet name="Trang 102" sheetId="6" r:id="rId5"/>
    <sheet name="Trang 106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7" l="1"/>
  <c r="C26" i="7" s="1"/>
  <c r="C28" i="7" s="1"/>
  <c r="B24" i="7"/>
  <c r="B26" i="7" s="1"/>
  <c r="B28" i="7" s="1"/>
  <c r="C14" i="7"/>
  <c r="C16" i="7" s="1"/>
  <c r="C18" i="7" s="1"/>
  <c r="B14" i="7"/>
  <c r="B16" i="7" s="1"/>
  <c r="B18" i="7" s="1"/>
  <c r="C6" i="7"/>
  <c r="B6" i="7"/>
  <c r="B47" i="6"/>
  <c r="D38" i="6"/>
  <c r="C38" i="6"/>
  <c r="B38" i="6"/>
  <c r="B37" i="6"/>
  <c r="C37" i="6"/>
  <c r="D37" i="6"/>
  <c r="E37" i="6"/>
  <c r="E25" i="6"/>
  <c r="D6" i="6"/>
  <c r="D9" i="6" s="1"/>
  <c r="C6" i="6"/>
  <c r="C9" i="6" s="1"/>
  <c r="B6" i="6"/>
  <c r="B9" i="6" s="1"/>
  <c r="E5" i="6"/>
  <c r="E4" i="6"/>
  <c r="D10" i="6" s="1"/>
  <c r="D35" i="4"/>
  <c r="C35" i="4"/>
  <c r="C32" i="4"/>
  <c r="E6" i="6" l="1"/>
  <c r="E8" i="6" s="1"/>
  <c r="B10" i="6"/>
  <c r="C10" i="6"/>
  <c r="D43" i="6" l="1"/>
  <c r="B12" i="6"/>
  <c r="D39" i="6"/>
  <c r="D42" i="6" s="1"/>
  <c r="B14" i="6" l="1"/>
  <c r="E19" i="6" s="1"/>
  <c r="B32" i="6"/>
  <c r="B43" i="6"/>
  <c r="B39" i="6"/>
  <c r="B42" i="6" s="1"/>
  <c r="C43" i="6"/>
  <c r="C39" i="6"/>
  <c r="C42" i="6" s="1"/>
  <c r="D19" i="6" l="1"/>
  <c r="C19" i="6"/>
  <c r="B19" i="6"/>
  <c r="E38" i="6"/>
  <c r="E39" i="6" s="1"/>
  <c r="E41" i="6" s="1"/>
  <c r="E27" i="4"/>
  <c r="E26" i="4"/>
  <c r="E25" i="4"/>
  <c r="D25" i="4"/>
  <c r="C25" i="4"/>
  <c r="D24" i="4"/>
  <c r="C24" i="4"/>
  <c r="D22" i="4"/>
  <c r="C22" i="4"/>
  <c r="D21" i="4"/>
  <c r="C21" i="4"/>
  <c r="D20" i="4"/>
  <c r="C20" i="4"/>
  <c r="D23" i="6" l="1"/>
  <c r="D22" i="6"/>
  <c r="B22" i="6"/>
  <c r="C22" i="6"/>
  <c r="C23" i="6" s="1"/>
  <c r="D6" i="4"/>
  <c r="C6" i="4"/>
  <c r="C10" i="4" s="1"/>
  <c r="C13" i="4" s="1"/>
  <c r="C6" i="3"/>
  <c r="D6" i="2"/>
  <c r="D5" i="2"/>
  <c r="D7" i="2" s="1"/>
  <c r="D9" i="2" s="1"/>
  <c r="E22" i="6" l="1"/>
  <c r="E23" i="6" s="1"/>
  <c r="B23" i="6"/>
  <c r="D16" i="4"/>
  <c r="C16" i="4"/>
  <c r="H6" i="1"/>
  <c r="G6" i="1"/>
  <c r="F6" i="1"/>
  <c r="E6" i="1"/>
  <c r="D6" i="1"/>
  <c r="C6" i="1"/>
  <c r="E26" i="6" l="1"/>
  <c r="E24" i="6"/>
</calcChain>
</file>

<file path=xl/sharedStrings.xml><?xml version="1.0" encoding="utf-8"?>
<sst xmlns="http://schemas.openxmlformats.org/spreadsheetml/2006/main" count="132" uniqueCount="61">
  <si>
    <t>Khoản mục</t>
  </si>
  <si>
    <t>Tháng 01</t>
  </si>
  <si>
    <t>Tháng 02</t>
  </si>
  <si>
    <t>Tháng 03</t>
  </si>
  <si>
    <t>Tháng 04</t>
  </si>
  <si>
    <t>Tháng 05</t>
  </si>
  <si>
    <t>Tháng 06</t>
  </si>
  <si>
    <t>Doanh thu</t>
  </si>
  <si>
    <t>Tổng chi phí</t>
  </si>
  <si>
    <t>Lợi nhuận</t>
  </si>
  <si>
    <t>Giá bán</t>
  </si>
  <si>
    <t>Biến phí</t>
  </si>
  <si>
    <t>Tổng định phí</t>
  </si>
  <si>
    <t>Tổng biến phí</t>
  </si>
  <si>
    <t>BÁO CÁO THU NHẬP THEO SỐ DƯ ĐẢM PHÍ</t>
  </si>
  <si>
    <t>Số tiền</t>
  </si>
  <si>
    <t>Tính toán</t>
  </si>
  <si>
    <t xml:space="preserve"> = 40.500 x 240.000</t>
  </si>
  <si>
    <t xml:space="preserve"> = 40.500 x 144.000</t>
  </si>
  <si>
    <t>Số dư đảm phí</t>
  </si>
  <si>
    <t xml:space="preserve"> = 40.500 x (240.000 - 144.000)</t>
  </si>
  <si>
    <t>Định phí</t>
  </si>
  <si>
    <t>Lợi nhuận hoạt động kinh doanh</t>
  </si>
  <si>
    <t xml:space="preserve"> = 33.000 x 240.000</t>
  </si>
  <si>
    <t xml:space="preserve"> = 33.000 x 144.000</t>
  </si>
  <si>
    <t xml:space="preserve"> = 33.000 x (240.000 - 144.000)</t>
  </si>
  <si>
    <t>Sản phẩm X</t>
  </si>
  <si>
    <t>Sản phẩm Y</t>
  </si>
  <si>
    <t>Tỷ lệ doanh thu</t>
  </si>
  <si>
    <t>Số dư đảm phí bình quân gia quyền</t>
  </si>
  <si>
    <t>Sản lượng hòa vốn</t>
  </si>
  <si>
    <t>Phân bổ theo tỷ lệ doanh thu</t>
  </si>
  <si>
    <t>Sản lượng hòa vốn cho từng sản phẩm</t>
  </si>
  <si>
    <t>Kiểm tra lại</t>
  </si>
  <si>
    <t>Sản lượng bán</t>
  </si>
  <si>
    <t>Cộng</t>
  </si>
  <si>
    <t>Lợi nhuận hòa vốn = 0</t>
  </si>
  <si>
    <t>Kiểm tra lại doanh thu hòa vốn</t>
  </si>
  <si>
    <t>Sản lượng đạt lợi nhuận mong muốn</t>
  </si>
  <si>
    <t>Lợi nhuận mong muốn</t>
  </si>
  <si>
    <t>Thuế</t>
  </si>
  <si>
    <t>Kiểm toán</t>
  </si>
  <si>
    <t>Tư vấn</t>
  </si>
  <si>
    <t>Tổng cộng</t>
  </si>
  <si>
    <t>Lợi nhuận kinh doanh</t>
  </si>
  <si>
    <t>% Số dư đảm phí</t>
  </si>
  <si>
    <t>% Doanh thu</t>
  </si>
  <si>
    <t>% Số dư đảm phí BQ</t>
  </si>
  <si>
    <t>Xác định doanh thu hòa vốn</t>
  </si>
  <si>
    <t>Định phí / số dư đảm phí bình quân</t>
  </si>
  <si>
    <t>Phân bổ doanh thu hòa vốn cho từng ngành kinh doanh theo tỷ lệ doanh thu</t>
  </si>
  <si>
    <t>Check</t>
  </si>
  <si>
    <t>Lợi nhuận hòa vốn (=0)</t>
  </si>
  <si>
    <t>Xác định doanh thu đạt lợi nhuận 3.6 tỷ đồng.</t>
  </si>
  <si>
    <t>Doanh thu mục tiêu</t>
  </si>
  <si>
    <t>Kiểm tra lại giả định</t>
  </si>
  <si>
    <t>Biên độ an toàn</t>
  </si>
  <si>
    <t>Chia cho số giờ lao động</t>
  </si>
  <si>
    <t>Số dư đảm phí đơn vị/giờ lao động</t>
  </si>
  <si>
    <t>Chia cho số giờ máy sản xuất</t>
  </si>
  <si>
    <t>Số dư đảm phí đơn vị/giờ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</si>
</sst>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u val="singleAccounting"/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1" xfId="0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0" borderId="7" xfId="0" applyFont="1" applyBorder="1"/>
    <xf numFmtId="0" fontId="4" fillId="0" borderId="8" xfId="0" applyFont="1" applyBorder="1"/>
    <xf numFmtId="164" fontId="4" fillId="0" borderId="2" xfId="1" applyNumberFormat="1" applyFont="1" applyBorder="1"/>
    <xf numFmtId="0" fontId="4" fillId="0" borderId="2" xfId="0" applyFont="1" applyBorder="1"/>
    <xf numFmtId="0" fontId="4" fillId="0" borderId="9" xfId="0" applyFont="1" applyBorder="1"/>
    <xf numFmtId="0" fontId="4" fillId="0" borderId="10" xfId="0" applyFont="1" applyBorder="1"/>
    <xf numFmtId="164" fontId="4" fillId="0" borderId="3" xfId="1" applyNumberFormat="1" applyFont="1" applyBorder="1"/>
    <xf numFmtId="0" fontId="4" fillId="0" borderId="3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4" xfId="0" applyFont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5" fillId="2" borderId="1" xfId="0" applyFont="1" applyFill="1" applyBorder="1"/>
    <xf numFmtId="164" fontId="4" fillId="0" borderId="4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9" fontId="4" fillId="0" borderId="0" xfId="0" applyNumberFormat="1" applyFont="1"/>
    <xf numFmtId="164" fontId="4" fillId="0" borderId="0" xfId="0" applyNumberFormat="1" applyFont="1"/>
    <xf numFmtId="164" fontId="4" fillId="0" borderId="0" xfId="1" applyNumberFormat="1" applyFont="1"/>
    <xf numFmtId="0" fontId="5" fillId="0" borderId="0" xfId="0" applyFont="1"/>
    <xf numFmtId="164" fontId="4" fillId="0" borderId="14" xfId="0" applyNumberFormat="1" applyFont="1" applyBorder="1"/>
    <xf numFmtId="164" fontId="4" fillId="3" borderId="0" xfId="0" applyNumberFormat="1" applyFont="1" applyFill="1"/>
    <xf numFmtId="0" fontId="5" fillId="0" borderId="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6" fillId="0" borderId="3" xfId="1" applyNumberFormat="1" applyFont="1" applyBorder="1"/>
    <xf numFmtId="37" fontId="5" fillId="0" borderId="4" xfId="1" applyNumberFormat="1" applyFont="1" applyBorder="1"/>
    <xf numFmtId="43" fontId="4" fillId="0" borderId="0" xfId="1" applyFont="1"/>
    <xf numFmtId="164" fontId="5" fillId="2" borderId="0" xfId="1" applyNumberFormat="1" applyFont="1" applyFill="1"/>
    <xf numFmtId="43" fontId="4" fillId="0" borderId="0" xfId="0" applyNumberFormat="1" applyFont="1"/>
    <xf numFmtId="0" fontId="5" fillId="0" borderId="3" xfId="0" applyFont="1" applyBorder="1"/>
    <xf numFmtId="164" fontId="5" fillId="0" borderId="3" xfId="1" applyNumberFormat="1" applyFont="1" applyBorder="1"/>
    <xf numFmtId="0" fontId="5" fillId="0" borderId="4" xfId="0" applyFont="1" applyBorder="1"/>
    <xf numFmtId="164" fontId="5" fillId="0" borderId="4" xfId="1" applyNumberFormat="1" applyFont="1" applyBorder="1"/>
    <xf numFmtId="10" fontId="5" fillId="0" borderId="4" xfId="2" applyNumberFormat="1" applyFont="1" applyBorder="1"/>
    <xf numFmtId="0" fontId="5" fillId="2" borderId="0" xfId="0" applyFont="1" applyFill="1"/>
    <xf numFmtId="10" fontId="4" fillId="0" borderId="0" xfId="2" applyNumberFormat="1" applyFont="1"/>
    <xf numFmtId="164" fontId="5" fillId="4" borderId="4" xfId="1" applyNumberFormat="1" applyFont="1" applyFill="1" applyBorder="1"/>
    <xf numFmtId="0" fontId="4" fillId="0" borderId="1" xfId="0" applyFont="1" applyBorder="1"/>
    <xf numFmtId="164" fontId="4" fillId="0" borderId="1" xfId="1" applyNumberFormat="1" applyFont="1" applyBorder="1"/>
    <xf numFmtId="0" fontId="4" fillId="0" borderId="0" xfId="0" applyFont="1" applyBorder="1"/>
    <xf numFmtId="0" fontId="5" fillId="0" borderId="0" xfId="0" applyFont="1" applyBorder="1"/>
    <xf numFmtId="164" fontId="4" fillId="0" borderId="0" xfId="0" applyNumberFormat="1" applyFont="1" applyBorder="1"/>
    <xf numFmtId="43" fontId="4" fillId="0" borderId="0" xfId="0" applyNumberFormat="1" applyFont="1" applyBorder="1"/>
    <xf numFmtId="164" fontId="5" fillId="4" borderId="0" xfId="0" applyNumberFormat="1" applyFont="1" applyFill="1"/>
    <xf numFmtId="164" fontId="4" fillId="4" borderId="0" xfId="1" applyNumberFormat="1" applyFont="1" applyFill="1"/>
    <xf numFmtId="164" fontId="5" fillId="0" borderId="4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E71D-5269-4FD7-82E2-58548EC81E9E}">
  <dimension ref="B3:H6"/>
  <sheetViews>
    <sheetView showGridLines="0" workbookViewId="0">
      <selection activeCell="C23" sqref="C23"/>
    </sheetView>
  </sheetViews>
  <sheetFormatPr defaultRowHeight="14.4" x14ac:dyDescent="0.3"/>
  <cols>
    <col min="1" max="1" width="3.88671875" customWidth="1"/>
    <col min="2" max="2" width="11.6640625" bestFit="1" customWidth="1"/>
    <col min="3" max="3" width="16.109375" bestFit="1" customWidth="1"/>
    <col min="4" max="8" width="14.5546875" bestFit="1" customWidth="1"/>
  </cols>
  <sheetData>
    <row r="3" spans="2:8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x14ac:dyDescent="0.3">
      <c r="B4" s="2" t="s">
        <v>7</v>
      </c>
      <c r="C4" s="3">
        <v>42807360000</v>
      </c>
      <c r="D4" s="3">
        <v>44499840000</v>
      </c>
      <c r="E4" s="3">
        <v>28276800000</v>
      </c>
      <c r="F4" s="3">
        <v>37771200000</v>
      </c>
      <c r="G4" s="3">
        <v>39521280000</v>
      </c>
      <c r="H4" s="3">
        <v>40991040000</v>
      </c>
    </row>
    <row r="5" spans="2:8" x14ac:dyDescent="0.3">
      <c r="B5" s="4" t="s">
        <v>8</v>
      </c>
      <c r="C5" s="5">
        <v>42191680000</v>
      </c>
      <c r="D5" s="5">
        <v>43721920000</v>
      </c>
      <c r="E5" s="5">
        <v>28908640000</v>
      </c>
      <c r="F5" s="5">
        <v>37578880000</v>
      </c>
      <c r="G5" s="5">
        <v>40462960000</v>
      </c>
      <c r="H5" s="5">
        <v>40500400000</v>
      </c>
    </row>
    <row r="6" spans="2:8" x14ac:dyDescent="0.3">
      <c r="B6" s="6" t="s">
        <v>9</v>
      </c>
      <c r="C6" s="7">
        <f>C4-C5</f>
        <v>615680000</v>
      </c>
      <c r="D6" s="7">
        <f t="shared" ref="D6:H6" si="0">D4-D5</f>
        <v>777920000</v>
      </c>
      <c r="E6" s="7">
        <f t="shared" si="0"/>
        <v>-631840000</v>
      </c>
      <c r="F6" s="7">
        <f t="shared" si="0"/>
        <v>192320000</v>
      </c>
      <c r="G6" s="7">
        <f t="shared" si="0"/>
        <v>-941680000</v>
      </c>
      <c r="H6" s="7">
        <f t="shared" si="0"/>
        <v>490640000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F7BE-BEC9-4CA1-B93B-AB8CEB3B3688}">
  <dimension ref="B2:D8"/>
  <sheetViews>
    <sheetView showGridLines="0" workbookViewId="0">
      <selection activeCell="C35" sqref="C35:C36"/>
    </sheetView>
  </sheetViews>
  <sheetFormatPr defaultColWidth="8.77734375" defaultRowHeight="14.4" x14ac:dyDescent="0.3"/>
  <cols>
    <col min="2" max="2" width="33.44140625" bestFit="1" customWidth="1"/>
    <col min="3" max="3" width="17.21875" bestFit="1" customWidth="1"/>
    <col min="4" max="4" width="33.77734375" bestFit="1" customWidth="1"/>
  </cols>
  <sheetData>
    <row r="2" spans="2:4" ht="15" x14ac:dyDescent="0.3">
      <c r="B2" s="33" t="s">
        <v>14</v>
      </c>
      <c r="C2" s="34"/>
      <c r="D2" s="35"/>
    </row>
    <row r="3" spans="2:4" ht="15.6" x14ac:dyDescent="0.3">
      <c r="B3" s="21" t="s">
        <v>0</v>
      </c>
      <c r="C3" s="21" t="s">
        <v>15</v>
      </c>
      <c r="D3" s="21" t="s">
        <v>16</v>
      </c>
    </row>
    <row r="4" spans="2:4" ht="15.6" x14ac:dyDescent="0.3">
      <c r="B4" s="13" t="s">
        <v>7</v>
      </c>
      <c r="C4" s="12">
        <v>7920000000</v>
      </c>
      <c r="D4" s="13" t="s">
        <v>23</v>
      </c>
    </row>
    <row r="5" spans="2:4" ht="15.6" x14ac:dyDescent="0.3">
      <c r="B5" s="17" t="s">
        <v>11</v>
      </c>
      <c r="C5" s="16">
        <v>4752000000</v>
      </c>
      <c r="D5" s="17" t="s">
        <v>24</v>
      </c>
    </row>
    <row r="6" spans="2:4" ht="15.6" x14ac:dyDescent="0.3">
      <c r="B6" s="17" t="s">
        <v>19</v>
      </c>
      <c r="C6" s="16">
        <f>C4-C5</f>
        <v>3168000000</v>
      </c>
      <c r="D6" s="17" t="s">
        <v>25</v>
      </c>
    </row>
    <row r="7" spans="2:4" ht="15.6" x14ac:dyDescent="0.3">
      <c r="B7" s="17" t="s">
        <v>21</v>
      </c>
      <c r="C7" s="16">
        <v>3168000000</v>
      </c>
      <c r="D7" s="17"/>
    </row>
    <row r="8" spans="2:4" ht="15.6" x14ac:dyDescent="0.3">
      <c r="B8" s="20" t="s">
        <v>22</v>
      </c>
      <c r="C8" s="20">
        <v>0</v>
      </c>
      <c r="D8" s="20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4E83-908C-486F-8847-BD5D6EAD1524}">
  <dimension ref="B3:E9"/>
  <sheetViews>
    <sheetView showGridLines="0" workbookViewId="0">
      <selection activeCell="D15" sqref="D15"/>
    </sheetView>
  </sheetViews>
  <sheetFormatPr defaultRowHeight="14.4" x14ac:dyDescent="0.3"/>
  <cols>
    <col min="2" max="2" width="38" bestFit="1" customWidth="1"/>
    <col min="3" max="3" width="2.33203125" customWidth="1"/>
    <col min="4" max="4" width="26.6640625" customWidth="1"/>
    <col min="5" max="5" width="33.77734375" bestFit="1" customWidth="1"/>
  </cols>
  <sheetData>
    <row r="3" spans="2:5" x14ac:dyDescent="0.3">
      <c r="B3" s="8" t="s">
        <v>14</v>
      </c>
    </row>
    <row r="4" spans="2:5" ht="15" x14ac:dyDescent="0.3">
      <c r="B4" s="36" t="s">
        <v>0</v>
      </c>
      <c r="C4" s="37"/>
      <c r="D4" s="9" t="s">
        <v>15</v>
      </c>
      <c r="E4" s="9" t="s">
        <v>16</v>
      </c>
    </row>
    <row r="5" spans="2:5" ht="15.6" x14ac:dyDescent="0.3">
      <c r="B5" s="10" t="s">
        <v>7</v>
      </c>
      <c r="C5" s="11"/>
      <c r="D5" s="12">
        <f>40500*240000</f>
        <v>9720000000</v>
      </c>
      <c r="E5" s="13" t="s">
        <v>17</v>
      </c>
    </row>
    <row r="6" spans="2:5" ht="15.6" x14ac:dyDescent="0.3">
      <c r="B6" s="14" t="s">
        <v>11</v>
      </c>
      <c r="C6" s="15"/>
      <c r="D6" s="16">
        <f>40500*144000</f>
        <v>5832000000</v>
      </c>
      <c r="E6" s="17" t="s">
        <v>18</v>
      </c>
    </row>
    <row r="7" spans="2:5" ht="15.6" x14ac:dyDescent="0.3">
      <c r="B7" s="14" t="s">
        <v>19</v>
      </c>
      <c r="C7" s="15"/>
      <c r="D7" s="16">
        <f>D5-D6</f>
        <v>3888000000</v>
      </c>
      <c r="E7" s="17" t="s">
        <v>20</v>
      </c>
    </row>
    <row r="8" spans="2:5" ht="16.8" x14ac:dyDescent="0.4">
      <c r="B8" s="14" t="s">
        <v>21</v>
      </c>
      <c r="C8" s="15"/>
      <c r="D8" s="38">
        <v>3168000000</v>
      </c>
      <c r="E8" s="17"/>
    </row>
    <row r="9" spans="2:5" ht="15.6" x14ac:dyDescent="0.3">
      <c r="B9" s="18" t="s">
        <v>22</v>
      </c>
      <c r="C9" s="19"/>
      <c r="D9" s="39">
        <f>D7-D8</f>
        <v>720000000</v>
      </c>
      <c r="E9" s="20"/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481A-C94F-4C98-9C18-EA8ACAACC385}">
  <dimension ref="B3:E35"/>
  <sheetViews>
    <sheetView showGridLines="0" topLeftCell="A13" workbookViewId="0">
      <selection activeCell="F35" sqref="F35"/>
    </sheetView>
  </sheetViews>
  <sheetFormatPr defaultRowHeight="15" x14ac:dyDescent="0.25"/>
  <cols>
    <col min="1" max="1" width="8.88671875" style="22"/>
    <col min="2" max="2" width="37.77734375" style="22" customWidth="1"/>
    <col min="3" max="3" width="18.44140625" style="22" bestFit="1" customWidth="1"/>
    <col min="4" max="5" width="17.21875" style="22" bestFit="1" customWidth="1"/>
    <col min="6" max="16384" width="8.88671875" style="22"/>
  </cols>
  <sheetData>
    <row r="3" spans="2:5" x14ac:dyDescent="0.25">
      <c r="B3" s="23" t="s">
        <v>0</v>
      </c>
      <c r="C3" s="23" t="s">
        <v>26</v>
      </c>
      <c r="D3" s="23" t="s">
        <v>27</v>
      </c>
    </row>
    <row r="4" spans="2:5" x14ac:dyDescent="0.25">
      <c r="B4" s="13" t="s">
        <v>10</v>
      </c>
      <c r="C4" s="12">
        <v>240000</v>
      </c>
      <c r="D4" s="12">
        <v>480000</v>
      </c>
    </row>
    <row r="5" spans="2:5" x14ac:dyDescent="0.25">
      <c r="B5" s="20" t="s">
        <v>11</v>
      </c>
      <c r="C5" s="24">
        <v>144000</v>
      </c>
      <c r="D5" s="24">
        <v>360000</v>
      </c>
    </row>
    <row r="6" spans="2:5" x14ac:dyDescent="0.25">
      <c r="B6" s="25" t="s">
        <v>19</v>
      </c>
      <c r="C6" s="26">
        <f>C4-C5</f>
        <v>96000</v>
      </c>
      <c r="D6" s="26">
        <f>D4-D5</f>
        <v>120000</v>
      </c>
    </row>
    <row r="8" spans="2:5" x14ac:dyDescent="0.25">
      <c r="B8" s="22" t="s">
        <v>28</v>
      </c>
      <c r="C8" s="27">
        <v>0.6</v>
      </c>
      <c r="D8" s="27">
        <v>0.4</v>
      </c>
    </row>
    <row r="10" spans="2:5" ht="18" customHeight="1" x14ac:dyDescent="0.25">
      <c r="B10" s="22" t="s">
        <v>29</v>
      </c>
      <c r="C10" s="28">
        <f>C6*C8+D6*D8</f>
        <v>105600</v>
      </c>
    </row>
    <row r="11" spans="2:5" ht="18" customHeight="1" x14ac:dyDescent="0.25"/>
    <row r="12" spans="2:5" ht="18" customHeight="1" x14ac:dyDescent="0.25">
      <c r="B12" s="22" t="s">
        <v>12</v>
      </c>
      <c r="C12" s="29">
        <v>3168000000</v>
      </c>
    </row>
    <row r="13" spans="2:5" ht="18" customHeight="1" x14ac:dyDescent="0.25">
      <c r="B13" s="22" t="s">
        <v>30</v>
      </c>
      <c r="C13" s="30">
        <f>C12/C10</f>
        <v>30000</v>
      </c>
    </row>
    <row r="14" spans="2:5" ht="18" customHeight="1" x14ac:dyDescent="0.25">
      <c r="C14" s="30"/>
    </row>
    <row r="15" spans="2:5" ht="18" customHeight="1" x14ac:dyDescent="0.25">
      <c r="C15" s="23" t="s">
        <v>26</v>
      </c>
      <c r="D15" s="23" t="s">
        <v>27</v>
      </c>
    </row>
    <row r="16" spans="2:5" ht="18" customHeight="1" x14ac:dyDescent="0.25">
      <c r="B16" s="22" t="s">
        <v>31</v>
      </c>
      <c r="C16" s="22">
        <f>$C$13*C8</f>
        <v>18000</v>
      </c>
      <c r="D16" s="22">
        <f>$C$13*D8</f>
        <v>12000</v>
      </c>
      <c r="E16" s="22" t="s">
        <v>32</v>
      </c>
    </row>
    <row r="17" spans="2:5" ht="18" customHeight="1" x14ac:dyDescent="0.25"/>
    <row r="18" spans="2:5" ht="18" customHeight="1" x14ac:dyDescent="0.25">
      <c r="B18" s="30" t="s">
        <v>37</v>
      </c>
    </row>
    <row r="19" spans="2:5" ht="18" customHeight="1" x14ac:dyDescent="0.25">
      <c r="C19" s="23" t="s">
        <v>26</v>
      </c>
      <c r="D19" s="23" t="s">
        <v>27</v>
      </c>
      <c r="E19" s="23" t="s">
        <v>35</v>
      </c>
    </row>
    <row r="20" spans="2:5" ht="18" customHeight="1" x14ac:dyDescent="0.25">
      <c r="B20" s="22" t="s">
        <v>34</v>
      </c>
      <c r="C20" s="22">
        <f>C16</f>
        <v>18000</v>
      </c>
      <c r="D20" s="22">
        <f>D16</f>
        <v>12000</v>
      </c>
    </row>
    <row r="21" spans="2:5" ht="18" customHeight="1" x14ac:dyDescent="0.25">
      <c r="B21" s="22" t="s">
        <v>10</v>
      </c>
      <c r="C21" s="28">
        <f>C4</f>
        <v>240000</v>
      </c>
      <c r="D21" s="28">
        <f>D4</f>
        <v>480000</v>
      </c>
    </row>
    <row r="22" spans="2:5" ht="18" customHeight="1" x14ac:dyDescent="0.25">
      <c r="B22" s="22" t="s">
        <v>7</v>
      </c>
      <c r="C22" s="28">
        <f>C20*C21</f>
        <v>4320000000</v>
      </c>
      <c r="D22" s="28">
        <f>D20*D21</f>
        <v>5760000000</v>
      </c>
    </row>
    <row r="23" spans="2:5" ht="18" customHeight="1" x14ac:dyDescent="0.25"/>
    <row r="24" spans="2:5" ht="18" customHeight="1" x14ac:dyDescent="0.25">
      <c r="B24" s="22" t="s">
        <v>13</v>
      </c>
      <c r="C24" s="28">
        <f>C5*C20</f>
        <v>2592000000</v>
      </c>
      <c r="D24" s="28">
        <f>D5*D20</f>
        <v>4320000000</v>
      </c>
    </row>
    <row r="25" spans="2:5" ht="18" customHeight="1" x14ac:dyDescent="0.25">
      <c r="B25" s="22" t="s">
        <v>19</v>
      </c>
      <c r="C25" s="28">
        <f>C22-C24</f>
        <v>1728000000</v>
      </c>
      <c r="D25" s="28">
        <f>D22-D24</f>
        <v>1440000000</v>
      </c>
      <c r="E25" s="28">
        <f>C25+D25</f>
        <v>3168000000</v>
      </c>
    </row>
    <row r="26" spans="2:5" ht="18" customHeight="1" thickBot="1" x14ac:dyDescent="0.3">
      <c r="B26" s="22" t="s">
        <v>12</v>
      </c>
      <c r="E26" s="31">
        <f>C12</f>
        <v>3168000000</v>
      </c>
    </row>
    <row r="27" spans="2:5" ht="18" customHeight="1" x14ac:dyDescent="0.25">
      <c r="B27" s="22" t="s">
        <v>9</v>
      </c>
      <c r="E27" s="32">
        <f>E25-E26</f>
        <v>0</v>
      </c>
    </row>
    <row r="28" spans="2:5" ht="18" customHeight="1" x14ac:dyDescent="0.25">
      <c r="B28" s="22" t="s">
        <v>36</v>
      </c>
    </row>
    <row r="30" spans="2:5" x14ac:dyDescent="0.25">
      <c r="B30" s="30" t="s">
        <v>39</v>
      </c>
      <c r="C30" s="41">
        <v>720000000</v>
      </c>
    </row>
    <row r="32" spans="2:5" x14ac:dyDescent="0.25">
      <c r="B32" s="22" t="s">
        <v>38</v>
      </c>
      <c r="C32" s="40">
        <f>(C12+C30)/C10</f>
        <v>36818.181818181816</v>
      </c>
    </row>
    <row r="34" spans="2:4" x14ac:dyDescent="0.25">
      <c r="C34" s="23" t="s">
        <v>26</v>
      </c>
      <c r="D34" s="23" t="s">
        <v>27</v>
      </c>
    </row>
    <row r="35" spans="2:4" x14ac:dyDescent="0.25">
      <c r="B35" s="22" t="s">
        <v>31</v>
      </c>
      <c r="C35" s="42">
        <f>C32*C8</f>
        <v>22090.909090909088</v>
      </c>
      <c r="D35" s="42">
        <f>C32*D8</f>
        <v>14727.272727272728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B1AA-9755-49AE-904E-7A031D202632}">
  <dimension ref="A3:E47"/>
  <sheetViews>
    <sheetView showGridLines="0" topLeftCell="A7" workbookViewId="0">
      <selection activeCell="B47" sqref="B47"/>
    </sheetView>
  </sheetViews>
  <sheetFormatPr defaultColWidth="8.77734375" defaultRowHeight="15" x14ac:dyDescent="0.25"/>
  <cols>
    <col min="1" max="1" width="29.109375" style="22" bestFit="1" customWidth="1"/>
    <col min="2" max="5" width="20.77734375" style="22" customWidth="1"/>
    <col min="6" max="16384" width="8.77734375" style="22"/>
  </cols>
  <sheetData>
    <row r="3" spans="1:5" x14ac:dyDescent="0.25">
      <c r="A3" s="21" t="s">
        <v>0</v>
      </c>
      <c r="B3" s="21" t="s">
        <v>40</v>
      </c>
      <c r="C3" s="21" t="s">
        <v>41</v>
      </c>
      <c r="D3" s="21" t="s">
        <v>42</v>
      </c>
      <c r="E3" s="21" t="s">
        <v>43</v>
      </c>
    </row>
    <row r="4" spans="1:5" x14ac:dyDescent="0.25">
      <c r="A4" s="13" t="s">
        <v>7</v>
      </c>
      <c r="B4" s="12">
        <v>2400000000</v>
      </c>
      <c r="C4" s="12">
        <v>3600000000</v>
      </c>
      <c r="D4" s="12">
        <v>6000000000</v>
      </c>
      <c r="E4" s="12">
        <f>SUM(B4:D4)</f>
        <v>12000000000</v>
      </c>
    </row>
    <row r="5" spans="1:5" x14ac:dyDescent="0.25">
      <c r="A5" s="17" t="s">
        <v>11</v>
      </c>
      <c r="B5" s="16">
        <v>720000000</v>
      </c>
      <c r="C5" s="16">
        <v>2880000000</v>
      </c>
      <c r="D5" s="16">
        <v>3000000000</v>
      </c>
      <c r="E5" s="16">
        <f>SUM(B5:D5)</f>
        <v>6600000000</v>
      </c>
    </row>
    <row r="6" spans="1:5" x14ac:dyDescent="0.25">
      <c r="A6" s="43" t="s">
        <v>19</v>
      </c>
      <c r="B6" s="44">
        <f>B4-B5</f>
        <v>1680000000</v>
      </c>
      <c r="C6" s="44">
        <f>C4-C5</f>
        <v>720000000</v>
      </c>
      <c r="D6" s="44">
        <f>D4-D5</f>
        <v>3000000000</v>
      </c>
      <c r="E6" s="44">
        <f>E4-E5</f>
        <v>5400000000</v>
      </c>
    </row>
    <row r="7" spans="1:5" x14ac:dyDescent="0.25">
      <c r="A7" s="17" t="s">
        <v>21</v>
      </c>
      <c r="B7" s="16"/>
      <c r="C7" s="16"/>
      <c r="D7" s="16"/>
      <c r="E7" s="16">
        <v>2880000000</v>
      </c>
    </row>
    <row r="8" spans="1:5" x14ac:dyDescent="0.25">
      <c r="A8" s="45" t="s">
        <v>44</v>
      </c>
      <c r="B8" s="46"/>
      <c r="C8" s="46"/>
      <c r="D8" s="46"/>
      <c r="E8" s="46">
        <f>E6-E7</f>
        <v>2520000000</v>
      </c>
    </row>
    <row r="9" spans="1:5" x14ac:dyDescent="0.25">
      <c r="A9" s="45" t="s">
        <v>45</v>
      </c>
      <c r="B9" s="47">
        <f>B6/B4</f>
        <v>0.7</v>
      </c>
      <c r="C9" s="47">
        <f>C6/C4</f>
        <v>0.2</v>
      </c>
      <c r="D9" s="47">
        <f>D6/D4</f>
        <v>0.5</v>
      </c>
      <c r="E9" s="47"/>
    </row>
    <row r="10" spans="1:5" x14ac:dyDescent="0.25">
      <c r="A10" s="45" t="s">
        <v>46</v>
      </c>
      <c r="B10" s="47">
        <f>B4/$E$4</f>
        <v>0.2</v>
      </c>
      <c r="C10" s="47">
        <f t="shared" ref="C10:D10" si="0">C4/$E$4</f>
        <v>0.3</v>
      </c>
      <c r="D10" s="47">
        <f t="shared" si="0"/>
        <v>0.5</v>
      </c>
      <c r="E10" s="47"/>
    </row>
    <row r="11" spans="1:5" x14ac:dyDescent="0.25">
      <c r="B11" s="29"/>
      <c r="C11" s="29"/>
    </row>
    <row r="12" spans="1:5" x14ac:dyDescent="0.25">
      <c r="A12" s="48" t="s">
        <v>47</v>
      </c>
      <c r="B12" s="49">
        <f>SUMPRODUCT(B9:D9,B10:D10)</f>
        <v>0.44999999999999996</v>
      </c>
      <c r="C12" s="29"/>
    </row>
    <row r="14" spans="1:5" x14ac:dyDescent="0.25">
      <c r="A14" s="22" t="s">
        <v>48</v>
      </c>
      <c r="B14" s="42">
        <f>E7/B12</f>
        <v>6400000000.000001</v>
      </c>
      <c r="C14" s="22" t="s">
        <v>49</v>
      </c>
    </row>
    <row r="16" spans="1:5" x14ac:dyDescent="0.25">
      <c r="A16" s="22" t="s">
        <v>50</v>
      </c>
    </row>
    <row r="18" spans="1:5" x14ac:dyDescent="0.25">
      <c r="A18" s="21" t="s">
        <v>0</v>
      </c>
      <c r="B18" s="21" t="s">
        <v>40</v>
      </c>
      <c r="C18" s="21" t="s">
        <v>41</v>
      </c>
      <c r="D18" s="21" t="s">
        <v>42</v>
      </c>
      <c r="E18" s="21" t="s">
        <v>43</v>
      </c>
    </row>
    <row r="19" spans="1:5" x14ac:dyDescent="0.25">
      <c r="A19" s="51" t="s">
        <v>7</v>
      </c>
      <c r="B19" s="52">
        <f>$E$19*B10</f>
        <v>1280000000.0000002</v>
      </c>
      <c r="C19" s="52">
        <f>$E$19*C10</f>
        <v>1920000000.0000002</v>
      </c>
      <c r="D19" s="52">
        <f>$E$19*D10</f>
        <v>3200000000.0000005</v>
      </c>
      <c r="E19" s="52">
        <f>B14</f>
        <v>6400000000.000001</v>
      </c>
    </row>
    <row r="21" spans="1:5" x14ac:dyDescent="0.25">
      <c r="A21" s="54" t="s">
        <v>33</v>
      </c>
      <c r="B21" s="53"/>
      <c r="C21" s="53"/>
      <c r="D21" s="53"/>
      <c r="E21" s="53"/>
    </row>
    <row r="22" spans="1:5" ht="15.6" thickBot="1" x14ac:dyDescent="0.3">
      <c r="A22" s="53" t="s">
        <v>11</v>
      </c>
      <c r="B22" s="55">
        <f>B5/B4*B19</f>
        <v>384000000.00000006</v>
      </c>
      <c r="C22" s="55">
        <f t="shared" ref="C22:D22" si="1">C5/C4*C19</f>
        <v>1536000000.0000002</v>
      </c>
      <c r="D22" s="55">
        <f t="shared" si="1"/>
        <v>1600000000.0000002</v>
      </c>
      <c r="E22" s="31">
        <f>SUM(B22:D22)</f>
        <v>3520000000.0000005</v>
      </c>
    </row>
    <row r="23" spans="1:5" x14ac:dyDescent="0.25">
      <c r="A23" s="54" t="s">
        <v>19</v>
      </c>
      <c r="B23" s="55">
        <f>B19-B22</f>
        <v>896000000.00000024</v>
      </c>
      <c r="C23" s="55">
        <f t="shared" ref="C23:E23" si="2">C19-C22</f>
        <v>384000000</v>
      </c>
      <c r="D23" s="55">
        <f t="shared" si="2"/>
        <v>1600000000.0000002</v>
      </c>
      <c r="E23" s="55">
        <f t="shared" si="2"/>
        <v>2880000000.0000005</v>
      </c>
    </row>
    <row r="24" spans="1:5" x14ac:dyDescent="0.25">
      <c r="A24" s="53"/>
      <c r="B24" s="53"/>
      <c r="C24" s="53"/>
      <c r="D24" s="53" t="s">
        <v>51</v>
      </c>
      <c r="E24" s="56">
        <f>E23-B12*E19</f>
        <v>0</v>
      </c>
    </row>
    <row r="25" spans="1:5" ht="15.6" thickBot="1" x14ac:dyDescent="0.3">
      <c r="A25" s="53" t="s">
        <v>12</v>
      </c>
      <c r="B25" s="53"/>
      <c r="C25" s="53"/>
      <c r="D25" s="53"/>
      <c r="E25" s="31">
        <f>E7</f>
        <v>2880000000</v>
      </c>
    </row>
    <row r="26" spans="1:5" x14ac:dyDescent="0.25">
      <c r="A26" s="22" t="s">
        <v>52</v>
      </c>
      <c r="E26" s="57">
        <f>E23-E25</f>
        <v>0</v>
      </c>
    </row>
    <row r="29" spans="1:5" x14ac:dyDescent="0.25">
      <c r="A29" s="22" t="s">
        <v>53</v>
      </c>
    </row>
    <row r="30" spans="1:5" x14ac:dyDescent="0.25">
      <c r="A30" s="22" t="s">
        <v>39</v>
      </c>
      <c r="B30" s="58">
        <v>3600000000</v>
      </c>
    </row>
    <row r="32" spans="1:5" x14ac:dyDescent="0.25">
      <c r="A32" s="22" t="s">
        <v>54</v>
      </c>
      <c r="B32" s="29">
        <f>(E7+B30)/B12</f>
        <v>14400000000.000002</v>
      </c>
    </row>
    <row r="34" spans="1:5" x14ac:dyDescent="0.25">
      <c r="A34" s="22" t="s">
        <v>55</v>
      </c>
    </row>
    <row r="36" spans="1:5" x14ac:dyDescent="0.25">
      <c r="A36" s="21" t="s">
        <v>0</v>
      </c>
      <c r="B36" s="21" t="s">
        <v>40</v>
      </c>
      <c r="C36" s="21" t="s">
        <v>41</v>
      </c>
      <c r="D36" s="21" t="s">
        <v>42</v>
      </c>
      <c r="E36" s="21" t="s">
        <v>43</v>
      </c>
    </row>
    <row r="37" spans="1:5" x14ac:dyDescent="0.25">
      <c r="A37" s="13" t="s">
        <v>7</v>
      </c>
      <c r="B37" s="12">
        <f>$E$37*B10</f>
        <v>2880000000.0000005</v>
      </c>
      <c r="C37" s="12">
        <f>$E$37*C10</f>
        <v>4320000000</v>
      </c>
      <c r="D37" s="12">
        <f>$E$37*D10</f>
        <v>7200000000.000001</v>
      </c>
      <c r="E37" s="12">
        <f>B32</f>
        <v>14400000000.000002</v>
      </c>
    </row>
    <row r="38" spans="1:5" x14ac:dyDescent="0.25">
      <c r="A38" s="17" t="s">
        <v>11</v>
      </c>
      <c r="B38" s="16">
        <f>B5/B4*B37</f>
        <v>864000000.00000012</v>
      </c>
      <c r="C38" s="16">
        <f>C5/C4*C37</f>
        <v>3456000000</v>
      </c>
      <c r="D38" s="16">
        <f>D5/D4*D37</f>
        <v>3600000000.0000005</v>
      </c>
      <c r="E38" s="16">
        <f>SUM(B38:D38)</f>
        <v>7920000000</v>
      </c>
    </row>
    <row r="39" spans="1:5" x14ac:dyDescent="0.25">
      <c r="A39" s="43" t="s">
        <v>19</v>
      </c>
      <c r="B39" s="44">
        <f>B37-B38</f>
        <v>2016000000.0000005</v>
      </c>
      <c r="C39" s="44">
        <f>C37-C38</f>
        <v>864000000</v>
      </c>
      <c r="D39" s="44">
        <f>D37-D38</f>
        <v>3600000000.0000005</v>
      </c>
      <c r="E39" s="44">
        <f>E37-E38</f>
        <v>6480000000.0000019</v>
      </c>
    </row>
    <row r="40" spans="1:5" x14ac:dyDescent="0.25">
      <c r="A40" s="17" t="s">
        <v>21</v>
      </c>
      <c r="B40" s="16"/>
      <c r="C40" s="16"/>
      <c r="D40" s="16"/>
      <c r="E40" s="16">
        <v>2880000000</v>
      </c>
    </row>
    <row r="41" spans="1:5" x14ac:dyDescent="0.25">
      <c r="A41" s="45" t="s">
        <v>44</v>
      </c>
      <c r="B41" s="46"/>
      <c r="C41" s="46"/>
      <c r="D41" s="46"/>
      <c r="E41" s="50">
        <f>E39-E40</f>
        <v>3600000000.0000019</v>
      </c>
    </row>
    <row r="42" spans="1:5" x14ac:dyDescent="0.25">
      <c r="A42" s="45" t="s">
        <v>45</v>
      </c>
      <c r="B42" s="47">
        <f>B39/B37</f>
        <v>0.70000000000000007</v>
      </c>
      <c r="C42" s="47">
        <f>C39/C37</f>
        <v>0.2</v>
      </c>
      <c r="D42" s="47">
        <f>D39/D37</f>
        <v>0.5</v>
      </c>
      <c r="E42" s="47"/>
    </row>
    <row r="43" spans="1:5" x14ac:dyDescent="0.25">
      <c r="A43" s="45" t="s">
        <v>46</v>
      </c>
      <c r="B43" s="47">
        <f>B37/$E$37</f>
        <v>0.2</v>
      </c>
      <c r="C43" s="47">
        <f t="shared" ref="C43:D43" si="3">C37/$E$37</f>
        <v>0.29999999999999993</v>
      </c>
      <c r="D43" s="47">
        <f t="shared" si="3"/>
        <v>0.5</v>
      </c>
      <c r="E43" s="47"/>
    </row>
    <row r="47" spans="1:5" x14ac:dyDescent="0.25">
      <c r="A47" s="22" t="s">
        <v>56</v>
      </c>
      <c r="B47" s="29">
        <f>B32-B14</f>
        <v>8000000000.000001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6C5A-D4D4-49B5-9545-0EA570243CBD}">
  <dimension ref="A3:F28"/>
  <sheetViews>
    <sheetView showGridLines="0" tabSelected="1" workbookViewId="0">
      <selection activeCell="E34" sqref="E34"/>
    </sheetView>
  </sheetViews>
  <sheetFormatPr defaultColWidth="8.77734375" defaultRowHeight="15" x14ac:dyDescent="0.25"/>
  <cols>
    <col min="1" max="1" width="40.21875" style="22" customWidth="1"/>
    <col min="2" max="3" width="17.109375" style="22" customWidth="1"/>
    <col min="4" max="4" width="8.77734375" style="22"/>
    <col min="5" max="5" width="8.88671875" style="22" bestFit="1" customWidth="1"/>
    <col min="6" max="6" width="10.77734375" style="22" bestFit="1" customWidth="1"/>
    <col min="7" max="16384" width="8.77734375" style="22"/>
  </cols>
  <sheetData>
    <row r="3" spans="1:6" x14ac:dyDescent="0.25">
      <c r="A3" s="23" t="s">
        <v>0</v>
      </c>
      <c r="B3" s="23" t="s">
        <v>26</v>
      </c>
      <c r="C3" s="23" t="s">
        <v>27</v>
      </c>
    </row>
    <row r="4" spans="1:6" x14ac:dyDescent="0.25">
      <c r="A4" s="13" t="s">
        <v>10</v>
      </c>
      <c r="B4" s="12">
        <v>240000</v>
      </c>
      <c r="C4" s="12">
        <v>480000</v>
      </c>
    </row>
    <row r="5" spans="1:6" x14ac:dyDescent="0.25">
      <c r="A5" s="20" t="s">
        <v>11</v>
      </c>
      <c r="B5" s="24">
        <v>144000</v>
      </c>
      <c r="C5" s="24">
        <v>360000</v>
      </c>
    </row>
    <row r="6" spans="1:6" x14ac:dyDescent="0.25">
      <c r="A6" s="25" t="s">
        <v>19</v>
      </c>
      <c r="B6" s="26">
        <f>B4-B5</f>
        <v>96000</v>
      </c>
      <c r="C6" s="26">
        <f>C4-C5</f>
        <v>120000</v>
      </c>
      <c r="F6" s="28"/>
    </row>
    <row r="7" spans="1:6" x14ac:dyDescent="0.25">
      <c r="B7" s="29"/>
      <c r="C7" s="29"/>
    </row>
    <row r="8" spans="1:6" x14ac:dyDescent="0.25">
      <c r="B8" s="29"/>
      <c r="C8" s="29"/>
    </row>
    <row r="9" spans="1:6" x14ac:dyDescent="0.25">
      <c r="B9" s="29"/>
      <c r="C9" s="29"/>
    </row>
    <row r="10" spans="1:6" x14ac:dyDescent="0.25">
      <c r="B10" s="29"/>
      <c r="C10" s="29"/>
    </row>
    <row r="11" spans="1:6" x14ac:dyDescent="0.25">
      <c r="A11" s="23" t="s">
        <v>0</v>
      </c>
      <c r="B11" s="23" t="s">
        <v>26</v>
      </c>
      <c r="C11" s="23" t="s">
        <v>27</v>
      </c>
    </row>
    <row r="12" spans="1:6" x14ac:dyDescent="0.25">
      <c r="A12" s="13" t="s">
        <v>10</v>
      </c>
      <c r="B12" s="12">
        <v>240000</v>
      </c>
      <c r="C12" s="12">
        <v>480000</v>
      </c>
    </row>
    <row r="13" spans="1:6" x14ac:dyDescent="0.25">
      <c r="A13" s="17" t="s">
        <v>11</v>
      </c>
      <c r="B13" s="16">
        <v>144000</v>
      </c>
      <c r="C13" s="16">
        <v>360000</v>
      </c>
    </row>
    <row r="14" spans="1:6" x14ac:dyDescent="0.25">
      <c r="A14" s="43" t="s">
        <v>19</v>
      </c>
      <c r="B14" s="44">
        <f>B12-B13</f>
        <v>96000</v>
      </c>
      <c r="C14" s="44">
        <f>C12-C13</f>
        <v>120000</v>
      </c>
    </row>
    <row r="15" spans="1:6" x14ac:dyDescent="0.25">
      <c r="A15" s="17" t="s">
        <v>57</v>
      </c>
      <c r="B15" s="17">
        <v>4</v>
      </c>
      <c r="C15" s="17">
        <v>1</v>
      </c>
    </row>
    <row r="16" spans="1:6" x14ac:dyDescent="0.25">
      <c r="A16" s="45" t="s">
        <v>58</v>
      </c>
      <c r="B16" s="59">
        <f>B14/B15</f>
        <v>24000</v>
      </c>
      <c r="C16" s="59">
        <f>C14/C15</f>
        <v>120000</v>
      </c>
    </row>
    <row r="18" spans="1:3" x14ac:dyDescent="0.25">
      <c r="B18" s="28">
        <f>320*B16</f>
        <v>7680000</v>
      </c>
      <c r="C18" s="28">
        <f>320*C16</f>
        <v>38400000</v>
      </c>
    </row>
    <row r="21" spans="1:3" x14ac:dyDescent="0.25">
      <c r="A21" s="23" t="s">
        <v>0</v>
      </c>
      <c r="B21" s="23" t="s">
        <v>26</v>
      </c>
      <c r="C21" s="23" t="s">
        <v>27</v>
      </c>
    </row>
    <row r="22" spans="1:3" x14ac:dyDescent="0.25">
      <c r="A22" s="13" t="s">
        <v>10</v>
      </c>
      <c r="B22" s="12">
        <v>240000</v>
      </c>
      <c r="C22" s="12">
        <v>480000</v>
      </c>
    </row>
    <row r="23" spans="1:3" x14ac:dyDescent="0.25">
      <c r="A23" s="17" t="s">
        <v>11</v>
      </c>
      <c r="B23" s="16">
        <v>144000</v>
      </c>
      <c r="C23" s="16">
        <v>360000</v>
      </c>
    </row>
    <row r="24" spans="1:3" x14ac:dyDescent="0.25">
      <c r="A24" s="43" t="s">
        <v>19</v>
      </c>
      <c r="B24" s="44">
        <f>B22-B23</f>
        <v>96000</v>
      </c>
      <c r="C24" s="44">
        <f>C22-C23</f>
        <v>120000</v>
      </c>
    </row>
    <row r="25" spans="1:3" x14ac:dyDescent="0.25">
      <c r="A25" s="17" t="s">
        <v>59</v>
      </c>
      <c r="B25" s="17">
        <v>10</v>
      </c>
      <c r="C25" s="17">
        <v>16</v>
      </c>
    </row>
    <row r="26" spans="1:3" x14ac:dyDescent="0.25">
      <c r="A26" s="45" t="s">
        <v>60</v>
      </c>
      <c r="B26" s="59">
        <f>B24/B25</f>
        <v>9600</v>
      </c>
      <c r="C26" s="59">
        <f>C24/C25</f>
        <v>7500</v>
      </c>
    </row>
    <row r="28" spans="1:3" x14ac:dyDescent="0.25">
      <c r="B28" s="28">
        <f>B26*3000</f>
        <v>28800000</v>
      </c>
      <c r="C28" s="28">
        <f>C26*3000</f>
        <v>22500000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Trang 94</vt:lpstr>
      <vt:lpstr>Trang 96</vt:lpstr>
      <vt:lpstr>Trang 97</vt:lpstr>
      <vt:lpstr>Trang 100</vt:lpstr>
      <vt:lpstr>Trang 102</vt:lpstr>
      <vt:lpstr>Trang 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VINACFO</dc:creator>
  <cp:lastModifiedBy>VINACFO</cp:lastModifiedBy>
  <dcterms:created xsi:type="dcterms:W3CDTF">2023-02-16T04:09:44Z</dcterms:created>
  <dcterms:modified xsi:type="dcterms:W3CDTF">2023-02-16T06:57:25Z</dcterms:modified>
</cp:coreProperties>
</file>