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Final\Excel File\"/>
    </mc:Choice>
  </mc:AlternateContent>
  <xr:revisionPtr revIDLastSave="0" documentId="13_ncr:1_{F0C07841-0907-45EA-8AA7-16A91296E2BD}" xr6:coauthVersionLast="47" xr6:coauthVersionMax="47" xr10:uidLastSave="{00000000-0000-0000-0000-000000000000}"/>
  <bookViews>
    <workbookView xWindow="-108" yWindow="-108" windowWidth="23256" windowHeight="14016" activeTab="5" xr2:uid="{F033668A-85FA-4653-80A5-D97AE199E2B0}"/>
  </bookViews>
  <sheets>
    <sheet name="ReportM" sheetId="15" r:id="rId1"/>
    <sheet name="PL_CAT" sheetId="6" r:id="rId2"/>
    <sheet name="PL_CN" sheetId="13" r:id="rId3"/>
    <sheet name="Exp" sheetId="9" r:id="rId4"/>
    <sheet name="Sales" sheetId="10" r:id="rId5"/>
    <sheet name="Dashboard" sheetId="8" r:id="rId6"/>
    <sheet name="Note" sheetId="4" r:id="rId7"/>
    <sheet name="DM" sheetId="7" state="hidden" r:id="rId8"/>
  </sheets>
  <definedNames>
    <definedName name="_xlnm.Print_Area" localSheetId="5">Dashboard!$B$2:$F$29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6" l="1"/>
  <c r="C120" i="9"/>
  <c r="D120" i="9"/>
  <c r="E120" i="9"/>
  <c r="F120" i="9"/>
  <c r="G120" i="9"/>
  <c r="H120" i="9"/>
  <c r="I120" i="9"/>
  <c r="J120" i="9"/>
  <c r="K120" i="9"/>
  <c r="L120" i="9"/>
  <c r="M120" i="9"/>
  <c r="B120" i="9"/>
  <c r="M119" i="9"/>
  <c r="L119" i="9"/>
  <c r="K119" i="9"/>
  <c r="J119" i="9"/>
  <c r="I119" i="9"/>
  <c r="H119" i="9"/>
  <c r="G119" i="9"/>
  <c r="F119" i="9"/>
  <c r="E119" i="9"/>
  <c r="D119" i="9"/>
  <c r="C119" i="9"/>
  <c r="B119" i="9"/>
  <c r="C106" i="9"/>
  <c r="D106" i="9"/>
  <c r="E106" i="9"/>
  <c r="F106" i="9"/>
  <c r="G106" i="9"/>
  <c r="H106" i="9"/>
  <c r="I106" i="9"/>
  <c r="J106" i="9"/>
  <c r="K106" i="9"/>
  <c r="L106" i="9"/>
  <c r="M106" i="9"/>
  <c r="C107" i="9"/>
  <c r="D107" i="9"/>
  <c r="E107" i="9"/>
  <c r="F107" i="9"/>
  <c r="G107" i="9"/>
  <c r="H107" i="9"/>
  <c r="I107" i="9"/>
  <c r="J107" i="9"/>
  <c r="K107" i="9"/>
  <c r="L107" i="9"/>
  <c r="M107" i="9"/>
  <c r="C108" i="9"/>
  <c r="D108" i="9"/>
  <c r="E108" i="9"/>
  <c r="F108" i="9"/>
  <c r="G108" i="9"/>
  <c r="H108" i="9"/>
  <c r="I108" i="9"/>
  <c r="J108" i="9"/>
  <c r="K108" i="9"/>
  <c r="L108" i="9"/>
  <c r="M108" i="9"/>
  <c r="B106" i="9"/>
  <c r="B107" i="9"/>
  <c r="B108" i="9"/>
  <c r="C52" i="9"/>
  <c r="C91" i="9" s="1"/>
  <c r="D52" i="9"/>
  <c r="E52" i="9"/>
  <c r="E91" i="9" s="1"/>
  <c r="F52" i="9"/>
  <c r="F91" i="9" s="1"/>
  <c r="G52" i="9"/>
  <c r="G91" i="9" s="1"/>
  <c r="H52" i="9"/>
  <c r="H91" i="9" s="1"/>
  <c r="I52" i="9"/>
  <c r="I91" i="9" s="1"/>
  <c r="J52" i="9"/>
  <c r="J91" i="9" s="1"/>
  <c r="K52" i="9"/>
  <c r="K91" i="9" s="1"/>
  <c r="L52" i="9"/>
  <c r="L91" i="9" s="1"/>
  <c r="M52" i="9"/>
  <c r="M91" i="9" s="1"/>
  <c r="C53" i="9"/>
  <c r="C92" i="9" s="1"/>
  <c r="D53" i="9"/>
  <c r="E53" i="9"/>
  <c r="E92" i="9" s="1"/>
  <c r="F53" i="9"/>
  <c r="F92" i="9" s="1"/>
  <c r="G53" i="9"/>
  <c r="G92" i="9" s="1"/>
  <c r="H53" i="9"/>
  <c r="H92" i="9" s="1"/>
  <c r="I53" i="9"/>
  <c r="I92" i="9" s="1"/>
  <c r="J53" i="9"/>
  <c r="J92" i="9" s="1"/>
  <c r="K53" i="9"/>
  <c r="K92" i="9" s="1"/>
  <c r="L53" i="9"/>
  <c r="L92" i="9" s="1"/>
  <c r="M53" i="9"/>
  <c r="M92" i="9" s="1"/>
  <c r="C54" i="9"/>
  <c r="C93" i="9" s="1"/>
  <c r="D54" i="9"/>
  <c r="E54" i="9"/>
  <c r="E93" i="9" s="1"/>
  <c r="F54" i="9"/>
  <c r="F93" i="9" s="1"/>
  <c r="G54" i="9"/>
  <c r="G93" i="9" s="1"/>
  <c r="H54" i="9"/>
  <c r="H93" i="9" s="1"/>
  <c r="I54" i="9"/>
  <c r="I93" i="9" s="1"/>
  <c r="J54" i="9"/>
  <c r="J93" i="9" s="1"/>
  <c r="K54" i="9"/>
  <c r="K93" i="9" s="1"/>
  <c r="L54" i="9"/>
  <c r="L93" i="9" s="1"/>
  <c r="M54" i="9"/>
  <c r="M93" i="9" s="1"/>
  <c r="C55" i="9"/>
  <c r="C94" i="9" s="1"/>
  <c r="D55" i="9"/>
  <c r="D94" i="9" s="1"/>
  <c r="E55" i="9"/>
  <c r="E94" i="9" s="1"/>
  <c r="F55" i="9"/>
  <c r="F94" i="9" s="1"/>
  <c r="G55" i="9"/>
  <c r="G94" i="9" s="1"/>
  <c r="H55" i="9"/>
  <c r="H94" i="9" s="1"/>
  <c r="I55" i="9"/>
  <c r="I94" i="9" s="1"/>
  <c r="J55" i="9"/>
  <c r="J94" i="9" s="1"/>
  <c r="K55" i="9"/>
  <c r="K94" i="9" s="1"/>
  <c r="L55" i="9"/>
  <c r="L94" i="9" s="1"/>
  <c r="M55" i="9"/>
  <c r="M94" i="9" s="1"/>
  <c r="C56" i="9"/>
  <c r="C95" i="9" s="1"/>
  <c r="D56" i="9"/>
  <c r="E56" i="9"/>
  <c r="E95" i="9" s="1"/>
  <c r="F56" i="9"/>
  <c r="F95" i="9" s="1"/>
  <c r="G56" i="9"/>
  <c r="G95" i="9" s="1"/>
  <c r="H56" i="9"/>
  <c r="H95" i="9" s="1"/>
  <c r="I56" i="9"/>
  <c r="I95" i="9" s="1"/>
  <c r="J56" i="9"/>
  <c r="J95" i="9" s="1"/>
  <c r="K56" i="9"/>
  <c r="K95" i="9" s="1"/>
  <c r="L56" i="9"/>
  <c r="L95" i="9" s="1"/>
  <c r="M56" i="9"/>
  <c r="M95" i="9" s="1"/>
  <c r="C57" i="9"/>
  <c r="C96" i="9" s="1"/>
  <c r="D57" i="9"/>
  <c r="D96" i="9" s="1"/>
  <c r="E57" i="9"/>
  <c r="E96" i="9" s="1"/>
  <c r="F57" i="9"/>
  <c r="F96" i="9" s="1"/>
  <c r="G57" i="9"/>
  <c r="G96" i="9" s="1"/>
  <c r="H57" i="9"/>
  <c r="H96" i="9" s="1"/>
  <c r="I57" i="9"/>
  <c r="I96" i="9" s="1"/>
  <c r="J57" i="9"/>
  <c r="J96" i="9" s="1"/>
  <c r="K57" i="9"/>
  <c r="K96" i="9" s="1"/>
  <c r="L57" i="9"/>
  <c r="L96" i="9" s="1"/>
  <c r="M57" i="9"/>
  <c r="M96" i="9" s="1"/>
  <c r="C58" i="9"/>
  <c r="C97" i="9" s="1"/>
  <c r="D58" i="9"/>
  <c r="D97" i="9" s="1"/>
  <c r="E58" i="9"/>
  <c r="E97" i="9" s="1"/>
  <c r="F58" i="9"/>
  <c r="F97" i="9" s="1"/>
  <c r="G58" i="9"/>
  <c r="G97" i="9" s="1"/>
  <c r="H58" i="9"/>
  <c r="H97" i="9" s="1"/>
  <c r="I58" i="9"/>
  <c r="I97" i="9" s="1"/>
  <c r="J58" i="9"/>
  <c r="J97" i="9" s="1"/>
  <c r="K58" i="9"/>
  <c r="K97" i="9" s="1"/>
  <c r="L58" i="9"/>
  <c r="L97" i="9" s="1"/>
  <c r="M58" i="9"/>
  <c r="M97" i="9" s="1"/>
  <c r="C59" i="9"/>
  <c r="C98" i="9" s="1"/>
  <c r="D59" i="9"/>
  <c r="E59" i="9"/>
  <c r="E98" i="9" s="1"/>
  <c r="F59" i="9"/>
  <c r="F98" i="9" s="1"/>
  <c r="G59" i="9"/>
  <c r="G98" i="9" s="1"/>
  <c r="H59" i="9"/>
  <c r="H98" i="9" s="1"/>
  <c r="I59" i="9"/>
  <c r="I98" i="9" s="1"/>
  <c r="J59" i="9"/>
  <c r="J98" i="9" s="1"/>
  <c r="K59" i="9"/>
  <c r="K98" i="9" s="1"/>
  <c r="L59" i="9"/>
  <c r="L98" i="9" s="1"/>
  <c r="M59" i="9"/>
  <c r="M98" i="9" s="1"/>
  <c r="C60" i="9"/>
  <c r="C99" i="9" s="1"/>
  <c r="D60" i="9"/>
  <c r="D99" i="9" s="1"/>
  <c r="E60" i="9"/>
  <c r="E99" i="9" s="1"/>
  <c r="F60" i="9"/>
  <c r="F99" i="9" s="1"/>
  <c r="G60" i="9"/>
  <c r="G99" i="9" s="1"/>
  <c r="H60" i="9"/>
  <c r="H99" i="9" s="1"/>
  <c r="I60" i="9"/>
  <c r="I99" i="9" s="1"/>
  <c r="J60" i="9"/>
  <c r="J99" i="9" s="1"/>
  <c r="K60" i="9"/>
  <c r="K99" i="9" s="1"/>
  <c r="L60" i="9"/>
  <c r="L99" i="9" s="1"/>
  <c r="M60" i="9"/>
  <c r="M99" i="9" s="1"/>
  <c r="C61" i="9"/>
  <c r="C100" i="9" s="1"/>
  <c r="D61" i="9"/>
  <c r="E61" i="9"/>
  <c r="E100" i="9" s="1"/>
  <c r="F61" i="9"/>
  <c r="F100" i="9" s="1"/>
  <c r="G61" i="9"/>
  <c r="G100" i="9" s="1"/>
  <c r="H61" i="9"/>
  <c r="H100" i="9" s="1"/>
  <c r="I61" i="9"/>
  <c r="I100" i="9" s="1"/>
  <c r="J61" i="9"/>
  <c r="J100" i="9" s="1"/>
  <c r="K61" i="9"/>
  <c r="K100" i="9" s="1"/>
  <c r="L61" i="9"/>
  <c r="L100" i="9" s="1"/>
  <c r="M61" i="9"/>
  <c r="M100" i="9" s="1"/>
  <c r="C62" i="9"/>
  <c r="C101" i="9" s="1"/>
  <c r="D62" i="9"/>
  <c r="E62" i="9"/>
  <c r="E101" i="9" s="1"/>
  <c r="F62" i="9"/>
  <c r="F101" i="9" s="1"/>
  <c r="G62" i="9"/>
  <c r="G101" i="9" s="1"/>
  <c r="H62" i="9"/>
  <c r="H101" i="9" s="1"/>
  <c r="I62" i="9"/>
  <c r="I101" i="9" s="1"/>
  <c r="J62" i="9"/>
  <c r="J101" i="9" s="1"/>
  <c r="K62" i="9"/>
  <c r="K101" i="9" s="1"/>
  <c r="L62" i="9"/>
  <c r="L101" i="9" s="1"/>
  <c r="M62" i="9"/>
  <c r="M101" i="9" s="1"/>
  <c r="C63" i="9"/>
  <c r="C102" i="9" s="1"/>
  <c r="D63" i="9"/>
  <c r="E63" i="9"/>
  <c r="E102" i="9" s="1"/>
  <c r="F63" i="9"/>
  <c r="F102" i="9" s="1"/>
  <c r="G63" i="9"/>
  <c r="G102" i="9" s="1"/>
  <c r="H63" i="9"/>
  <c r="H102" i="9" s="1"/>
  <c r="I63" i="9"/>
  <c r="I102" i="9" s="1"/>
  <c r="J63" i="9"/>
  <c r="J102" i="9" s="1"/>
  <c r="K63" i="9"/>
  <c r="K102" i="9" s="1"/>
  <c r="L63" i="9"/>
  <c r="L102" i="9" s="1"/>
  <c r="M63" i="9"/>
  <c r="M102" i="9" s="1"/>
  <c r="C64" i="9"/>
  <c r="C103" i="9" s="1"/>
  <c r="D64" i="9"/>
  <c r="D103" i="9" s="1"/>
  <c r="E64" i="9"/>
  <c r="E103" i="9" s="1"/>
  <c r="F64" i="9"/>
  <c r="F103" i="9" s="1"/>
  <c r="G64" i="9"/>
  <c r="G103" i="9" s="1"/>
  <c r="H64" i="9"/>
  <c r="H103" i="9" s="1"/>
  <c r="I64" i="9"/>
  <c r="I103" i="9" s="1"/>
  <c r="J64" i="9"/>
  <c r="J103" i="9" s="1"/>
  <c r="K64" i="9"/>
  <c r="K103" i="9" s="1"/>
  <c r="L64" i="9"/>
  <c r="L103" i="9" s="1"/>
  <c r="M64" i="9"/>
  <c r="M103" i="9" s="1"/>
  <c r="C65" i="9"/>
  <c r="C104" i="9" s="1"/>
  <c r="D65" i="9"/>
  <c r="E65" i="9"/>
  <c r="E104" i="9" s="1"/>
  <c r="F65" i="9"/>
  <c r="F104" i="9" s="1"/>
  <c r="G65" i="9"/>
  <c r="G104" i="9" s="1"/>
  <c r="H65" i="9"/>
  <c r="H104" i="9" s="1"/>
  <c r="I65" i="9"/>
  <c r="I104" i="9" s="1"/>
  <c r="J65" i="9"/>
  <c r="J104" i="9" s="1"/>
  <c r="K65" i="9"/>
  <c r="K104" i="9" s="1"/>
  <c r="L65" i="9"/>
  <c r="L104" i="9" s="1"/>
  <c r="M65" i="9"/>
  <c r="M104" i="9" s="1"/>
  <c r="C66" i="9"/>
  <c r="C105" i="9" s="1"/>
  <c r="D66" i="9"/>
  <c r="D105" i="9" s="1"/>
  <c r="E66" i="9"/>
  <c r="E105" i="9" s="1"/>
  <c r="F66" i="9"/>
  <c r="F105" i="9" s="1"/>
  <c r="G66" i="9"/>
  <c r="G105" i="9" s="1"/>
  <c r="H66" i="9"/>
  <c r="H105" i="9" s="1"/>
  <c r="I66" i="9"/>
  <c r="I105" i="9" s="1"/>
  <c r="J66" i="9"/>
  <c r="J105" i="9" s="1"/>
  <c r="K66" i="9"/>
  <c r="K105" i="9" s="1"/>
  <c r="L66" i="9"/>
  <c r="L105" i="9" s="1"/>
  <c r="M66" i="9"/>
  <c r="M105" i="9" s="1"/>
  <c r="B53" i="9"/>
  <c r="B54" i="9"/>
  <c r="B55" i="9"/>
  <c r="B56" i="9"/>
  <c r="B57" i="9"/>
  <c r="B96" i="9" s="1"/>
  <c r="B58" i="9"/>
  <c r="B97" i="9" s="1"/>
  <c r="B59" i="9"/>
  <c r="B98" i="9" s="1"/>
  <c r="B60" i="9"/>
  <c r="B61" i="9"/>
  <c r="B62" i="9"/>
  <c r="B63" i="9"/>
  <c r="B64" i="9"/>
  <c r="B65" i="9"/>
  <c r="B104" i="9" s="1"/>
  <c r="B66" i="9"/>
  <c r="B105" i="9" s="1"/>
  <c r="B52" i="9"/>
  <c r="B91" i="9" s="1"/>
  <c r="F15" i="13"/>
  <c r="B103" i="9" l="1"/>
  <c r="D91" i="9"/>
  <c r="B102" i="9"/>
  <c r="D104" i="9"/>
  <c r="B101" i="9"/>
  <c r="D101" i="9"/>
  <c r="B100" i="9"/>
  <c r="D98" i="9"/>
  <c r="B99" i="9"/>
  <c r="D95" i="9"/>
  <c r="D92" i="9"/>
  <c r="D102" i="9"/>
  <c r="B95" i="9"/>
  <c r="B94" i="9"/>
  <c r="B93" i="9"/>
  <c r="D93" i="9"/>
  <c r="B92" i="9"/>
  <c r="D100" i="9"/>
  <c r="Q23" i="10"/>
  <c r="R23" i="10"/>
  <c r="S23" i="10"/>
  <c r="T23" i="10"/>
  <c r="U23" i="10"/>
  <c r="V23" i="10"/>
  <c r="W23" i="10"/>
  <c r="X23" i="10"/>
  <c r="Y23" i="10"/>
  <c r="Z23" i="10"/>
  <c r="AA23" i="10"/>
  <c r="P23" i="10"/>
  <c r="AP1" i="10"/>
  <c r="O52" i="9" s="1"/>
  <c r="AG21" i="10"/>
  <c r="AG43" i="10" s="1"/>
  <c r="AI19" i="10"/>
  <c r="AI41" i="10" s="1"/>
  <c r="AD18" i="10"/>
  <c r="AD40" i="10" s="1"/>
  <c r="P54" i="9" l="1"/>
  <c r="O55" i="9"/>
  <c r="C20" i="13" s="1"/>
  <c r="P62" i="9"/>
  <c r="G27" i="13" s="1"/>
  <c r="P53" i="9"/>
  <c r="O64" i="9"/>
  <c r="C29" i="13" s="1"/>
  <c r="O62" i="9"/>
  <c r="C27" i="13" s="1"/>
  <c r="O57" i="9"/>
  <c r="P65" i="9"/>
  <c r="G30" i="13" s="1"/>
  <c r="O61" i="9"/>
  <c r="P57" i="9"/>
  <c r="P55" i="9"/>
  <c r="O58" i="9"/>
  <c r="P58" i="9"/>
  <c r="R81" i="9"/>
  <c r="O42" i="9"/>
  <c r="O34" i="9"/>
  <c r="O26" i="9"/>
  <c r="O18" i="9"/>
  <c r="O10" i="9"/>
  <c r="P48" i="9"/>
  <c r="P32" i="9"/>
  <c r="P16" i="9"/>
  <c r="P28" i="9"/>
  <c r="O36" i="9"/>
  <c r="P43" i="9"/>
  <c r="P11" i="9"/>
  <c r="O35" i="9"/>
  <c r="P42" i="9"/>
  <c r="P10" i="9"/>
  <c r="R82" i="9"/>
  <c r="P49" i="9"/>
  <c r="P41" i="9"/>
  <c r="P33" i="9"/>
  <c r="P25" i="9"/>
  <c r="P17" i="9"/>
  <c r="P9" i="9"/>
  <c r="R78" i="9"/>
  <c r="O49" i="9"/>
  <c r="O41" i="9"/>
  <c r="O33" i="9"/>
  <c r="O25" i="9"/>
  <c r="O17" i="9"/>
  <c r="O9" i="9"/>
  <c r="P120" i="9"/>
  <c r="P40" i="9"/>
  <c r="P24" i="9"/>
  <c r="P8" i="9"/>
  <c r="P20" i="9"/>
  <c r="O28" i="9"/>
  <c r="P27" i="9"/>
  <c r="O27" i="9"/>
  <c r="P26" i="9"/>
  <c r="O120" i="9"/>
  <c r="O48" i="9"/>
  <c r="O40" i="9"/>
  <c r="O32" i="9"/>
  <c r="O24" i="9"/>
  <c r="O16" i="9"/>
  <c r="O8" i="9"/>
  <c r="P47" i="9"/>
  <c r="P39" i="9"/>
  <c r="P31" i="9"/>
  <c r="P23" i="9"/>
  <c r="P15" i="9"/>
  <c r="P7" i="9"/>
  <c r="O47" i="9"/>
  <c r="O39" i="9"/>
  <c r="O31" i="9"/>
  <c r="O23" i="9"/>
  <c r="O15" i="9"/>
  <c r="O7" i="9"/>
  <c r="P44" i="9"/>
  <c r="P12" i="9"/>
  <c r="P112" i="9"/>
  <c r="O4" i="9"/>
  <c r="C17" i="13" s="1"/>
  <c r="P19" i="9"/>
  <c r="R79" i="9"/>
  <c r="P34" i="9"/>
  <c r="P46" i="9"/>
  <c r="P38" i="9"/>
  <c r="P30" i="9"/>
  <c r="P22" i="9"/>
  <c r="P14" i="9"/>
  <c r="P6" i="9"/>
  <c r="O29" i="9"/>
  <c r="O13" i="9"/>
  <c r="P36" i="9"/>
  <c r="P4" i="9"/>
  <c r="O20" i="9"/>
  <c r="P111" i="9"/>
  <c r="O19" i="9"/>
  <c r="R80" i="9"/>
  <c r="O46" i="9"/>
  <c r="O38" i="9"/>
  <c r="O30" i="9"/>
  <c r="O22" i="9"/>
  <c r="O14" i="9"/>
  <c r="O6" i="9"/>
  <c r="P45" i="9"/>
  <c r="P37" i="9"/>
  <c r="P29" i="9"/>
  <c r="P21" i="9"/>
  <c r="P13" i="9"/>
  <c r="P5" i="9"/>
  <c r="O45" i="9"/>
  <c r="O37" i="9"/>
  <c r="O21" i="9"/>
  <c r="O5" i="9"/>
  <c r="P113" i="9"/>
  <c r="O44" i="9"/>
  <c r="O12" i="9"/>
  <c r="P35" i="9"/>
  <c r="O43" i="9"/>
  <c r="O11" i="9"/>
  <c r="P18" i="9"/>
  <c r="O54" i="9"/>
  <c r="P56" i="9"/>
  <c r="O66" i="9"/>
  <c r="C31" i="13" s="1"/>
  <c r="P63" i="9"/>
  <c r="G28" i="13" s="1"/>
  <c r="O63" i="9"/>
  <c r="C28" i="13" s="1"/>
  <c r="P66" i="9"/>
  <c r="G31" i="13" s="1"/>
  <c r="P59" i="9"/>
  <c r="G24" i="13" s="1"/>
  <c r="P60" i="9"/>
  <c r="G25" i="13" s="1"/>
  <c r="O65" i="9"/>
  <c r="C30" i="13" s="1"/>
  <c r="O53" i="9"/>
  <c r="C18" i="13" s="1"/>
  <c r="P52" i="9"/>
  <c r="O119" i="9"/>
  <c r="P61" i="9"/>
  <c r="G26" i="13" s="1"/>
  <c r="O60" i="9"/>
  <c r="P119" i="9"/>
  <c r="O59" i="9"/>
  <c r="P64" i="9"/>
  <c r="G29" i="13" s="1"/>
  <c r="O56" i="9"/>
  <c r="C21" i="13" s="1"/>
  <c r="P103" i="9"/>
  <c r="O101" i="9"/>
  <c r="P104" i="9"/>
  <c r="O102" i="9"/>
  <c r="P105" i="9"/>
  <c r="O103" i="9"/>
  <c r="P106" i="9"/>
  <c r="O104" i="9"/>
  <c r="P107" i="9"/>
  <c r="O105" i="9"/>
  <c r="P92" i="9"/>
  <c r="P108" i="9"/>
  <c r="O106" i="9"/>
  <c r="P93" i="9"/>
  <c r="P91" i="9"/>
  <c r="O107" i="9"/>
  <c r="P94" i="9"/>
  <c r="O92" i="9"/>
  <c r="O108" i="9"/>
  <c r="O93" i="9"/>
  <c r="P95" i="9"/>
  <c r="O91" i="9"/>
  <c r="P96" i="9"/>
  <c r="O94" i="9"/>
  <c r="P97" i="9"/>
  <c r="O95" i="9"/>
  <c r="P98" i="9"/>
  <c r="O96" i="9"/>
  <c r="P99" i="9"/>
  <c r="O97" i="9"/>
  <c r="P100" i="9"/>
  <c r="O98" i="9"/>
  <c r="P101" i="9"/>
  <c r="O99" i="9"/>
  <c r="P102" i="9"/>
  <c r="O100" i="9"/>
  <c r="AS7" i="10"/>
  <c r="AT20" i="10"/>
  <c r="AS10" i="10"/>
  <c r="AT7" i="10"/>
  <c r="AT18" i="10"/>
  <c r="AS6" i="10"/>
  <c r="AT17" i="10"/>
  <c r="AS17" i="10"/>
  <c r="AT4" i="10"/>
  <c r="AT13" i="10"/>
  <c r="AS20" i="10"/>
  <c r="AT19" i="10"/>
  <c r="AS19" i="10"/>
  <c r="AQ44" i="10"/>
  <c r="AP44" i="10"/>
  <c r="AS3" i="10"/>
  <c r="AS13" i="10"/>
  <c r="AT3" i="10"/>
  <c r="AT12" i="10"/>
  <c r="AS5" i="10"/>
  <c r="AS14" i="10"/>
  <c r="AS23" i="10"/>
  <c r="AT21" i="10"/>
  <c r="AT11" i="10"/>
  <c r="AT6" i="10"/>
  <c r="AS18" i="10"/>
  <c r="AT5" i="10"/>
  <c r="AT14" i="10"/>
  <c r="AS4" i="10"/>
  <c r="AS12" i="10"/>
  <c r="AS21" i="10"/>
  <c r="AS11" i="10"/>
  <c r="AT10" i="10"/>
  <c r="AT23" i="10"/>
  <c r="AP11" i="10"/>
  <c r="AP28" i="10"/>
  <c r="AP20" i="10"/>
  <c r="AP12" i="10"/>
  <c r="AP19" i="10"/>
  <c r="AP42" i="10"/>
  <c r="AP34" i="10"/>
  <c r="AP41" i="10"/>
  <c r="AQ24" i="10"/>
  <c r="AP24" i="10"/>
  <c r="AQ31" i="10"/>
  <c r="AP3" i="10"/>
  <c r="AQ38" i="10"/>
  <c r="AQ30" i="10"/>
  <c r="AQ22" i="10"/>
  <c r="AP38" i="10"/>
  <c r="AP30" i="10"/>
  <c r="AP22" i="10"/>
  <c r="AP14" i="10"/>
  <c r="AP6" i="10"/>
  <c r="AP31" i="10"/>
  <c r="AQ37" i="10"/>
  <c r="AQ13" i="10"/>
  <c r="AP37" i="10"/>
  <c r="AH20" i="10"/>
  <c r="AH42" i="10" s="1"/>
  <c r="AL20" i="10"/>
  <c r="AL42" i="10" s="1"/>
  <c r="AK17" i="10"/>
  <c r="AK39" i="10" s="1"/>
  <c r="AP39" i="10" s="1"/>
  <c r="AC20" i="10"/>
  <c r="AC42" i="10" s="1"/>
  <c r="AL11" i="10"/>
  <c r="AL33" i="10" s="1"/>
  <c r="AI10" i="10"/>
  <c r="AI32" i="10" s="1"/>
  <c r="AL6" i="10"/>
  <c r="AL28" i="10" s="1"/>
  <c r="AG5" i="10"/>
  <c r="AG27" i="10" s="1"/>
  <c r="AM3" i="10"/>
  <c r="AJ17" i="10"/>
  <c r="AJ39" i="10" s="1"/>
  <c r="AE10" i="10"/>
  <c r="AE32" i="10" s="1"/>
  <c r="AE12" i="10"/>
  <c r="AE34" i="10" s="1"/>
  <c r="AJ10" i="10"/>
  <c r="AJ32" i="10" s="1"/>
  <c r="AM21" i="10"/>
  <c r="AM43" i="10" s="1"/>
  <c r="AG20" i="10"/>
  <c r="AG42" i="10" s="1"/>
  <c r="AI5" i="10"/>
  <c r="AI27" i="10" s="1"/>
  <c r="AC17" i="10"/>
  <c r="AC39" i="10" s="1"/>
  <c r="AQ39" i="10" s="1"/>
  <c r="AJ18" i="10"/>
  <c r="AJ40" i="10" s="1"/>
  <c r="AJ20" i="10"/>
  <c r="AJ42" i="10" s="1"/>
  <c r="AC4" i="10"/>
  <c r="AC26" i="10" s="1"/>
  <c r="AL12" i="10"/>
  <c r="AL34" i="10" s="1"/>
  <c r="AD13" i="10"/>
  <c r="AD35" i="10" s="1"/>
  <c r="AK18" i="10"/>
  <c r="AK40" i="10" s="1"/>
  <c r="AP40" i="10" s="1"/>
  <c r="AC5" i="10"/>
  <c r="AC27" i="10" s="1"/>
  <c r="AQ27" i="10" s="1"/>
  <c r="AM10" i="10"/>
  <c r="AM32" i="10" s="1"/>
  <c r="AE11" i="10"/>
  <c r="AE33" i="10" s="1"/>
  <c r="AM12" i="10"/>
  <c r="AM34" i="10" s="1"/>
  <c r="AE13" i="10"/>
  <c r="AE35" i="10" s="1"/>
  <c r="AE17" i="10"/>
  <c r="AE39" i="10" s="1"/>
  <c r="AL18" i="10"/>
  <c r="AL40" i="10" s="1"/>
  <c r="AF11" i="10"/>
  <c r="AF33" i="10" s="1"/>
  <c r="AJ6" i="10"/>
  <c r="AJ28" i="10" s="1"/>
  <c r="AG11" i="10"/>
  <c r="AG33" i="10" s="1"/>
  <c r="AF18" i="10"/>
  <c r="AF40" i="10" s="1"/>
  <c r="AG18" i="10"/>
  <c r="AG40" i="10" s="1"/>
  <c r="AE20" i="10"/>
  <c r="AE42" i="10" s="1"/>
  <c r="AL21" i="10"/>
  <c r="AL43" i="10" s="1"/>
  <c r="AC19" i="10"/>
  <c r="AC41" i="10" s="1"/>
  <c r="AN20" i="10"/>
  <c r="AN42" i="10" s="1"/>
  <c r="AG13" i="10"/>
  <c r="AG35" i="10" s="1"/>
  <c r="AF17" i="10"/>
  <c r="AF39" i="10" s="1"/>
  <c r="AM18" i="10"/>
  <c r="AM40" i="10" s="1"/>
  <c r="AD19" i="10"/>
  <c r="AD41" i="10" s="1"/>
  <c r="AI11" i="10"/>
  <c r="AI33" i="10" s="1"/>
  <c r="AD12" i="10"/>
  <c r="AD34" i="10" s="1"/>
  <c r="AQ34" i="10" s="1"/>
  <c r="AJ11" i="10"/>
  <c r="AJ33" i="10" s="1"/>
  <c r="AM20" i="10"/>
  <c r="AM42" i="10" s="1"/>
  <c r="AH21" i="10"/>
  <c r="AH43" i="10" s="1"/>
  <c r="AK7" i="10"/>
  <c r="AK29" i="10" s="1"/>
  <c r="AP29" i="10" s="1"/>
  <c r="AF6" i="10"/>
  <c r="AF28" i="10" s="1"/>
  <c r="AL4" i="10"/>
  <c r="AL26" i="10" s="1"/>
  <c r="AG3" i="10"/>
  <c r="AC10" i="10"/>
  <c r="AC32" i="10" s="1"/>
  <c r="AJ13" i="10"/>
  <c r="AJ35" i="10" s="1"/>
  <c r="AG19" i="10"/>
  <c r="AG41" i="10" s="1"/>
  <c r="AH10" i="10"/>
  <c r="AH32" i="10" s="1"/>
  <c r="AL10" i="10"/>
  <c r="AL32" i="10" s="1"/>
  <c r="AJ14" i="10"/>
  <c r="AJ36" i="10" s="1"/>
  <c r="AL19" i="10"/>
  <c r="AL41" i="10" s="1"/>
  <c r="AJ21" i="10"/>
  <c r="AJ43" i="10" s="1"/>
  <c r="AJ7" i="10"/>
  <c r="AJ29" i="10" s="1"/>
  <c r="AE6" i="10"/>
  <c r="AE28" i="10" s="1"/>
  <c r="AK4" i="10"/>
  <c r="AK26" i="10" s="1"/>
  <c r="AP26" i="10" s="1"/>
  <c r="AF3" i="10"/>
  <c r="AD10" i="10"/>
  <c r="AD32" i="10" s="1"/>
  <c r="AK11" i="10"/>
  <c r="AK33" i="10" s="1"/>
  <c r="AP33" i="10" s="1"/>
  <c r="AG17" i="10"/>
  <c r="AG39" i="10" s="1"/>
  <c r="AN18" i="10"/>
  <c r="AN40" i="10" s="1"/>
  <c r="AI20" i="10"/>
  <c r="AI42" i="10" s="1"/>
  <c r="AN21" i="10"/>
  <c r="AN43" i="10" s="1"/>
  <c r="AH7" i="10"/>
  <c r="AH29" i="10" s="1"/>
  <c r="AN5" i="10"/>
  <c r="AN27" i="10" s="1"/>
  <c r="AI4" i="10"/>
  <c r="AI26" i="10" s="1"/>
  <c r="AC12" i="10"/>
  <c r="AC34" i="10" s="1"/>
  <c r="AI17" i="10"/>
  <c r="AI39" i="10" s="1"/>
  <c r="AE19" i="10"/>
  <c r="AE41" i="10" s="1"/>
  <c r="AQ41" i="10" s="1"/>
  <c r="AK20" i="10"/>
  <c r="AK42" i="10" s="1"/>
  <c r="AN11" i="10"/>
  <c r="AN33" i="10" s="1"/>
  <c r="AL13" i="10"/>
  <c r="AL35" i="10" s="1"/>
  <c r="AC14" i="10"/>
  <c r="AC36" i="10" s="1"/>
  <c r="AF19" i="10"/>
  <c r="AF41" i="10" s="1"/>
  <c r="AF12" i="10"/>
  <c r="AF34" i="10" s="1"/>
  <c r="AN13" i="10"/>
  <c r="AN35" i="10" s="1"/>
  <c r="AE14" i="10"/>
  <c r="AE36" i="10" s="1"/>
  <c r="AL17" i="10"/>
  <c r="AL39" i="10" s="1"/>
  <c r="AC18" i="10"/>
  <c r="AC40" i="10" s="1"/>
  <c r="AH19" i="10"/>
  <c r="AH41" i="10" s="1"/>
  <c r="AC21" i="10"/>
  <c r="AC43" i="10" s="1"/>
  <c r="AE4" i="10"/>
  <c r="AE26" i="10" s="1"/>
  <c r="AM17" i="10"/>
  <c r="AM39" i="10" s="1"/>
  <c r="AD21" i="10"/>
  <c r="AD43" i="10" s="1"/>
  <c r="AQ43" i="10" s="1"/>
  <c r="AK10" i="10"/>
  <c r="AK32" i="10" s="1"/>
  <c r="AP32" i="10" s="1"/>
  <c r="AH12" i="10"/>
  <c r="AH34" i="10" s="1"/>
  <c r="AN17" i="10"/>
  <c r="AN39" i="10" s="1"/>
  <c r="AE18" i="10"/>
  <c r="AE40" i="10" s="1"/>
  <c r="AQ40" i="10" s="1"/>
  <c r="AJ19" i="10"/>
  <c r="AJ41" i="10" s="1"/>
  <c r="AE21" i="10"/>
  <c r="AE43" i="10" s="1"/>
  <c r="AI6" i="10"/>
  <c r="AI28" i="10" s="1"/>
  <c r="AD5" i="10"/>
  <c r="AD27" i="10" s="1"/>
  <c r="AC11" i="10"/>
  <c r="AC33" i="10" s="1"/>
  <c r="AK19" i="10"/>
  <c r="AK41" i="10" s="1"/>
  <c r="AF21" i="10"/>
  <c r="AF43" i="10" s="1"/>
  <c r="AC6" i="10"/>
  <c r="AC28" i="10" s="1"/>
  <c r="AQ28" i="10" s="1"/>
  <c r="AC13" i="10"/>
  <c r="AC35" i="10" s="1"/>
  <c r="AQ35" i="10" s="1"/>
  <c r="AH18" i="10"/>
  <c r="AH40" i="10" s="1"/>
  <c r="AM19" i="10"/>
  <c r="AM41" i="10" s="1"/>
  <c r="AK14" i="10"/>
  <c r="AK36" i="10" s="1"/>
  <c r="AP36" i="10" s="1"/>
  <c r="AI18" i="10"/>
  <c r="AI40" i="10" s="1"/>
  <c r="AN19" i="10"/>
  <c r="AN41" i="10" s="1"/>
  <c r="AD20" i="10"/>
  <c r="AD42" i="10" s="1"/>
  <c r="AQ42" i="10" s="1"/>
  <c r="AI21" i="10"/>
  <c r="AI43" i="10" s="1"/>
  <c r="AM7" i="10"/>
  <c r="AM29" i="10" s="1"/>
  <c r="AH6" i="10"/>
  <c r="AH28" i="10" s="1"/>
  <c r="AN4" i="10"/>
  <c r="AN26" i="10" s="1"/>
  <c r="AI3" i="10"/>
  <c r="AN12" i="10"/>
  <c r="AN34" i="10" s="1"/>
  <c r="AF13" i="10"/>
  <c r="AF35" i="10" s="1"/>
  <c r="AM14" i="10"/>
  <c r="AM36" i="10" s="1"/>
  <c r="AD17" i="10"/>
  <c r="AD39" i="10" s="1"/>
  <c r="AH17" i="10"/>
  <c r="AH39" i="10" s="1"/>
  <c r="AF20" i="10"/>
  <c r="AF42" i="10" s="1"/>
  <c r="AK21" i="10"/>
  <c r="AK43" i="10" s="1"/>
  <c r="AP43" i="10" s="1"/>
  <c r="AE7" i="10"/>
  <c r="AE29" i="10" s="1"/>
  <c r="AK13" i="10"/>
  <c r="AK35" i="10" s="1"/>
  <c r="AP35" i="10" s="1"/>
  <c r="AM6" i="10"/>
  <c r="AM28" i="10" s="1"/>
  <c r="AG12" i="10"/>
  <c r="AG34" i="10" s="1"/>
  <c r="AD14" i="10"/>
  <c r="AD36" i="10" s="1"/>
  <c r="AQ36" i="10" s="1"/>
  <c r="AI14" i="10"/>
  <c r="AI36" i="10" s="1"/>
  <c r="AK6" i="10"/>
  <c r="AK28" i="10" s="1"/>
  <c r="AF5" i="10"/>
  <c r="AF27" i="10" s="1"/>
  <c r="AL3" i="10"/>
  <c r="AL7" i="10"/>
  <c r="AL29" i="10" s="1"/>
  <c r="AG6" i="10"/>
  <c r="AG28" i="10" s="1"/>
  <c r="AM4" i="10"/>
  <c r="AM26" i="10" s="1"/>
  <c r="AN10" i="10"/>
  <c r="AN32" i="10" s="1"/>
  <c r="AD11" i="10"/>
  <c r="AD33" i="10" s="1"/>
  <c r="AQ33" i="10" s="1"/>
  <c r="AH11" i="10"/>
  <c r="AH33" i="10" s="1"/>
  <c r="AI12" i="10"/>
  <c r="AI34" i="10" s="1"/>
  <c r="AF14" i="10"/>
  <c r="AF36" i="10" s="1"/>
  <c r="AC7" i="10"/>
  <c r="AC29" i="10" s="1"/>
  <c r="AJ12" i="10"/>
  <c r="AJ34" i="10" s="1"/>
  <c r="AG14" i="10"/>
  <c r="AG36" i="10" s="1"/>
  <c r="AN7" i="10"/>
  <c r="AN29" i="10" s="1"/>
  <c r="AK12" i="10"/>
  <c r="AK34" i="10" s="1"/>
  <c r="AH14" i="10"/>
  <c r="AH36" i="10" s="1"/>
  <c r="AL14" i="10"/>
  <c r="AL36" i="10" s="1"/>
  <c r="AF10" i="10"/>
  <c r="AF32" i="10" s="1"/>
  <c r="AQ32" i="10" s="1"/>
  <c r="AH13" i="10"/>
  <c r="AH35" i="10" s="1"/>
  <c r="AN14" i="10"/>
  <c r="AN36" i="10" s="1"/>
  <c r="AG7" i="10"/>
  <c r="AG29" i="10" s="1"/>
  <c r="AM5" i="10"/>
  <c r="AM27" i="10" s="1"/>
  <c r="AH4" i="10"/>
  <c r="AH26" i="10" s="1"/>
  <c r="AG10" i="10"/>
  <c r="AG32" i="10" s="1"/>
  <c r="AM11" i="10"/>
  <c r="AM33" i="10" s="1"/>
  <c r="AI13" i="10"/>
  <c r="AI35" i="10" s="1"/>
  <c r="AM13" i="10"/>
  <c r="AM35" i="10" s="1"/>
  <c r="AJ3" i="10"/>
  <c r="AI7" i="10"/>
  <c r="AI29" i="10" s="1"/>
  <c r="AD6" i="10"/>
  <c r="AD28" i="10" s="1"/>
  <c r="AJ4" i="10"/>
  <c r="AJ26" i="10" s="1"/>
  <c r="AE3" i="10"/>
  <c r="AK5" i="10"/>
  <c r="AK27" i="10" s="1"/>
  <c r="AP27" i="10" s="1"/>
  <c r="AF4" i="10"/>
  <c r="AF26" i="10" s="1"/>
  <c r="AD7" i="10"/>
  <c r="AD29" i="10" s="1"/>
  <c r="AJ5" i="10"/>
  <c r="AJ27" i="10" s="1"/>
  <c r="AN6" i="10"/>
  <c r="AN28" i="10" s="1"/>
  <c r="AD4" i="10"/>
  <c r="AD26" i="10" s="1"/>
  <c r="AQ26" i="10" s="1"/>
  <c r="AF7" i="10"/>
  <c r="AF29" i="10" s="1"/>
  <c r="AQ29" i="10" s="1"/>
  <c r="AL5" i="10"/>
  <c r="AL27" i="10" s="1"/>
  <c r="AG4" i="10"/>
  <c r="AG26" i="10" s="1"/>
  <c r="AH5" i="10"/>
  <c r="AH27" i="10" s="1"/>
  <c r="AE5" i="10"/>
  <c r="AE27" i="10" s="1"/>
  <c r="AK3" i="10"/>
  <c r="AC3" i="10"/>
  <c r="AQ3" i="10" s="1"/>
  <c r="AN3" i="10"/>
  <c r="AH3" i="10"/>
  <c r="AD3" i="10"/>
  <c r="C25" i="13" l="1"/>
  <c r="G18" i="13"/>
  <c r="C19" i="13"/>
  <c r="G23" i="13"/>
  <c r="G21" i="13"/>
  <c r="C24" i="13"/>
  <c r="G17" i="13"/>
  <c r="C23" i="13"/>
  <c r="G20" i="13"/>
  <c r="G22" i="13"/>
  <c r="C26" i="13"/>
  <c r="C22" i="13"/>
  <c r="G19" i="13"/>
  <c r="AQ21" i="10"/>
  <c r="AP17" i="10"/>
  <c r="AQ17" i="10"/>
  <c r="AQ20" i="10"/>
  <c r="AP18" i="10"/>
  <c r="AQ18" i="10"/>
  <c r="AP21" i="10"/>
  <c r="AQ19" i="10"/>
  <c r="AQ14" i="10"/>
  <c r="AQ12" i="10"/>
  <c r="AQ11" i="10"/>
  <c r="AP10" i="10"/>
  <c r="AP13" i="10"/>
  <c r="AQ10" i="10"/>
  <c r="AQ5" i="10"/>
  <c r="AQ6" i="10"/>
  <c r="AQ4" i="10"/>
  <c r="AP7" i="10"/>
  <c r="AP4" i="10"/>
  <c r="AP5" i="10"/>
  <c r="AQ7" i="10"/>
  <c r="P114" i="9"/>
  <c r="Q114" i="9" s="1"/>
  <c r="T118" i="9" s="1"/>
  <c r="X119" i="9" s="1"/>
  <c r="C4" i="13"/>
  <c r="D31" i="13" s="1"/>
  <c r="G4" i="13"/>
  <c r="H26" i="13" s="1"/>
  <c r="R83" i="9"/>
  <c r="S78" i="9" s="1"/>
  <c r="Q88" i="9" s="1"/>
  <c r="X97" i="9" s="1"/>
  <c r="G6" i="6"/>
  <c r="C6" i="6"/>
  <c r="AJ25" i="10"/>
  <c r="AJ45" i="10" s="1"/>
  <c r="AJ23" i="10"/>
  <c r="AE23" i="10"/>
  <c r="AE25" i="10"/>
  <c r="AE45" i="10" s="1"/>
  <c r="AH23" i="10"/>
  <c r="AH25" i="10"/>
  <c r="AH45" i="10" s="1"/>
  <c r="AK25" i="10"/>
  <c r="AK23" i="10"/>
  <c r="AP23" i="10" s="1"/>
  <c r="C8" i="6" s="1"/>
  <c r="AC23" i="10"/>
  <c r="AC25" i="10"/>
  <c r="AM25" i="10"/>
  <c r="AM45" i="10" s="1"/>
  <c r="AM23" i="10"/>
  <c r="AN25" i="10"/>
  <c r="AN45" i="10" s="1"/>
  <c r="AN23" i="10"/>
  <c r="AD23" i="10"/>
  <c r="AD25" i="10"/>
  <c r="AD45" i="10" s="1"/>
  <c r="AL25" i="10"/>
  <c r="AL45" i="10" s="1"/>
  <c r="AL23" i="10"/>
  <c r="AI25" i="10"/>
  <c r="AI45" i="10" s="1"/>
  <c r="AI23" i="10"/>
  <c r="AF25" i="10"/>
  <c r="AF45" i="10" s="1"/>
  <c r="AF23" i="10"/>
  <c r="AG23" i="10"/>
  <c r="AG25" i="10"/>
  <c r="AG45" i="10" s="1"/>
  <c r="H17" i="13" l="1"/>
  <c r="H22" i="13"/>
  <c r="H21" i="13"/>
  <c r="H23" i="13"/>
  <c r="H18" i="13"/>
  <c r="H27" i="13"/>
  <c r="H29" i="13"/>
  <c r="H19" i="13"/>
  <c r="H30" i="13"/>
  <c r="H31" i="13"/>
  <c r="H28" i="13"/>
  <c r="H24" i="13"/>
  <c r="H25" i="13"/>
  <c r="H20" i="13"/>
  <c r="D23" i="13"/>
  <c r="D24" i="13"/>
  <c r="D19" i="13"/>
  <c r="D25" i="13"/>
  <c r="D20" i="13"/>
  <c r="D21" i="13"/>
  <c r="D22" i="13"/>
  <c r="D28" i="13"/>
  <c r="D29" i="13"/>
  <c r="D27" i="13"/>
  <c r="D26" i="13"/>
  <c r="D17" i="13"/>
  <c r="D30" i="13"/>
  <c r="D18" i="13"/>
  <c r="C32" i="13"/>
  <c r="G32" i="13"/>
  <c r="AQ23" i="10"/>
  <c r="AK45" i="10"/>
  <c r="AP45" i="10" s="1"/>
  <c r="AP25" i="10"/>
  <c r="C6" i="13"/>
  <c r="C5" i="13" s="1"/>
  <c r="AC45" i="10"/>
  <c r="AQ25" i="10"/>
  <c r="Q111" i="9"/>
  <c r="Q118" i="9" s="1"/>
  <c r="U120" i="9" s="1"/>
  <c r="Q112" i="9"/>
  <c r="R118" i="9" s="1"/>
  <c r="Q113" i="9"/>
  <c r="S118" i="9" s="1"/>
  <c r="T119" i="9"/>
  <c r="X120" i="9"/>
  <c r="T120" i="9"/>
  <c r="H13" i="13"/>
  <c r="H14" i="13"/>
  <c r="H12" i="13"/>
  <c r="G11" i="13"/>
  <c r="H11" i="13" s="1"/>
  <c r="C11" i="13"/>
  <c r="D12" i="13"/>
  <c r="D13" i="13"/>
  <c r="D14" i="13"/>
  <c r="S79" i="9"/>
  <c r="R88" i="9" s="1"/>
  <c r="Y95" i="9" s="1"/>
  <c r="S80" i="9"/>
  <c r="S88" i="9" s="1"/>
  <c r="S108" i="9" s="1"/>
  <c r="X92" i="9"/>
  <c r="X98" i="9"/>
  <c r="X93" i="9"/>
  <c r="X108" i="9"/>
  <c r="Q106" i="9"/>
  <c r="X99" i="9"/>
  <c r="Q101" i="9"/>
  <c r="Q97" i="9"/>
  <c r="X100" i="9"/>
  <c r="Q94" i="9"/>
  <c r="Q95" i="9"/>
  <c r="X104" i="9"/>
  <c r="Q107" i="9"/>
  <c r="X107" i="9"/>
  <c r="Q98" i="9"/>
  <c r="Q102" i="9"/>
  <c r="Q96" i="9"/>
  <c r="X94" i="9"/>
  <c r="Q105" i="9"/>
  <c r="S81" i="9"/>
  <c r="T88" i="9" s="1"/>
  <c r="AA97" i="9" s="1"/>
  <c r="X103" i="9"/>
  <c r="S82" i="9"/>
  <c r="U88" i="9" s="1"/>
  <c r="U104" i="9" s="1"/>
  <c r="G13" i="6"/>
  <c r="H13" i="6" s="1"/>
  <c r="H14" i="6"/>
  <c r="H15" i="6"/>
  <c r="H16" i="6"/>
  <c r="X101" i="9"/>
  <c r="Q92" i="9"/>
  <c r="Q99" i="9"/>
  <c r="X91" i="9"/>
  <c r="X105" i="9"/>
  <c r="Q108" i="9"/>
  <c r="X102" i="9"/>
  <c r="Q103" i="9"/>
  <c r="Q93" i="9"/>
  <c r="Q100" i="9"/>
  <c r="X95" i="9"/>
  <c r="X106" i="9"/>
  <c r="Q91" i="9"/>
  <c r="Q104" i="9"/>
  <c r="X96" i="9"/>
  <c r="C13" i="6"/>
  <c r="D13" i="6" s="1"/>
  <c r="D14" i="6"/>
  <c r="D15" i="6"/>
  <c r="D16" i="6"/>
  <c r="D8" i="6"/>
  <c r="C7" i="6"/>
  <c r="H32" i="13" l="1"/>
  <c r="D32" i="13"/>
  <c r="G35" i="13"/>
  <c r="H35" i="13" s="1"/>
  <c r="G6" i="13"/>
  <c r="G8" i="6"/>
  <c r="AQ45" i="10"/>
  <c r="G12" i="6" s="1"/>
  <c r="H12" i="6" s="1"/>
  <c r="C12" i="6"/>
  <c r="D12" i="6" s="1"/>
  <c r="E12" i="6" s="1"/>
  <c r="C10" i="13"/>
  <c r="D10" i="13" s="1"/>
  <c r="D6" i="13"/>
  <c r="E27" i="13" s="1"/>
  <c r="U119" i="9"/>
  <c r="Q119" i="9"/>
  <c r="C34" i="13" s="1"/>
  <c r="D34" i="13" s="1"/>
  <c r="Q120" i="9"/>
  <c r="C35" i="13" s="1"/>
  <c r="D35" i="13" s="1"/>
  <c r="R120" i="9"/>
  <c r="V119" i="9"/>
  <c r="V120" i="9"/>
  <c r="R119" i="9"/>
  <c r="W119" i="9"/>
  <c r="S120" i="9"/>
  <c r="W120" i="9"/>
  <c r="S119" i="9"/>
  <c r="D11" i="13"/>
  <c r="R107" i="9"/>
  <c r="R96" i="9"/>
  <c r="S94" i="9"/>
  <c r="R97" i="9"/>
  <c r="Y108" i="9"/>
  <c r="Y104" i="9"/>
  <c r="Y107" i="9"/>
  <c r="Y94" i="9"/>
  <c r="R103" i="9"/>
  <c r="R98" i="9"/>
  <c r="Y93" i="9"/>
  <c r="R93" i="9"/>
  <c r="Y98" i="9"/>
  <c r="Y97" i="9"/>
  <c r="Y106" i="9"/>
  <c r="Y102" i="9"/>
  <c r="S91" i="9"/>
  <c r="R92" i="9"/>
  <c r="R106" i="9"/>
  <c r="S102" i="9"/>
  <c r="Y100" i="9"/>
  <c r="S97" i="9"/>
  <c r="Z99" i="9"/>
  <c r="S103" i="9"/>
  <c r="Z98" i="9"/>
  <c r="R105" i="9"/>
  <c r="S100" i="9"/>
  <c r="R102" i="9"/>
  <c r="Z104" i="9"/>
  <c r="R101" i="9"/>
  <c r="Y105" i="9"/>
  <c r="S95" i="9"/>
  <c r="R104" i="9"/>
  <c r="Y96" i="9"/>
  <c r="S105" i="9"/>
  <c r="R95" i="9"/>
  <c r="R100" i="9"/>
  <c r="S99" i="9"/>
  <c r="Z95" i="9"/>
  <c r="Y91" i="9"/>
  <c r="Z102" i="9"/>
  <c r="S92" i="9"/>
  <c r="Y99" i="9"/>
  <c r="Y101" i="9"/>
  <c r="S106" i="9"/>
  <c r="R108" i="9"/>
  <c r="Z107" i="9"/>
  <c r="Z97" i="9"/>
  <c r="R91" i="9"/>
  <c r="Y103" i="9"/>
  <c r="Z108" i="9"/>
  <c r="S93" i="9"/>
  <c r="Y92" i="9"/>
  <c r="Z105" i="9"/>
  <c r="Z96" i="9"/>
  <c r="R94" i="9"/>
  <c r="Z100" i="9"/>
  <c r="Z91" i="9"/>
  <c r="Z93" i="9"/>
  <c r="S101" i="9"/>
  <c r="Z103" i="9"/>
  <c r="Z94" i="9"/>
  <c r="S104" i="9"/>
  <c r="S107" i="9"/>
  <c r="S96" i="9"/>
  <c r="Z92" i="9"/>
  <c r="Z101" i="9"/>
  <c r="Z106" i="9"/>
  <c r="S98" i="9"/>
  <c r="R99" i="9"/>
  <c r="AA93" i="9"/>
  <c r="T106" i="9"/>
  <c r="AA98" i="9"/>
  <c r="U100" i="9"/>
  <c r="AA96" i="9"/>
  <c r="T93" i="9"/>
  <c r="T107" i="9"/>
  <c r="U102" i="9"/>
  <c r="AA94" i="9"/>
  <c r="AB96" i="9"/>
  <c r="AA103" i="9"/>
  <c r="AA91" i="9"/>
  <c r="T95" i="9"/>
  <c r="T92" i="9"/>
  <c r="T91" i="9"/>
  <c r="AB97" i="9"/>
  <c r="T96" i="9"/>
  <c r="U95" i="9"/>
  <c r="AB95" i="9"/>
  <c r="U96" i="9"/>
  <c r="T104" i="9"/>
  <c r="U93" i="9"/>
  <c r="AB102" i="9"/>
  <c r="AA102" i="9"/>
  <c r="AB101" i="9"/>
  <c r="AA101" i="9"/>
  <c r="AA100" i="9"/>
  <c r="T101" i="9"/>
  <c r="AA92" i="9"/>
  <c r="T99" i="9"/>
  <c r="U103" i="9"/>
  <c r="T100" i="9"/>
  <c r="T98" i="9"/>
  <c r="U108" i="9"/>
  <c r="U94" i="9"/>
  <c r="AB107" i="9"/>
  <c r="AB108" i="9"/>
  <c r="AB99" i="9"/>
  <c r="U99" i="9"/>
  <c r="AB92" i="9"/>
  <c r="AB91" i="9"/>
  <c r="U98" i="9"/>
  <c r="AB100" i="9"/>
  <c r="U97" i="9"/>
  <c r="U107" i="9"/>
  <c r="AA107" i="9"/>
  <c r="U105" i="9"/>
  <c r="U92" i="9"/>
  <c r="AB103" i="9"/>
  <c r="U101" i="9"/>
  <c r="AB94" i="9"/>
  <c r="AA106" i="9"/>
  <c r="AB106" i="9"/>
  <c r="V88" i="9"/>
  <c r="AC100" i="9" s="1"/>
  <c r="G28" i="6" s="1"/>
  <c r="H28" i="6" s="1"/>
  <c r="AB98" i="9"/>
  <c r="U91" i="9"/>
  <c r="AA108" i="9"/>
  <c r="T94" i="9"/>
  <c r="AA95" i="9"/>
  <c r="T108" i="9"/>
  <c r="AA105" i="9"/>
  <c r="T103" i="9"/>
  <c r="AA99" i="9"/>
  <c r="T97" i="9"/>
  <c r="AB93" i="9"/>
  <c r="T102" i="9"/>
  <c r="T105" i="9"/>
  <c r="U106" i="9"/>
  <c r="AA104" i="9"/>
  <c r="AB105" i="9"/>
  <c r="AB104" i="9"/>
  <c r="E14" i="6"/>
  <c r="E13" i="6"/>
  <c r="E15" i="6"/>
  <c r="E16" i="6"/>
  <c r="D7" i="6"/>
  <c r="E8" i="6"/>
  <c r="E10" i="13" l="1"/>
  <c r="E29" i="13"/>
  <c r="E20" i="13"/>
  <c r="E24" i="13"/>
  <c r="E18" i="13"/>
  <c r="E19" i="13"/>
  <c r="E25" i="13"/>
  <c r="E35" i="13"/>
  <c r="E21" i="13"/>
  <c r="E34" i="13"/>
  <c r="E22" i="13"/>
  <c r="E23" i="13"/>
  <c r="E28" i="13"/>
  <c r="D5" i="13"/>
  <c r="E31" i="13"/>
  <c r="E26" i="13"/>
  <c r="E17" i="13"/>
  <c r="E11" i="13"/>
  <c r="E30" i="13"/>
  <c r="E12" i="13"/>
  <c r="E14" i="13"/>
  <c r="E6" i="13"/>
  <c r="E13" i="13"/>
  <c r="C36" i="13"/>
  <c r="D36" i="13" s="1"/>
  <c r="E36" i="13" s="1"/>
  <c r="G34" i="13"/>
  <c r="G5" i="13"/>
  <c r="H6" i="13"/>
  <c r="H8" i="6"/>
  <c r="G7" i="6"/>
  <c r="G10" i="13"/>
  <c r="H10" i="13" s="1"/>
  <c r="H15" i="13" s="1"/>
  <c r="D17" i="6"/>
  <c r="E17" i="6" s="1"/>
  <c r="C17" i="6"/>
  <c r="G17" i="6"/>
  <c r="H17" i="6" s="1"/>
  <c r="C15" i="13"/>
  <c r="D15" i="13"/>
  <c r="AC103" i="9"/>
  <c r="G31" i="6" s="1"/>
  <c r="H31" i="6" s="1"/>
  <c r="V103" i="9"/>
  <c r="C31" i="6" s="1"/>
  <c r="D31" i="6" s="1"/>
  <c r="E31" i="6" s="1"/>
  <c r="V95" i="9"/>
  <c r="C23" i="6" s="1"/>
  <c r="D23" i="6" s="1"/>
  <c r="E23" i="6" s="1"/>
  <c r="AC98" i="9"/>
  <c r="G26" i="6" s="1"/>
  <c r="H26" i="6" s="1"/>
  <c r="V97" i="9"/>
  <c r="C25" i="6" s="1"/>
  <c r="D25" i="6" s="1"/>
  <c r="E25" i="6" s="1"/>
  <c r="AC105" i="9"/>
  <c r="G33" i="6" s="1"/>
  <c r="H33" i="6" s="1"/>
  <c r="V91" i="9"/>
  <c r="C19" i="6" s="1"/>
  <c r="D19" i="6" s="1"/>
  <c r="AC102" i="9"/>
  <c r="G30" i="6" s="1"/>
  <c r="H30" i="6" s="1"/>
  <c r="AC93" i="9"/>
  <c r="G21" i="6" s="1"/>
  <c r="H21" i="6" s="1"/>
  <c r="V94" i="9"/>
  <c r="C22" i="6" s="1"/>
  <c r="D22" i="6" s="1"/>
  <c r="E22" i="6" s="1"/>
  <c r="AC95" i="9"/>
  <c r="G23" i="6" s="1"/>
  <c r="H23" i="6" s="1"/>
  <c r="AC97" i="9"/>
  <c r="G25" i="6" s="1"/>
  <c r="H25" i="6" s="1"/>
  <c r="AC101" i="9"/>
  <c r="G29" i="6" s="1"/>
  <c r="H29" i="6" s="1"/>
  <c r="AC94" i="9"/>
  <c r="G22" i="6" s="1"/>
  <c r="H22" i="6" s="1"/>
  <c r="V104" i="9"/>
  <c r="C32" i="6" s="1"/>
  <c r="D32" i="6" s="1"/>
  <c r="E32" i="6" s="1"/>
  <c r="V101" i="9"/>
  <c r="C29" i="6" s="1"/>
  <c r="D29" i="6" s="1"/>
  <c r="E29" i="6" s="1"/>
  <c r="AC106" i="9"/>
  <c r="G34" i="6" s="1"/>
  <c r="H34" i="6" s="1"/>
  <c r="V108" i="9"/>
  <c r="C36" i="6" s="1"/>
  <c r="V100" i="9"/>
  <c r="C28" i="6" s="1"/>
  <c r="D28" i="6" s="1"/>
  <c r="E28" i="6" s="1"/>
  <c r="AC107" i="9"/>
  <c r="G35" i="6" s="1"/>
  <c r="H35" i="6" s="1"/>
  <c r="V93" i="9"/>
  <c r="C21" i="6" s="1"/>
  <c r="D21" i="6" s="1"/>
  <c r="E21" i="6" s="1"/>
  <c r="V107" i="9"/>
  <c r="C35" i="6" s="1"/>
  <c r="D35" i="6" s="1"/>
  <c r="E35" i="6" s="1"/>
  <c r="AC99" i="9"/>
  <c r="G27" i="6" s="1"/>
  <c r="H27" i="6" s="1"/>
  <c r="AC96" i="9"/>
  <c r="G24" i="6" s="1"/>
  <c r="H24" i="6" s="1"/>
  <c r="AC92" i="9"/>
  <c r="G20" i="6" s="1"/>
  <c r="H20" i="6" s="1"/>
  <c r="AC104" i="9"/>
  <c r="G32" i="6" s="1"/>
  <c r="H32" i="6" s="1"/>
  <c r="V92" i="9"/>
  <c r="C20" i="6" s="1"/>
  <c r="D20" i="6" s="1"/>
  <c r="E20" i="6" s="1"/>
  <c r="V99" i="9"/>
  <c r="C27" i="6" s="1"/>
  <c r="D27" i="6" s="1"/>
  <c r="E27" i="6" s="1"/>
  <c r="V98" i="9"/>
  <c r="C26" i="6" s="1"/>
  <c r="D26" i="6" s="1"/>
  <c r="E26" i="6" s="1"/>
  <c r="V102" i="9"/>
  <c r="C30" i="6" s="1"/>
  <c r="D30" i="6" s="1"/>
  <c r="E30" i="6" s="1"/>
  <c r="V106" i="9"/>
  <c r="C34" i="6" s="1"/>
  <c r="D34" i="6" s="1"/>
  <c r="E34" i="6" s="1"/>
  <c r="V96" i="9"/>
  <c r="C24" i="6" s="1"/>
  <c r="D24" i="6" s="1"/>
  <c r="E24" i="6" s="1"/>
  <c r="V105" i="9"/>
  <c r="C33" i="6" s="1"/>
  <c r="D33" i="6" s="1"/>
  <c r="E33" i="6" s="1"/>
  <c r="AC108" i="9"/>
  <c r="G36" i="6" s="1"/>
  <c r="H36" i="6" s="1"/>
  <c r="AC91" i="9"/>
  <c r="G19" i="6" s="1"/>
  <c r="H19" i="6" s="1"/>
  <c r="G36" i="13" l="1"/>
  <c r="H34" i="13"/>
  <c r="I35" i="13"/>
  <c r="I26" i="13"/>
  <c r="I20" i="13"/>
  <c r="I24" i="13"/>
  <c r="I28" i="13"/>
  <c r="I25" i="13"/>
  <c r="I30" i="13"/>
  <c r="I31" i="13"/>
  <c r="I19" i="13"/>
  <c r="I29" i="13"/>
  <c r="I27" i="13"/>
  <c r="I23" i="13"/>
  <c r="I21" i="13"/>
  <c r="I22" i="13"/>
  <c r="I18" i="13"/>
  <c r="I17" i="13"/>
  <c r="E32" i="13"/>
  <c r="I24" i="6"/>
  <c r="I30" i="6"/>
  <c r="E15" i="13"/>
  <c r="C38" i="13"/>
  <c r="D38" i="13" s="1"/>
  <c r="E38" i="13" s="1"/>
  <c r="I27" i="6"/>
  <c r="I34" i="6"/>
  <c r="I31" i="6"/>
  <c r="I33" i="6"/>
  <c r="I35" i="6"/>
  <c r="I26" i="6"/>
  <c r="I36" i="6"/>
  <c r="I29" i="6"/>
  <c r="I25" i="6"/>
  <c r="I22" i="6"/>
  <c r="I23" i="6"/>
  <c r="I32" i="6"/>
  <c r="I20" i="6"/>
  <c r="I21" i="6"/>
  <c r="I6" i="13"/>
  <c r="I11" i="13"/>
  <c r="I14" i="13"/>
  <c r="I12" i="13"/>
  <c r="I13" i="13"/>
  <c r="H5" i="13"/>
  <c r="I9" i="6"/>
  <c r="I10" i="6"/>
  <c r="I11" i="6"/>
  <c r="I18" i="6"/>
  <c r="I15" i="6"/>
  <c r="I38" i="6"/>
  <c r="I14" i="6"/>
  <c r="I16" i="6"/>
  <c r="I13" i="6"/>
  <c r="H7" i="6"/>
  <c r="I8" i="6"/>
  <c r="I12" i="6"/>
  <c r="I28" i="6"/>
  <c r="G15" i="13"/>
  <c r="I10" i="13"/>
  <c r="I17" i="6"/>
  <c r="I19" i="6"/>
  <c r="H37" i="6"/>
  <c r="I37" i="6" s="1"/>
  <c r="G37" i="6"/>
  <c r="G39" i="6" s="1"/>
  <c r="C37" i="6"/>
  <c r="C39" i="6" s="1"/>
  <c r="D37" i="6"/>
  <c r="D39" i="6" s="1"/>
  <c r="E19" i="6"/>
  <c r="G38" i="13" l="1"/>
  <c r="G39" i="13" s="1"/>
  <c r="I34" i="13"/>
  <c r="I36" i="13" s="1"/>
  <c r="H36" i="13"/>
  <c r="H38" i="13" s="1"/>
  <c r="I32" i="13"/>
  <c r="C39" i="13"/>
  <c r="I15" i="13"/>
  <c r="I39" i="6"/>
  <c r="H39" i="6"/>
  <c r="E37" i="6"/>
  <c r="E39" i="6" s="1"/>
  <c r="I38" i="13" l="1"/>
</calcChain>
</file>

<file path=xl/sharedStrings.xml><?xml version="1.0" encoding="utf-8"?>
<sst xmlns="http://schemas.openxmlformats.org/spreadsheetml/2006/main" count="572" uniqueCount="142">
  <si>
    <t>Giá vốn hàng bán</t>
  </si>
  <si>
    <t>Các khoản hao hụt, mất mát,...</t>
  </si>
  <si>
    <t>Dự phòng giảm giá hàng tồn kho</t>
  </si>
  <si>
    <t>Chi phí khác</t>
  </si>
  <si>
    <t/>
  </si>
  <si>
    <t>Chi phí quản lý doanh nghiệp</t>
  </si>
  <si>
    <t>Dự toán kinh doanh</t>
  </si>
  <si>
    <t>CHƯƠNG 10: NGÂN SÁCH TỔNG THỂ</t>
  </si>
  <si>
    <t>CHƯƠNG 2: KẾ TOÁN QUẢN TRỊ CHI PHÍ</t>
  </si>
  <si>
    <t>Phần 2: Phương pháp ước tính chi phí</t>
  </si>
  <si>
    <t>III. Ngân sách tổng thể</t>
  </si>
  <si>
    <t xml:space="preserve">Tổ chức thực hiện: </t>
  </si>
  <si>
    <t>CHƯƠNG 6: PHÂN TÍCH CHI PHÍ - KHỐI LƯỢNG - LỢI NHUẬN</t>
  </si>
  <si>
    <t>CHƯƠNG 7: SỬ DỤNG ĐÒN BẨY</t>
  </si>
  <si>
    <t>CHƯƠNG 8: THÔNG TIN ĐỂ RA CÁC QUYẾT ĐỊNH NGẮN HẠN</t>
  </si>
  <si>
    <t>CHƯƠNG 11: PHÂN TÍCH BIẾN ĐỘNG</t>
  </si>
  <si>
    <t>CHƯƠNG 13: HỆ THỐNG BÁO CÁO KẾ TOÁN QUẢN TRỊ</t>
  </si>
  <si>
    <t xml:space="preserve">Kiểm tra, đánh giá: </t>
  </si>
  <si>
    <t xml:space="preserve">Ra quyết định: </t>
  </si>
  <si>
    <t>Quyết định chấp nhận hay từ chối một đơn đặt hàng đặc biệt</t>
  </si>
  <si>
    <t>Quyết định tự sản xuất hay mua ngoài sản phẩm – khi sản lượng bán tăng cao</t>
  </si>
  <si>
    <t>Ngân sách bán hàng</t>
  </si>
  <si>
    <t>Ngân sách mua hàng</t>
  </si>
  <si>
    <t>Ngân sách chi phí bán hàng</t>
  </si>
  <si>
    <t>Ngân sách chi phí quản lý</t>
  </si>
  <si>
    <t>Ngân sách chi tiêu vốn</t>
  </si>
  <si>
    <t>Ngân sách tiền mặt</t>
  </si>
  <si>
    <t>Kiểm tra, đánh giá việc thực hiện kế hoạch và so sánh việc thực hiện với mục  tiêu</t>
  </si>
  <si>
    <t>01. Kết quả hoạt động kinh doanh</t>
  </si>
  <si>
    <t>03. Phân tích doanh thu bán hàng</t>
  </si>
  <si>
    <t>04. Phân tích chi phí bộ phận</t>
  </si>
  <si>
    <t>02.Tăng trưởng và lợi nhuận gộp</t>
  </si>
  <si>
    <t>CHƯƠNG 12: KẾ TOÁN TRÁCH NHIỆM</t>
  </si>
  <si>
    <t>CHƯƠNG 9: QUYẾT ĐỊNH ĐẦU TƯ DÀI HẠN</t>
  </si>
  <si>
    <t xml:space="preserve">Định giá bán sản phẩm </t>
  </si>
  <si>
    <t xml:space="preserve">Quyết định chấp nhận hay từ chối đơn hàng </t>
  </si>
  <si>
    <t xml:space="preserve">Đánh giá hiệu quả các bộ phận </t>
  </si>
  <si>
    <t>Xác định điểm hoà vốn</t>
  </si>
  <si>
    <t xml:space="preserve">Quyết định kinh doanh trong điều kiện nguồn lực hạn chế </t>
  </si>
  <si>
    <t xml:space="preserve">Quyết định loại bỏ một loại sản phẩm, bộ phận kinh doanh </t>
  </si>
  <si>
    <t>Nhóm mít</t>
  </si>
  <si>
    <t>Nhóm chuối</t>
  </si>
  <si>
    <t>Nhóm lang</t>
  </si>
  <si>
    <t>Nhóm thơm</t>
  </si>
  <si>
    <t>Nhóm thập cẩm</t>
  </si>
  <si>
    <t>01. Khối lượng theo nhóm ngành</t>
  </si>
  <si>
    <t>02. Doanh thu theo nhóm ngành</t>
  </si>
  <si>
    <t>03. Cấu trúc doanh thu</t>
  </si>
  <si>
    <t>04. Doanh thu theo khu vực</t>
  </si>
  <si>
    <t>05. Lợi nhuận – doanh thu theo cách đóng gói</t>
  </si>
  <si>
    <t>06. Tỷ trọng doanh thu theo cách đóng gói</t>
  </si>
  <si>
    <t>07. Doanh thu theo mức giá và khu vực</t>
  </si>
  <si>
    <t>08. Lợi nhuận theo khu vực thành thị vs. nông thôn</t>
  </si>
  <si>
    <t>09. Báo cáo doanh thu sản lượng tuần</t>
  </si>
  <si>
    <t>10. Báo cáo kpi theo khu vực</t>
  </si>
  <si>
    <t>DANH MỤC BÁO CÁO QUẢN TRỊ</t>
  </si>
  <si>
    <t>CÔNG TY CỔ PHẦN GIÁM ĐỐC TÀI CHÍNH VIỆT NAM</t>
  </si>
  <si>
    <t>LOẠI HÌNH DOANH NGHIỆP THƯƠNG MẠI</t>
  </si>
  <si>
    <t>TP Building, 408 Điện Biên Phủ, Tp.HCM</t>
  </si>
  <si>
    <t>PLAN: LẬP KẾ HOẠCH NGÂN SÁCH</t>
  </si>
  <si>
    <t>CHECK: HỆ THỐNG BÁO CÁO ĐO LƯỜNG</t>
  </si>
  <si>
    <t>Kết quả hoạt động kinh doanh</t>
  </si>
  <si>
    <t>Tăng trưởng và lợi nhuận gộp</t>
  </si>
  <si>
    <t>Phân tích doanh thu bán hàng</t>
  </si>
  <si>
    <t>Phân tích chi phí bộ phận</t>
  </si>
  <si>
    <t>https://cdn8.bigcommerce.com/s-10c6f/product_images/uploaded_images/pdca-circle-image.png</t>
  </si>
  <si>
    <t>Phân tích dòng tiền hoạt động</t>
  </si>
  <si>
    <t>Phân tích vốn lưu động</t>
  </si>
  <si>
    <t>Thị phần và đối thủ cạnh tranh</t>
  </si>
  <si>
    <t>Capex và hiệu suất TS</t>
  </si>
  <si>
    <t>Cập nhật dự báo</t>
  </si>
  <si>
    <t>Tỷ lệ dự báo chính xác</t>
  </si>
  <si>
    <t>DO: HỆ THỐNG BÁO CÁO THỰC HIỆN</t>
  </si>
  <si>
    <t>ACT: THÔNG TIN RA QUYẾT ĐỊNH</t>
  </si>
  <si>
    <t>Khối lượng theo nhóm ngành</t>
  </si>
  <si>
    <t>Doanh thu theo nhóm ngành</t>
  </si>
  <si>
    <t>Cấu trúc doanh thu</t>
  </si>
  <si>
    <t>Doanh thu theo khu vực</t>
  </si>
  <si>
    <t>Lợi nhuận – doanh thu theo cách đóng gói</t>
  </si>
  <si>
    <t>Quyết định tự sản xuất hay mua ngoài sản phẩm</t>
  </si>
  <si>
    <t>Tỷ trọng doanh thu theo cách đóng gói</t>
  </si>
  <si>
    <t>Doanh thu theo mức giá và khu vực</t>
  </si>
  <si>
    <t>Lợi nhuận theo khu vực thành thị vs. nông thôn</t>
  </si>
  <si>
    <t>Báo cáo doanh thu sản lượng tuần</t>
  </si>
  <si>
    <t>Báo cáo kpi theo khu vực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</si>
  <si>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</si>
  <si>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</si>
  <si>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</si>
  <si>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</si>
  <si>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</si>
  <si>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</si>
  <si>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</si>
  <si>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</si>
  <si>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</si>
  <si>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</si>
  <si>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</si>
  <si>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</si>
  <si>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Kênh</t>
  </si>
  <si>
    <t>Chi phí bán hàng</t>
  </si>
  <si>
    <t>Xuất khẩu</t>
  </si>
  <si>
    <t>Chi phí bảo hiểm</t>
  </si>
  <si>
    <t>Chi phí công tác phí</t>
  </si>
  <si>
    <t>Chi phí giao tế</t>
  </si>
  <si>
    <t>Chi phí hành chính</t>
  </si>
  <si>
    <t>Chi phí hoạt động khác VP</t>
  </si>
  <si>
    <t>Chi phí khấu hao VP</t>
  </si>
  <si>
    <t>Chi phí nhân viên VP</t>
  </si>
  <si>
    <t>Chi phí thuế</t>
  </si>
  <si>
    <t>Chi phí vận chuyển</t>
  </si>
  <si>
    <t>GT</t>
  </si>
  <si>
    <t>Chi phí hội họp</t>
  </si>
  <si>
    <t>Chi phí mặt bằng VP</t>
  </si>
  <si>
    <t>MT</t>
  </si>
  <si>
    <t>Các PB</t>
  </si>
  <si>
    <t>Chi phí bảo trì sửa chữa VP</t>
  </si>
  <si>
    <t>Chi phí thuê ngoài</t>
  </si>
  <si>
    <t>Chi phí tiếp thị</t>
  </si>
  <si>
    <t>Chi phí đào tạo</t>
  </si>
  <si>
    <t>Chi phí ngân hàng</t>
  </si>
  <si>
    <t>Chi phí R&amp;D</t>
  </si>
  <si>
    <t>Chọn tháng</t>
  </si>
  <si>
    <t>Chọn nhóm SP</t>
  </si>
  <si>
    <t>Số lượng bán</t>
  </si>
  <si>
    <t>Doanh thu</t>
  </si>
  <si>
    <t>Toàn công ty</t>
  </si>
  <si>
    <t>Tháng hiện hành</t>
  </si>
  <si>
    <t>Lũy kế</t>
  </si>
  <si>
    <t>Giá bán</t>
  </si>
  <si>
    <t>Số lượng</t>
  </si>
  <si>
    <t>Chi phí mua hàng</t>
  </si>
  <si>
    <t>Cộng chi phí bán hàng &amp; quản lý</t>
  </si>
  <si>
    <t>Lợi nhuận trước thuế</t>
  </si>
  <si>
    <t>/ Tấn SP</t>
  </si>
  <si>
    <t>%</t>
  </si>
  <si>
    <t>Lũy kế phát sinh</t>
  </si>
  <si>
    <t>CHI PHÍ TRỰC TIẾP</t>
  </si>
  <si>
    <t>Cộng chi phí trực tiếp</t>
  </si>
  <si>
    <t>Chi phí bán hàng gián tiếp</t>
  </si>
  <si>
    <t>Chi phí quản lý gián tiếp</t>
  </si>
  <si>
    <t>Cộng chi phí gián tiếp</t>
  </si>
  <si>
    <t>Chi phí bán hàng - gián tiếp</t>
  </si>
  <si>
    <t>Chọn kênh phân phối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</si>
</sst>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0"/>
      <color theme="1"/>
      <name val="Tahoma"/>
      <family val="2"/>
    </font>
    <font>
      <b/>
      <sz val="12"/>
      <color rgb="FFFF0000"/>
      <name val="Tahoma"/>
      <family val="2"/>
    </font>
    <font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4"/>
      <color rgb="FFFFC000"/>
      <name val="Calibri"/>
      <family val="2"/>
      <charset val="162"/>
      <scheme val="minor"/>
    </font>
    <font>
      <b/>
      <sz val="9"/>
      <color theme="0" tint="-4.9989318521683403E-2"/>
      <name val="Arial"/>
      <family val="2"/>
    </font>
    <font>
      <b/>
      <sz val="16"/>
      <color theme="0"/>
      <name val="Calibri"/>
      <family val="2"/>
      <charset val="162"/>
      <scheme val="minor"/>
    </font>
    <font>
      <b/>
      <sz val="14"/>
      <color theme="0"/>
      <name val="Times New Roman"/>
      <family val="1"/>
    </font>
    <font>
      <u/>
      <sz val="10"/>
      <color indexed="12"/>
      <name val="Verdana"/>
      <family val="2"/>
    </font>
    <font>
      <sz val="9"/>
      <color theme="0"/>
      <name val="Arial"/>
      <family val="2"/>
    </font>
    <font>
      <i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1"/>
      <color theme="0" tint="-4.9989318521683403E-2"/>
      <name val="Calibri"/>
      <family val="2"/>
      <charset val="162"/>
      <scheme val="minor"/>
    </font>
    <font>
      <sz val="11"/>
      <color theme="0" tint="-0.249977111117893"/>
      <name val="Calibri"/>
      <family val="2"/>
      <charset val="162"/>
      <scheme val="minor"/>
    </font>
    <font>
      <i/>
      <sz val="10"/>
      <color theme="1" tint="0.499984740745262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0"/>
      <color theme="9" tint="-0.249977111117893"/>
      <name val="Calibri"/>
      <family val="2"/>
      <charset val="162"/>
      <scheme val="minor"/>
    </font>
    <font>
      <sz val="10"/>
      <color theme="5" tint="-0.499984740745262"/>
      <name val="Calibri"/>
      <family val="2"/>
      <charset val="162"/>
      <scheme val="minor"/>
    </font>
    <font>
      <sz val="10"/>
      <color theme="8" tint="-0.499984740745262"/>
      <name val="Calibri"/>
      <family val="2"/>
      <charset val="162"/>
      <scheme val="minor"/>
    </font>
    <font>
      <sz val="10"/>
      <color theme="7" tint="-0.499984740745262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rgb="FFFF9900"/>
      </left>
      <right/>
      <top style="thin">
        <color rgb="FFFF9900"/>
      </top>
      <bottom style="thin">
        <color rgb="FFFF9900"/>
      </bottom>
      <diagonal/>
    </border>
    <border>
      <left/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0" fontId="6" fillId="0" borderId="0" xfId="0" applyFont="1"/>
    <xf numFmtId="0" fontId="7" fillId="2" borderId="0" xfId="3" applyFill="1" applyAlignment="1">
      <alignment vertical="center"/>
    </xf>
    <xf numFmtId="0" fontId="7" fillId="2" borderId="0" xfId="3" applyFill="1" applyAlignment="1">
      <alignment horizontal="center" vertical="center"/>
    </xf>
    <xf numFmtId="0" fontId="8" fillId="2" borderId="0" xfId="3" applyFont="1" applyFill="1" applyAlignment="1">
      <alignment vertical="center"/>
    </xf>
    <xf numFmtId="49" fontId="9" fillId="3" borderId="0" xfId="3" applyNumberFormat="1" applyFont="1" applyFill="1" applyAlignment="1">
      <alignment horizontal="left" vertical="center" indent="1"/>
    </xf>
    <xf numFmtId="49" fontId="9" fillId="3" borderId="0" xfId="3" applyNumberFormat="1" applyFont="1" applyFill="1" applyAlignment="1">
      <alignment horizontal="left" vertical="center" indent="6"/>
    </xf>
    <xf numFmtId="0" fontId="8" fillId="3" borderId="0" xfId="3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right" vertical="center" wrapText="1" indent="2"/>
    </xf>
    <xf numFmtId="49" fontId="11" fillId="4" borderId="0" xfId="3" applyNumberFormat="1" applyFont="1" applyFill="1" applyAlignment="1">
      <alignment horizontal="left" vertical="center" indent="1"/>
    </xf>
    <xf numFmtId="49" fontId="12" fillId="4" borderId="0" xfId="3" applyNumberFormat="1" applyFont="1" applyFill="1" applyAlignment="1">
      <alignment horizontal="left" vertical="center" indent="6"/>
    </xf>
    <xf numFmtId="0" fontId="11" fillId="4" borderId="0" xfId="3" applyFont="1" applyFill="1" applyAlignment="1">
      <alignment horizontal="center" vertical="center"/>
    </xf>
    <xf numFmtId="0" fontId="14" fillId="4" borderId="0" xfId="4" applyFont="1" applyFill="1" applyAlignment="1" applyProtection="1">
      <alignment horizontal="right" vertical="center" indent="2"/>
    </xf>
    <xf numFmtId="0" fontId="15" fillId="2" borderId="0" xfId="3" applyFont="1" applyFill="1" applyAlignment="1">
      <alignment vertical="center"/>
    </xf>
    <xf numFmtId="0" fontId="16" fillId="2" borderId="0" xfId="3" applyFont="1" applyFill="1" applyAlignment="1">
      <alignment vertical="center"/>
    </xf>
    <xf numFmtId="0" fontId="16" fillId="2" borderId="0" xfId="3" applyFont="1" applyFill="1" applyAlignment="1">
      <alignment horizontal="center" vertical="center"/>
    </xf>
    <xf numFmtId="0" fontId="17" fillId="2" borderId="0" xfId="3" applyFont="1" applyFill="1" applyAlignment="1">
      <alignment vertical="center"/>
    </xf>
    <xf numFmtId="49" fontId="18" fillId="2" borderId="0" xfId="3" applyNumberFormat="1" applyFont="1" applyFill="1" applyAlignment="1">
      <alignment vertical="center"/>
    </xf>
    <xf numFmtId="0" fontId="19" fillId="2" borderId="0" xfId="3" applyFont="1" applyFill="1" applyAlignment="1">
      <alignment vertical="center"/>
    </xf>
    <xf numFmtId="0" fontId="20" fillId="2" borderId="0" xfId="3" applyFont="1" applyFill="1" applyAlignment="1">
      <alignment horizontal="center" vertical="center"/>
    </xf>
    <xf numFmtId="0" fontId="21" fillId="5" borderId="1" xfId="3" applyFont="1" applyFill="1" applyBorder="1" applyAlignment="1">
      <alignment horizontal="centerContinuous" vertical="center"/>
    </xf>
    <xf numFmtId="0" fontId="21" fillId="5" borderId="2" xfId="3" applyFont="1" applyFill="1" applyBorder="1" applyAlignment="1">
      <alignment horizontal="centerContinuous" vertical="center"/>
    </xf>
    <xf numFmtId="0" fontId="21" fillId="6" borderId="3" xfId="3" applyFont="1" applyFill="1" applyBorder="1" applyAlignment="1">
      <alignment horizontal="centerContinuous" vertical="center"/>
    </xf>
    <xf numFmtId="0" fontId="21" fillId="6" borderId="4" xfId="3" applyFont="1" applyFill="1" applyBorder="1" applyAlignment="1">
      <alignment horizontal="centerContinuous" vertical="center"/>
    </xf>
    <xf numFmtId="0" fontId="22" fillId="7" borderId="5" xfId="3" applyFont="1" applyFill="1" applyBorder="1" applyAlignment="1" applyProtection="1">
      <alignment horizontal="center" vertical="center"/>
      <protection locked="0"/>
    </xf>
    <xf numFmtId="0" fontId="7" fillId="7" borderId="6" xfId="3" applyFill="1" applyBorder="1" applyAlignment="1" applyProtection="1">
      <alignment vertical="center"/>
      <protection locked="0"/>
    </xf>
    <xf numFmtId="0" fontId="23" fillId="8" borderId="7" xfId="3" applyFont="1" applyFill="1" applyBorder="1" applyAlignment="1" applyProtection="1">
      <alignment horizontal="center" vertical="center"/>
      <protection locked="0"/>
    </xf>
    <xf numFmtId="0" fontId="7" fillId="8" borderId="8" xfId="3" applyFill="1" applyBorder="1" applyAlignment="1" applyProtection="1">
      <alignment vertical="center"/>
      <protection locked="0"/>
    </xf>
    <xf numFmtId="0" fontId="22" fillId="0" borderId="5" xfId="3" applyFont="1" applyBorder="1" applyAlignment="1" applyProtection="1">
      <alignment horizontal="center" vertical="center"/>
      <protection locked="0"/>
    </xf>
    <xf numFmtId="0" fontId="7" fillId="0" borderId="6" xfId="3" applyBorder="1" applyAlignment="1" applyProtection="1">
      <alignment vertical="center"/>
      <protection locked="0"/>
    </xf>
    <xf numFmtId="0" fontId="23" fillId="0" borderId="7" xfId="3" applyFont="1" applyBorder="1" applyAlignment="1" applyProtection="1">
      <alignment horizontal="center" vertical="center"/>
      <protection locked="0"/>
    </xf>
    <xf numFmtId="0" fontId="7" fillId="0" borderId="8" xfId="3" applyBorder="1" applyAlignment="1" applyProtection="1">
      <alignment vertical="center"/>
      <protection locked="0"/>
    </xf>
    <xf numFmtId="0" fontId="22" fillId="0" borderId="1" xfId="3" applyFont="1" applyBorder="1" applyAlignment="1" applyProtection="1">
      <alignment horizontal="center" vertical="center"/>
      <protection locked="0"/>
    </xf>
    <xf numFmtId="0" fontId="7" fillId="0" borderId="9" xfId="3" applyBorder="1" applyAlignment="1" applyProtection="1">
      <alignment vertical="center"/>
      <protection locked="0"/>
    </xf>
    <xf numFmtId="0" fontId="23" fillId="0" borderId="10" xfId="3" applyFont="1" applyBorder="1" applyAlignment="1" applyProtection="1">
      <alignment horizontal="center" vertical="center"/>
      <protection locked="0"/>
    </xf>
    <xf numFmtId="0" fontId="7" fillId="0" borderId="11" xfId="3" applyBorder="1" applyAlignment="1" applyProtection="1">
      <alignment vertical="center"/>
      <protection locked="0"/>
    </xf>
    <xf numFmtId="0" fontId="21" fillId="9" borderId="12" xfId="3" applyFont="1" applyFill="1" applyBorder="1" applyAlignment="1">
      <alignment horizontal="centerContinuous" vertical="center"/>
    </xf>
    <xf numFmtId="0" fontId="21" fillId="9" borderId="13" xfId="3" applyFont="1" applyFill="1" applyBorder="1" applyAlignment="1">
      <alignment horizontal="centerContinuous" vertical="center"/>
    </xf>
    <xf numFmtId="0" fontId="21" fillId="10" borderId="14" xfId="3" applyFont="1" applyFill="1" applyBorder="1" applyAlignment="1">
      <alignment horizontal="centerContinuous" vertical="center"/>
    </xf>
    <xf numFmtId="0" fontId="21" fillId="10" borderId="15" xfId="3" applyFont="1" applyFill="1" applyBorder="1" applyAlignment="1">
      <alignment horizontal="centerContinuous" vertical="center"/>
    </xf>
    <xf numFmtId="0" fontId="24" fillId="11" borderId="16" xfId="3" applyFont="1" applyFill="1" applyBorder="1" applyAlignment="1" applyProtection="1">
      <alignment horizontal="center" vertical="center"/>
      <protection locked="0"/>
    </xf>
    <xf numFmtId="0" fontId="7" fillId="11" borderId="17" xfId="3" applyFill="1" applyBorder="1" applyAlignment="1" applyProtection="1">
      <alignment vertical="center"/>
      <protection locked="0"/>
    </xf>
    <xf numFmtId="0" fontId="25" fillId="12" borderId="18" xfId="3" applyFont="1" applyFill="1" applyBorder="1" applyAlignment="1" applyProtection="1">
      <alignment horizontal="center" vertical="center"/>
      <protection locked="0"/>
    </xf>
    <xf numFmtId="0" fontId="7" fillId="12" borderId="19" xfId="3" applyFill="1" applyBorder="1" applyAlignment="1" applyProtection="1">
      <alignment vertical="center"/>
      <protection locked="0"/>
    </xf>
    <xf numFmtId="0" fontId="24" fillId="0" borderId="16" xfId="3" applyFont="1" applyBorder="1" applyAlignment="1" applyProtection="1">
      <alignment horizontal="center" vertical="center"/>
      <protection locked="0"/>
    </xf>
    <xf numFmtId="0" fontId="7" fillId="0" borderId="17" xfId="3" applyBorder="1" applyAlignment="1" applyProtection="1">
      <alignment vertical="center"/>
      <protection locked="0"/>
    </xf>
    <xf numFmtId="0" fontId="25" fillId="0" borderId="18" xfId="3" applyFont="1" applyBorder="1" applyAlignment="1" applyProtection="1">
      <alignment horizontal="center" vertical="center"/>
      <protection locked="0"/>
    </xf>
    <xf numFmtId="0" fontId="7" fillId="0" borderId="19" xfId="3" applyBorder="1" applyAlignment="1" applyProtection="1">
      <alignment vertical="center"/>
      <protection locked="0"/>
    </xf>
    <xf numFmtId="0" fontId="24" fillId="0" borderId="20" xfId="3" applyFont="1" applyBorder="1" applyAlignment="1" applyProtection="1">
      <alignment horizontal="center" vertical="center"/>
      <protection locked="0"/>
    </xf>
    <xf numFmtId="0" fontId="7" fillId="0" borderId="21" xfId="3" applyBorder="1" applyAlignment="1" applyProtection="1">
      <alignment vertical="center"/>
      <protection locked="0"/>
    </xf>
    <xf numFmtId="0" fontId="25" fillId="0" borderId="22" xfId="3" applyFont="1" applyBorder="1" applyAlignment="1" applyProtection="1">
      <alignment horizontal="center" vertical="center"/>
      <protection locked="0"/>
    </xf>
    <xf numFmtId="0" fontId="7" fillId="0" borderId="23" xfId="3" applyBorder="1" applyAlignment="1" applyProtection="1">
      <alignment vertical="center"/>
      <protection locked="0"/>
    </xf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164" fontId="2" fillId="0" borderId="0" xfId="0" applyNumberFormat="1" applyFont="1"/>
    <xf numFmtId="164" fontId="2" fillId="0" borderId="0" xfId="1" applyNumberFormat="1" applyFont="1"/>
    <xf numFmtId="0" fontId="26" fillId="13" borderId="0" xfId="0" applyFont="1" applyFill="1"/>
    <xf numFmtId="9" fontId="2" fillId="0" borderId="0" xfId="2" applyFont="1"/>
    <xf numFmtId="0" fontId="2" fillId="0" borderId="0" xfId="0" applyFont="1" applyAlignment="1">
      <alignment wrapText="1"/>
    </xf>
    <xf numFmtId="0" fontId="0" fillId="14" borderId="0" xfId="0" applyFill="1"/>
    <xf numFmtId="164" fontId="0" fillId="14" borderId="0" xfId="1" applyNumberFormat="1" applyFont="1" applyFill="1"/>
    <xf numFmtId="10" fontId="0" fillId="0" borderId="0" xfId="2" applyNumberFormat="1" applyFont="1"/>
    <xf numFmtId="0" fontId="3" fillId="0" borderId="0" xfId="0" applyFont="1" applyAlignment="1">
      <alignment horizontal="left" vertical="top" wrapText="1"/>
    </xf>
    <xf numFmtId="0" fontId="0" fillId="13" borderId="0" xfId="0" applyFill="1"/>
  </cellXfs>
  <cellStyles count="5">
    <cellStyle name="Comma" xfId="1" builtinId="3"/>
    <cellStyle name="Hyperlink 2" xfId="4" xr:uid="{B474B603-5CA8-4834-B75D-113EC6B5840F}"/>
    <cellStyle name="Normal" xfId="0" builtinId="0"/>
    <cellStyle name="Normal 2" xfId="3" xr:uid="{3F8522D7-C978-460B-90DD-49C87FF8B68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someka.net/?utm_source=someka&amp;utm_medium=excel&amp;utm_campaign=File_SWOTAnalysis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39783</xdr:rowOff>
    </xdr:from>
    <xdr:ext cx="1555673" cy="208578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C2B3C4-2C56-4B3B-8002-AA02E4CE9AB1}"/>
            </a:ext>
          </a:extLst>
        </xdr:cNvPr>
        <xdr:cNvSpPr/>
      </xdr:nvSpPr>
      <xdr:spPr>
        <a:xfrm>
          <a:off x="251910" y="7248303"/>
          <a:ext cx="1555673" cy="2085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18000" rIns="36000" bIns="18000" rtlCol="0" anchor="t">
          <a:spAutoFit/>
        </a:bodyPr>
        <a:lstStyle/>
        <a:p>
          <a:pPr algn="l"/>
          <a:r>
            <a:rPr lang="en-US" sz="1100" u="none"/>
            <a:t>Hướng</a:t>
          </a:r>
          <a:r>
            <a:rPr lang="en-US" sz="1100" u="none" baseline="0"/>
            <a:t> dẫn điền thông tin</a:t>
          </a:r>
          <a:endParaRPr lang="tr-TR" sz="1100" u="none"/>
        </a:p>
      </xdr:txBody>
    </xdr:sp>
    <xdr:clientData fPrintsWithSheet="0"/>
  </xdr:oneCellAnchor>
  <xdr:oneCellAnchor>
    <xdr:from>
      <xdr:col>0</xdr:col>
      <xdr:colOff>0</xdr:colOff>
      <xdr:row>35</xdr:row>
      <xdr:rowOff>21616</xdr:rowOff>
    </xdr:from>
    <xdr:ext cx="1103498" cy="208578"/>
    <xdr:sp macro="" textlink="">
      <xdr:nvSpPr>
        <xdr:cNvPr id="3" name="Rectangle 2">
          <a:hlinkClick xmlns:r="http://schemas.openxmlformats.org/officeDocument/2006/relationships" r:id="rId1" tooltip="Someka Excel Solutions"/>
          <a:extLst>
            <a:ext uri="{FF2B5EF4-FFF2-40B4-BE49-F238E27FC236}">
              <a16:creationId xmlns:a16="http://schemas.microsoft.com/office/drawing/2014/main" id="{AAA0072C-FE33-4209-AE98-5B62647DD86D}"/>
            </a:ext>
          </a:extLst>
        </xdr:cNvPr>
        <xdr:cNvSpPr/>
      </xdr:nvSpPr>
      <xdr:spPr>
        <a:xfrm>
          <a:off x="10536176" y="7230136"/>
          <a:ext cx="1103498" cy="2085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18000" rIns="36000" bIns="18000" rtlCol="0" anchor="t">
          <a:spAutoFit/>
        </a:bodyPr>
        <a:lstStyle/>
        <a:p>
          <a:pPr algn="l"/>
          <a:r>
            <a:rPr lang="en-US" sz="1100" i="1" u="none">
              <a:solidFill>
                <a:schemeClr val="bg1">
                  <a:lumMod val="95000"/>
                </a:schemeClr>
              </a:solidFill>
            </a:rPr>
            <a:t>www.vinacfo.com</a:t>
          </a:r>
          <a:endParaRPr lang="tr-TR" sz="1100" i="1" u="none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 editAs="oneCell">
    <xdr:from>
      <xdr:col>2</xdr:col>
      <xdr:colOff>5154707</xdr:colOff>
      <xdr:row>5</xdr:row>
      <xdr:rowOff>26894</xdr:rowOff>
    </xdr:from>
    <xdr:to>
      <xdr:col>2</xdr:col>
      <xdr:colOff>5424707</xdr:colOff>
      <xdr:row>5</xdr:row>
      <xdr:rowOff>296894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1C5B0-2DE6-40B2-8658-EA1AAAC1C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81427" y="819374"/>
          <a:ext cx="270000" cy="27000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5020237</xdr:colOff>
      <xdr:row>4</xdr:row>
      <xdr:rowOff>26894</xdr:rowOff>
    </xdr:from>
    <xdr:to>
      <xdr:col>5</xdr:col>
      <xdr:colOff>5423648</xdr:colOff>
      <xdr:row>6</xdr:row>
      <xdr:rowOff>44822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5B6C31-1DF7-4F1E-B336-F286E447A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14357" y="750794"/>
          <a:ext cx="403411" cy="40654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</xdr:col>
      <xdr:colOff>5145741</xdr:colOff>
      <xdr:row>17</xdr:row>
      <xdr:rowOff>17929</xdr:rowOff>
    </xdr:from>
    <xdr:to>
      <xdr:col>2</xdr:col>
      <xdr:colOff>5433741</xdr:colOff>
      <xdr:row>17</xdr:row>
      <xdr:rowOff>287905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E6ED89-7102-48B5-839A-90AF3C293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6258"/>
        <a:stretch/>
      </xdr:blipFill>
      <xdr:spPr>
        <a:xfrm>
          <a:off x="5572461" y="3416449"/>
          <a:ext cx="288000" cy="26997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5</xdr:col>
      <xdr:colOff>5118847</xdr:colOff>
      <xdr:row>17</xdr:row>
      <xdr:rowOff>17931</xdr:rowOff>
    </xdr:from>
    <xdr:to>
      <xdr:col>5</xdr:col>
      <xdr:colOff>5405717</xdr:colOff>
      <xdr:row>17</xdr:row>
      <xdr:rowOff>304801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AAE4F3-59A1-4D91-8567-351C3265C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412967" y="3416451"/>
          <a:ext cx="286870" cy="28687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182217</xdr:colOff>
      <xdr:row>1</xdr:row>
      <xdr:rowOff>49696</xdr:rowOff>
    </xdr:from>
    <xdr:to>
      <xdr:col>2</xdr:col>
      <xdr:colOff>431690</xdr:colOff>
      <xdr:row>2</xdr:row>
      <xdr:rowOff>249473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64C3A5-BC44-4503-BB5B-AC9EC1BA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37" y="133516"/>
          <a:ext cx="478073" cy="481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464820</xdr:colOff>
      <xdr:row>0</xdr:row>
      <xdr:rowOff>60960</xdr:rowOff>
    </xdr:from>
    <xdr:to>
      <xdr:col>7</xdr:col>
      <xdr:colOff>259080</xdr:colOff>
      <xdr:row>15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2CF56C-5AAA-AFDF-AB93-E4C831C46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60960"/>
          <a:ext cx="7429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213360</xdr:colOff>
      <xdr:row>0</xdr:row>
      <xdr:rowOff>152400</xdr:rowOff>
    </xdr:from>
    <xdr:to>
      <xdr:col>20</xdr:col>
      <xdr:colOff>488338</xdr:colOff>
      <xdr:row>19</xdr:row>
      <xdr:rowOff>7921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540AF42B-011C-C615-1FA9-B412A0315342}"/>
            </a:ext>
          </a:extLst>
        </xdr:cNvPr>
        <xdr:cNvGrpSpPr/>
      </xdr:nvGrpSpPr>
      <xdr:grpSpPr>
        <a:xfrm>
          <a:off x="8458200" y="152400"/>
          <a:ext cx="7590178" cy="3535981"/>
          <a:chOff x="8458200" y="152400"/>
          <a:chExt cx="7590178" cy="3475021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E426B090-EB25-C080-3F4A-D210F37880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458200" y="152400"/>
            <a:ext cx="7590178" cy="3475021"/>
          </a:xfrm>
          <a:prstGeom prst="rect">
            <a:avLst/>
          </a:prstGeom>
        </xdr:spPr>
      </xdr:pic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38A7E617-5FB4-B8E2-A471-319566E30549}"/>
              </a:ext>
            </a:extLst>
          </xdr:cNvPr>
          <xdr:cNvCxnSpPr/>
        </xdr:nvCxnSpPr>
        <xdr:spPr>
          <a:xfrm flipV="1">
            <a:off x="10668000" y="2270760"/>
            <a:ext cx="0" cy="11430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inacfo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1406-2D60-4C24-A551-A06B62780534}">
  <dimension ref="B2:C2"/>
  <sheetViews>
    <sheetView workbookViewId="0">
      <selection activeCell="E6" sqref="E6"/>
    </sheetView>
  </sheetViews>
  <sheetFormatPr defaultRowHeight="14.4" x14ac:dyDescent="0.3"/>
  <cols>
    <col min="1" max="1" width="6" customWidth="1"/>
    <col min="2" max="2" width="13.88671875" customWidth="1"/>
  </cols>
  <sheetData>
    <row r="2" spans="2:3" x14ac:dyDescent="0.3">
      <c r="B2" t="s">
        <v>120</v>
      </c>
      <c r="C2" s="76" t="s">
        <v>93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EB9AF5-E19D-49B0-B097-466AF4141468}">
          <x14:formula1>
            <xm:f>Sales!$AC$2:$AN$2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B32-8981-46C7-8DF8-72282C2A45D9}">
  <sheetPr>
    <tabColor theme="8" tint="0.39997558519241921"/>
  </sheetPr>
  <dimension ref="B2:I39"/>
  <sheetViews>
    <sheetView topLeftCell="A10" workbookViewId="0">
      <selection activeCell="C42" sqref="C42"/>
    </sheetView>
  </sheetViews>
  <sheetFormatPr defaultRowHeight="14.4" x14ac:dyDescent="0.3"/>
  <cols>
    <col min="2" max="2" width="28.6640625" bestFit="1" customWidth="1"/>
    <col min="3" max="3" width="17.21875" customWidth="1"/>
    <col min="4" max="4" width="12.6640625" bestFit="1" customWidth="1"/>
    <col min="5" max="5" width="8.5546875" customWidth="1"/>
    <col min="6" max="6" width="5.44140625" customWidth="1"/>
    <col min="7" max="7" width="16.109375" bestFit="1" customWidth="1"/>
    <col min="8" max="8" width="10.44140625" bestFit="1" customWidth="1"/>
    <col min="9" max="9" width="8.5546875" customWidth="1"/>
  </cols>
  <sheetData>
    <row r="2" spans="2:9" ht="13.8" customHeight="1" x14ac:dyDescent="0.3"/>
    <row r="3" spans="2:9" x14ac:dyDescent="0.3">
      <c r="B3" t="s">
        <v>121</v>
      </c>
      <c r="C3" t="s">
        <v>124</v>
      </c>
    </row>
    <row r="5" spans="2:9" x14ac:dyDescent="0.3">
      <c r="C5" s="71" t="s">
        <v>125</v>
      </c>
      <c r="D5" s="1" t="s">
        <v>132</v>
      </c>
      <c r="E5" s="1" t="s">
        <v>133</v>
      </c>
      <c r="G5" s="1" t="s">
        <v>126</v>
      </c>
      <c r="H5" s="1" t="s">
        <v>132</v>
      </c>
      <c r="I5" s="1" t="s">
        <v>133</v>
      </c>
    </row>
    <row r="6" spans="2:9" x14ac:dyDescent="0.3">
      <c r="B6" t="s">
        <v>122</v>
      </c>
      <c r="C6" s="65">
        <f ca="1">SUMIF(Sales!$B$3:$B$23,PL_CAT!$C$3,Sales!$AS$3:$AS$23)</f>
        <v>3292.1991666666663</v>
      </c>
      <c r="D6" s="65">
        <v>1</v>
      </c>
      <c r="E6" s="65"/>
      <c r="G6" s="11">
        <f ca="1">SUMIF(Sales!$B$3:$B$23,PL_CAT!$C$3,Sales!$AT$3:$AT$23)</f>
        <v>29252.049166666664</v>
      </c>
      <c r="H6" s="11">
        <v>1</v>
      </c>
      <c r="I6" s="65"/>
    </row>
    <row r="7" spans="2:9" x14ac:dyDescent="0.3">
      <c r="B7" t="s">
        <v>127</v>
      </c>
      <c r="C7" s="11">
        <f ca="1">C8/C6</f>
        <v>10044568.375394462</v>
      </c>
      <c r="D7" s="11">
        <f ca="1">D8</f>
        <v>10044568.375394462</v>
      </c>
      <c r="E7" s="11"/>
      <c r="G7" s="11">
        <f ca="1">G8/G6</f>
        <v>9727584.8778286446</v>
      </c>
      <c r="H7" s="11">
        <f ca="1">H8</f>
        <v>9727584.8778286446</v>
      </c>
      <c r="I7" s="11"/>
    </row>
    <row r="8" spans="2:9" x14ac:dyDescent="0.3">
      <c r="B8" s="1" t="s">
        <v>123</v>
      </c>
      <c r="C8" s="68">
        <f ca="1">SUMIF(Sales!$B$3:$B$23,PL_CAT!$C$3,Sales!$AP$3:$AP$23)</f>
        <v>33068719635</v>
      </c>
      <c r="D8" s="68">
        <f ca="1">C8/C6</f>
        <v>10044568.375394462</v>
      </c>
      <c r="E8" s="70">
        <f ca="1">D8/D$8</f>
        <v>1</v>
      </c>
      <c r="F8" s="1"/>
      <c r="G8" s="68">
        <f ca="1">SUMIF(Sales!$B$3:$B$23,PL_CAT!$C$3,Sales!$AQ$3:$AQ$23)</f>
        <v>284551791119.16663</v>
      </c>
      <c r="H8" s="68">
        <f ca="1">G8/G6</f>
        <v>9727584.8778286446</v>
      </c>
      <c r="I8" s="70">
        <f t="shared" ref="I8:I38" ca="1" si="0">H8/H$8</f>
        <v>1</v>
      </c>
    </row>
    <row r="9" spans="2:9" x14ac:dyDescent="0.3">
      <c r="E9" s="12"/>
      <c r="I9" s="12">
        <f t="shared" ca="1" si="0"/>
        <v>0</v>
      </c>
    </row>
    <row r="10" spans="2:9" x14ac:dyDescent="0.3">
      <c r="E10" s="12"/>
      <c r="I10" s="12">
        <f t="shared" ca="1" si="0"/>
        <v>0</v>
      </c>
    </row>
    <row r="11" spans="2:9" x14ac:dyDescent="0.3">
      <c r="E11" s="12"/>
      <c r="I11" s="12">
        <f t="shared" ca="1" si="0"/>
        <v>0</v>
      </c>
    </row>
    <row r="12" spans="2:9" x14ac:dyDescent="0.3">
      <c r="B12" t="s">
        <v>129</v>
      </c>
      <c r="C12" s="11">
        <f ca="1">SUMIF(Sales!$B$25:$B$45,PL_CAT!$C$3,Sales!$AP$25:$AP$45)</f>
        <v>22990091304.366665</v>
      </c>
      <c r="D12" s="11">
        <f ca="1">C12/$C$6</f>
        <v>6983201.8479137179</v>
      </c>
      <c r="E12" s="12">
        <f t="shared" ref="E12:E17" ca="1" si="1">D12/D$8</f>
        <v>0.69522169464444306</v>
      </c>
      <c r="F12" s="11"/>
      <c r="G12" s="11">
        <f ca="1">SUMIF(Sales!$B$25:$B$45,PL_CAT!$C$3,Sales!$AQ$25:$AQ$45)</f>
        <v>202071273740.52499</v>
      </c>
      <c r="H12" s="11">
        <f t="shared" ref="H12:H17" ca="1" si="2">G12/$G$6</f>
        <v>6907935.6659495002</v>
      </c>
      <c r="I12" s="12">
        <f t="shared" ca="1" si="0"/>
        <v>0.71013882199005429</v>
      </c>
    </row>
    <row r="13" spans="2:9" x14ac:dyDescent="0.3">
      <c r="B13" t="s">
        <v>108</v>
      </c>
      <c r="C13" s="11">
        <f ca="1">C6*250000</f>
        <v>823049791.66666663</v>
      </c>
      <c r="D13" s="11">
        <f ca="1">C13/$C$6</f>
        <v>250000.00000000003</v>
      </c>
      <c r="E13" s="12">
        <f t="shared" ca="1" si="1"/>
        <v>2.4889073443156509E-2</v>
      </c>
      <c r="F13" s="11"/>
      <c r="G13" s="11">
        <f ca="1">G6*250000</f>
        <v>7313012291.666666</v>
      </c>
      <c r="H13" s="11">
        <f t="shared" ca="1" si="2"/>
        <v>250000</v>
      </c>
      <c r="I13" s="12">
        <f t="shared" ca="1" si="0"/>
        <v>2.5700109856641423E-2</v>
      </c>
    </row>
    <row r="14" spans="2:9" x14ac:dyDescent="0.3">
      <c r="B14" t="s">
        <v>1</v>
      </c>
      <c r="D14" s="11">
        <f ca="1">C14/$C$6</f>
        <v>0</v>
      </c>
      <c r="E14" s="12">
        <f t="shared" ca="1" si="1"/>
        <v>0</v>
      </c>
      <c r="H14">
        <f t="shared" ca="1" si="2"/>
        <v>0</v>
      </c>
      <c r="I14" s="12">
        <f t="shared" ca="1" si="0"/>
        <v>0</v>
      </c>
    </row>
    <row r="15" spans="2:9" x14ac:dyDescent="0.3">
      <c r="B15" t="s">
        <v>2</v>
      </c>
      <c r="D15" s="11">
        <f ca="1">C15/$C$6</f>
        <v>0</v>
      </c>
      <c r="E15" s="12">
        <f t="shared" ca="1" si="1"/>
        <v>0</v>
      </c>
      <c r="H15">
        <f t="shared" ca="1" si="2"/>
        <v>0</v>
      </c>
      <c r="I15" s="12">
        <f t="shared" ca="1" si="0"/>
        <v>0</v>
      </c>
    </row>
    <row r="16" spans="2:9" x14ac:dyDescent="0.3">
      <c r="B16" t="s">
        <v>3</v>
      </c>
      <c r="D16" s="11">
        <f ca="1">C16/$C$6</f>
        <v>0</v>
      </c>
      <c r="E16" s="12">
        <f t="shared" ca="1" si="1"/>
        <v>0</v>
      </c>
      <c r="H16">
        <f t="shared" ca="1" si="2"/>
        <v>0</v>
      </c>
      <c r="I16" s="12">
        <f t="shared" ca="1" si="0"/>
        <v>0</v>
      </c>
    </row>
    <row r="17" spans="2:9" x14ac:dyDescent="0.3">
      <c r="B17" s="1" t="s">
        <v>0</v>
      </c>
      <c r="C17" s="67">
        <f ca="1">SUM(C12:C16)</f>
        <v>23813141096.033333</v>
      </c>
      <c r="D17" s="67">
        <f ca="1">SUM(D12:D16)</f>
        <v>7233201.8479137179</v>
      </c>
      <c r="E17" s="70">
        <f t="shared" ca="1" si="1"/>
        <v>0.72011076808759955</v>
      </c>
      <c r="F17" s="1"/>
      <c r="G17" s="67">
        <f ca="1">SUM(G12:G16)</f>
        <v>209384286032.19165</v>
      </c>
      <c r="H17" s="67">
        <f t="shared" ca="1" si="2"/>
        <v>7157935.6659494992</v>
      </c>
      <c r="I17" s="70">
        <f t="shared" ca="1" si="0"/>
        <v>0.73583893184669569</v>
      </c>
    </row>
    <row r="18" spans="2:9" x14ac:dyDescent="0.3">
      <c r="E18" s="12"/>
      <c r="I18" s="12">
        <f t="shared" ca="1" si="0"/>
        <v>0</v>
      </c>
    </row>
    <row r="19" spans="2:9" x14ac:dyDescent="0.3">
      <c r="B19" t="s">
        <v>98</v>
      </c>
      <c r="C19" s="11">
        <f ca="1">OFFSET(Exp!P91,0,MATCH(PL_CAT!$C$3,Exp!$Q$87:$V$87,0))</f>
        <v>4355308071</v>
      </c>
      <c r="D19" s="11">
        <f t="shared" ref="D19:D35" ca="1" si="3">C19/$C$6</f>
        <v>1322917.5546538169</v>
      </c>
      <c r="E19" s="12">
        <f t="shared" ref="E19:E35" ca="1" si="4">D19/D$8</f>
        <v>0.13170476870807946</v>
      </c>
      <c r="G19" s="11">
        <f ca="1">OFFSET(Exp!W91,0,MATCH(PL_CAT!$C$3,Exp!$X$87:$AC$87,0))</f>
        <v>17696017070</v>
      </c>
      <c r="H19" s="11">
        <f t="shared" ref="H19:H36" ca="1" si="5">G19/$G$6</f>
        <v>604949.6556352363</v>
      </c>
      <c r="I19" s="12">
        <f t="shared" ca="1" si="0"/>
        <v>6.2189090430251885E-2</v>
      </c>
    </row>
    <row r="20" spans="2:9" x14ac:dyDescent="0.3">
      <c r="B20" t="s">
        <v>100</v>
      </c>
      <c r="C20" s="11">
        <f ca="1">OFFSET(Exp!P92,0,MATCH(PL_CAT!$C$3,Exp!$Q$87:$V$87,0))</f>
        <v>2786317</v>
      </c>
      <c r="D20" s="11">
        <f t="shared" ca="1" si="3"/>
        <v>846.33913652955903</v>
      </c>
      <c r="E20" s="12">
        <f t="shared" ca="1" si="4"/>
        <v>8.4258387707607425E-5</v>
      </c>
      <c r="G20" s="11">
        <f ca="1">OFFSET(Exp!W92,0,MATCH(PL_CAT!$C$3,Exp!$X$87:$AC$87,0))</f>
        <v>85985516</v>
      </c>
      <c r="H20" s="11">
        <f t="shared" ca="1" si="5"/>
        <v>2939.4698303044811</v>
      </c>
      <c r="I20" s="12">
        <f t="shared" ca="1" si="0"/>
        <v>3.0217879023643315E-4</v>
      </c>
    </row>
    <row r="21" spans="2:9" x14ac:dyDescent="0.3">
      <c r="B21" t="s">
        <v>101</v>
      </c>
      <c r="C21" s="11">
        <f ca="1">OFFSET(Exp!P93,0,MATCH(PL_CAT!$C$3,Exp!$Q$87:$V$87,0))</f>
        <v>159263017</v>
      </c>
      <c r="D21" s="11">
        <f t="shared" ca="1" si="3"/>
        <v>48375.875497609377</v>
      </c>
      <c r="E21" s="12">
        <f t="shared" ca="1" si="4"/>
        <v>4.8161228725479809E-3</v>
      </c>
      <c r="G21" s="11">
        <f ca="1">OFFSET(Exp!W93,0,MATCH(PL_CAT!$C$3,Exp!$X$87:$AC$87,0))</f>
        <v>790958317</v>
      </c>
      <c r="H21" s="11">
        <f t="shared" ca="1" si="5"/>
        <v>27039.41568310072</v>
      </c>
      <c r="I21" s="12">
        <f t="shared" ca="1" si="0"/>
        <v>2.779663814060326E-3</v>
      </c>
    </row>
    <row r="22" spans="2:9" x14ac:dyDescent="0.3">
      <c r="B22" t="s">
        <v>102</v>
      </c>
      <c r="C22" s="11">
        <f ca="1">OFFSET(Exp!P94,0,MATCH(PL_CAT!$C$3,Exp!$Q$87:$V$87,0))</f>
        <v>338388225</v>
      </c>
      <c r="D22" s="11">
        <f t="shared" ca="1" si="3"/>
        <v>102784.85834823178</v>
      </c>
      <c r="E22" s="12">
        <f t="shared" ca="1" si="4"/>
        <v>1.0232879553094315E-2</v>
      </c>
      <c r="G22" s="11">
        <f ca="1">OFFSET(Exp!W94,0,MATCH(PL_CAT!$C$3,Exp!$X$87:$AC$87,0))</f>
        <v>1470072865</v>
      </c>
      <c r="H22" s="11">
        <f t="shared" ca="1" si="5"/>
        <v>50255.380627323008</v>
      </c>
      <c r="I22" s="12">
        <f t="shared" ca="1" si="0"/>
        <v>5.166275212038122E-3</v>
      </c>
    </row>
    <row r="23" spans="2:9" x14ac:dyDescent="0.3">
      <c r="B23" t="s">
        <v>103</v>
      </c>
      <c r="C23" s="11">
        <f ca="1">OFFSET(Exp!P95,0,MATCH(PL_CAT!$C$3,Exp!$Q$87:$V$87,0))</f>
        <v>460623984</v>
      </c>
      <c r="D23" s="11">
        <f t="shared" ca="1" si="3"/>
        <v>139913.76605151725</v>
      </c>
      <c r="E23" s="12">
        <f t="shared" ca="1" si="4"/>
        <v>1.3929295995859322E-2</v>
      </c>
      <c r="G23" s="11">
        <f ca="1">OFFSET(Exp!W95,0,MATCH(PL_CAT!$C$3,Exp!$X$87:$AC$87,0))</f>
        <v>969564571</v>
      </c>
      <c r="H23" s="11">
        <f t="shared" ca="1" si="5"/>
        <v>33145.184649314739</v>
      </c>
      <c r="I23" s="12">
        <f t="shared" ca="1" si="0"/>
        <v>3.4073395468242149E-3</v>
      </c>
    </row>
    <row r="24" spans="2:9" x14ac:dyDescent="0.3">
      <c r="B24" t="s">
        <v>104</v>
      </c>
      <c r="C24" s="11">
        <f ca="1">OFFSET(Exp!P96,0,MATCH(PL_CAT!$C$3,Exp!$Q$87:$V$87,0))</f>
        <v>14919036</v>
      </c>
      <c r="D24" s="11">
        <f t="shared" ca="1" si="3"/>
        <v>4531.6322751838379</v>
      </c>
      <c r="E24" s="12">
        <f t="shared" ca="1" si="4"/>
        <v>4.5115251405771585E-4</v>
      </c>
      <c r="G24" s="11">
        <f ca="1">OFFSET(Exp!W96,0,MATCH(PL_CAT!$C$3,Exp!$X$87:$AC$87,0))</f>
        <v>148625645</v>
      </c>
      <c r="H24" s="11">
        <f t="shared" ca="1" si="5"/>
        <v>5080.862682583007</v>
      </c>
      <c r="I24" s="12">
        <f t="shared" ca="1" si="0"/>
        <v>5.2231491643557246E-4</v>
      </c>
    </row>
    <row r="25" spans="2:9" x14ac:dyDescent="0.3">
      <c r="B25" t="s">
        <v>105</v>
      </c>
      <c r="C25" s="11">
        <f ca="1">OFFSET(Exp!P97,0,MATCH(PL_CAT!$C$3,Exp!$Q$87:$V$87,0))</f>
        <v>115018174</v>
      </c>
      <c r="D25" s="11">
        <f t="shared" ca="1" si="3"/>
        <v>34936.578310496101</v>
      </c>
      <c r="E25" s="12">
        <f t="shared" ca="1" si="4"/>
        <v>3.4781562536901046E-3</v>
      </c>
      <c r="G25" s="11">
        <f ca="1">OFFSET(Exp!W97,0,MATCH(PL_CAT!$C$3,Exp!$X$87:$AC$87,0))</f>
        <v>979147628</v>
      </c>
      <c r="H25" s="11">
        <f t="shared" ca="1" si="5"/>
        <v>33472.787578784722</v>
      </c>
      <c r="I25" s="12">
        <f t="shared" ca="1" si="0"/>
        <v>3.4410172719311592E-3</v>
      </c>
    </row>
    <row r="26" spans="2:9" x14ac:dyDescent="0.3">
      <c r="B26" t="s">
        <v>106</v>
      </c>
      <c r="C26" s="11">
        <f ca="1">OFFSET(Exp!P98,0,MATCH(PL_CAT!$C$3,Exp!$Q$87:$V$87,0))</f>
        <v>265518112</v>
      </c>
      <c r="D26" s="11">
        <f t="shared" ca="1" si="3"/>
        <v>80650.683193275836</v>
      </c>
      <c r="E26" s="12">
        <f t="shared" ca="1" si="4"/>
        <v>8.0292831089527616E-3</v>
      </c>
      <c r="G26" s="11">
        <f ca="1">OFFSET(Exp!W98,0,MATCH(PL_CAT!$C$3,Exp!$X$87:$AC$87,0))</f>
        <v>13194232378</v>
      </c>
      <c r="H26" s="11">
        <f t="shared" ca="1" si="5"/>
        <v>451053.26819411718</v>
      </c>
      <c r="I26" s="12">
        <f t="shared" ca="1" si="0"/>
        <v>4.636847417514383E-2</v>
      </c>
    </row>
    <row r="27" spans="2:9" x14ac:dyDescent="0.3">
      <c r="B27" t="s">
        <v>107</v>
      </c>
      <c r="C27" s="11">
        <f ca="1">OFFSET(Exp!P99,0,MATCH(PL_CAT!$C$3,Exp!$Q$87:$V$87,0))</f>
        <v>5460456</v>
      </c>
      <c r="D27" s="11">
        <f t="shared" ca="1" si="3"/>
        <v>1658.6043928589781</v>
      </c>
      <c r="E27" s="12">
        <f t="shared" ca="1" si="4"/>
        <v>1.6512450618803647E-4</v>
      </c>
      <c r="G27" s="11">
        <f ca="1">OFFSET(Exp!W99,0,MATCH(PL_CAT!$C$3,Exp!$X$87:$AC$87,0))</f>
        <v>86899335</v>
      </c>
      <c r="H27" s="11">
        <f t="shared" ca="1" si="5"/>
        <v>2970.7093169740619</v>
      </c>
      <c r="I27" s="12">
        <f t="shared" ca="1" si="0"/>
        <v>3.0539022319352638E-4</v>
      </c>
    </row>
    <row r="28" spans="2:9" x14ac:dyDescent="0.3">
      <c r="B28" t="s">
        <v>108</v>
      </c>
      <c r="C28" s="11">
        <f ca="1">OFFSET(Exp!P100,0,MATCH(PL_CAT!$C$3,Exp!$Q$87:$V$87,0))</f>
        <v>1000504021</v>
      </c>
      <c r="D28" s="11">
        <f t="shared" ca="1" si="3"/>
        <v>303901.42587059969</v>
      </c>
      <c r="E28" s="12">
        <f t="shared" ca="1" si="4"/>
        <v>3.0255299631893356E-2</v>
      </c>
      <c r="G28" s="11">
        <f ca="1">OFFSET(Exp!W100,0,MATCH(PL_CAT!$C$3,Exp!$X$87:$AC$87,0))</f>
        <v>11412839753</v>
      </c>
      <c r="H28" s="11">
        <f t="shared" ca="1" si="5"/>
        <v>390155.22256147355</v>
      </c>
      <c r="I28" s="12">
        <f t="shared" ca="1" si="0"/>
        <v>4.010812832388902E-2</v>
      </c>
    </row>
    <row r="29" spans="2:9" x14ac:dyDescent="0.3">
      <c r="B29" t="s">
        <v>110</v>
      </c>
      <c r="C29" s="11">
        <f ca="1">OFFSET(Exp!P101,0,MATCH(PL_CAT!$C$3,Exp!$Q$87:$V$87,0))</f>
        <v>7160909</v>
      </c>
      <c r="D29" s="11">
        <f t="shared" ca="1" si="3"/>
        <v>2175.1141524193936</v>
      </c>
      <c r="E29" s="12">
        <f t="shared" ca="1" si="4"/>
        <v>2.1654630354726162E-4</v>
      </c>
      <c r="G29" s="11">
        <f ca="1">OFFSET(Exp!W101,0,MATCH(PL_CAT!$C$3,Exp!$X$87:$AC$87,0))</f>
        <v>152815907</v>
      </c>
      <c r="H29" s="11">
        <f t="shared" ca="1" si="5"/>
        <v>5224.1094676586627</v>
      </c>
      <c r="I29" s="12">
        <f t="shared" ca="1" si="0"/>
        <v>5.3704074888779273E-4</v>
      </c>
    </row>
    <row r="30" spans="2:9" x14ac:dyDescent="0.3">
      <c r="B30" t="s">
        <v>111</v>
      </c>
      <c r="C30" s="11">
        <f ca="1">OFFSET(Exp!P102,0,MATCH(PL_CAT!$C$3,Exp!$Q$87:$V$87,0))</f>
        <v>403613932</v>
      </c>
      <c r="D30" s="11">
        <f t="shared" ca="1" si="3"/>
        <v>122597.05794429712</v>
      </c>
      <c r="E30" s="12">
        <f t="shared" ca="1" si="4"/>
        <v>1.22053087163621E-2</v>
      </c>
      <c r="G30" s="11">
        <f ca="1">OFFSET(Exp!W102,0,MATCH(PL_CAT!$C$3,Exp!$X$87:$AC$87,0))</f>
        <v>2998964226</v>
      </c>
      <c r="H30" s="11">
        <f t="shared" ca="1" si="5"/>
        <v>102521.50913985827</v>
      </c>
      <c r="I30" s="12">
        <f t="shared" ca="1" si="0"/>
        <v>1.0539256190252101E-2</v>
      </c>
    </row>
    <row r="31" spans="2:9" x14ac:dyDescent="0.3">
      <c r="B31" t="s">
        <v>114</v>
      </c>
      <c r="C31" s="11">
        <f ca="1">OFFSET(Exp!P103,0,MATCH(PL_CAT!$C$3,Exp!$Q$87:$V$87,0))</f>
        <v>65683092</v>
      </c>
      <c r="D31" s="11">
        <f t="shared" ca="1" si="3"/>
        <v>19951.12952613489</v>
      </c>
      <c r="E31" s="12">
        <f t="shared" ca="1" si="4"/>
        <v>1.9862605121995984E-3</v>
      </c>
      <c r="G31" s="11">
        <f ca="1">OFFSET(Exp!W103,0,MATCH(PL_CAT!$C$3,Exp!$X$87:$AC$87,0))</f>
        <v>170957356</v>
      </c>
      <c r="H31" s="11">
        <f t="shared" ca="1" si="5"/>
        <v>5844.286498561255</v>
      </c>
      <c r="I31" s="12">
        <f t="shared" ca="1" si="0"/>
        <v>6.0079522018684195E-4</v>
      </c>
    </row>
    <row r="32" spans="2:9" x14ac:dyDescent="0.3">
      <c r="B32" t="s">
        <v>115</v>
      </c>
      <c r="C32" s="11">
        <f ca="1">OFFSET(Exp!P104,0,MATCH(PL_CAT!$C$3,Exp!$Q$87:$V$87,0))</f>
        <v>-36150000</v>
      </c>
      <c r="D32" s="11">
        <f t="shared" ca="1" si="3"/>
        <v>-10980.502141552292</v>
      </c>
      <c r="E32" s="12">
        <f t="shared" ca="1" si="4"/>
        <v>-1.0931780969753292E-3</v>
      </c>
      <c r="G32" s="11">
        <f ca="1">OFFSET(Exp!W104,0,MATCH(PL_CAT!$C$3,Exp!$X$87:$AC$87,0))</f>
        <v>992097303</v>
      </c>
      <c r="H32" s="11">
        <f t="shared" ca="1" si="5"/>
        <v>33915.480496679738</v>
      </c>
      <c r="I32" s="12">
        <f t="shared" ca="1" si="0"/>
        <v>3.4865262984217957E-3</v>
      </c>
    </row>
    <row r="33" spans="2:9" x14ac:dyDescent="0.3">
      <c r="B33" t="s">
        <v>116</v>
      </c>
      <c r="C33" s="11">
        <f ca="1">OFFSET(Exp!P105,0,MATCH(PL_CAT!$C$3,Exp!$Q$87:$V$87,0))</f>
        <v>687825240</v>
      </c>
      <c r="D33" s="11">
        <f t="shared" ca="1" si="3"/>
        <v>208925.76821116789</v>
      </c>
      <c r="E33" s="12">
        <f t="shared" ca="1" si="4"/>
        <v>2.0799875156702601E-2</v>
      </c>
      <c r="G33" s="11">
        <f ca="1">OFFSET(Exp!W105,0,MATCH(PL_CAT!$C$3,Exp!$X$87:$AC$87,0))</f>
        <v>6389220026</v>
      </c>
      <c r="H33" s="11">
        <f t="shared" ca="1" si="5"/>
        <v>218419.57086824032</v>
      </c>
      <c r="I33" s="12">
        <f t="shared" ca="1" si="0"/>
        <v>2.245362786461701E-2</v>
      </c>
    </row>
    <row r="34" spans="2:9" x14ac:dyDescent="0.3">
      <c r="B34" t="s">
        <v>117</v>
      </c>
      <c r="C34" s="11">
        <f ca="1">OFFSET(Exp!P106,0,MATCH(PL_CAT!$C$3,Exp!$Q$87:$V$87,0))</f>
        <v>0</v>
      </c>
      <c r="D34" s="11">
        <f t="shared" ca="1" si="3"/>
        <v>0</v>
      </c>
      <c r="E34" s="12">
        <f t="shared" ca="1" si="4"/>
        <v>0</v>
      </c>
      <c r="G34" s="11">
        <f ca="1">OFFSET(Exp!W106,0,MATCH(PL_CAT!$C$3,Exp!$X$87:$AC$87,0))</f>
        <v>1000000</v>
      </c>
      <c r="H34" s="11">
        <f t="shared" ca="1" si="5"/>
        <v>34.185639245387343</v>
      </c>
      <c r="I34" s="12">
        <f t="shared" ca="1" si="0"/>
        <v>3.5142987365038682E-6</v>
      </c>
    </row>
    <row r="35" spans="2:9" x14ac:dyDescent="0.3">
      <c r="B35" t="s">
        <v>118</v>
      </c>
      <c r="C35" s="11">
        <f ca="1">OFFSET(Exp!P107,0,MATCH(PL_CAT!$C$3,Exp!$Q$87:$V$87,0))</f>
        <v>1545836</v>
      </c>
      <c r="D35" s="11">
        <f t="shared" ca="1" si="3"/>
        <v>469.54510396925667</v>
      </c>
      <c r="E35" s="12">
        <f t="shared" ca="1" si="4"/>
        <v>4.6746170310261549E-5</v>
      </c>
      <c r="G35" s="11">
        <f ca="1">OFFSET(Exp!W107,0,MATCH(PL_CAT!$C$3,Exp!$X$87:$AC$87,0))</f>
        <v>210367283</v>
      </c>
      <c r="H35" s="11">
        <f t="shared" ca="1" si="5"/>
        <v>7191.5400456703055</v>
      </c>
      <c r="I35" s="12">
        <f t="shared" ca="1" si="0"/>
        <v>7.3929347684865174E-4</v>
      </c>
    </row>
    <row r="36" spans="2:9" x14ac:dyDescent="0.3">
      <c r="B36" t="s">
        <v>119</v>
      </c>
      <c r="C36" s="11">
        <f ca="1">OFFSET(Exp!P108,0,MATCH(PL_CAT!$C$3,Exp!$Q$87:$V$87,0))</f>
        <v>0</v>
      </c>
      <c r="D36" s="11"/>
      <c r="E36" s="12"/>
      <c r="G36" s="11">
        <f ca="1">OFFSET(Exp!W108,0,MATCH(PL_CAT!$C$3,Exp!$X$87:$AC$87,0))</f>
        <v>9427200</v>
      </c>
      <c r="H36" s="11">
        <f t="shared" ca="1" si="5"/>
        <v>322.27485829411557</v>
      </c>
      <c r="I36" s="12">
        <f t="shared" ca="1" si="0"/>
        <v>3.3129997048769272E-5</v>
      </c>
    </row>
    <row r="37" spans="2:9" x14ac:dyDescent="0.3">
      <c r="B37" s="1" t="s">
        <v>130</v>
      </c>
      <c r="C37" s="67">
        <f ca="1">SUM(C19:C36)</f>
        <v>7847468422</v>
      </c>
      <c r="D37" s="67">
        <f ca="1">SUM(D19:D36)</f>
        <v>2383655.4305265555</v>
      </c>
      <c r="E37" s="70">
        <f ca="1">D37/D$8</f>
        <v>0.23730790029421714</v>
      </c>
      <c r="F37" s="1"/>
      <c r="G37" s="67">
        <f ca="1">SUM(G19:G36)</f>
        <v>57759192379</v>
      </c>
      <c r="H37" s="67">
        <f ca="1">SUM(H19:H36)</f>
        <v>1974534.9137734198</v>
      </c>
      <c r="I37" s="70">
        <f t="shared" ca="1" si="0"/>
        <v>0.20298305679900355</v>
      </c>
    </row>
    <row r="38" spans="2:9" x14ac:dyDescent="0.3">
      <c r="E38" s="12"/>
      <c r="I38" s="12">
        <f t="shared" ca="1" si="0"/>
        <v>0</v>
      </c>
    </row>
    <row r="39" spans="2:9" x14ac:dyDescent="0.3">
      <c r="B39" s="1" t="s">
        <v>131</v>
      </c>
      <c r="C39" s="67">
        <f ca="1">C8-C17-C37</f>
        <v>1408110116.9666672</v>
      </c>
      <c r="D39" s="67">
        <f ca="1">D8-D17-D37</f>
        <v>427711.09695418831</v>
      </c>
      <c r="E39" s="70">
        <f ca="1">E8-E17-E37</f>
        <v>4.258133161818331E-2</v>
      </c>
      <c r="F39" s="67">
        <f t="shared" ref="F39" si="6">F8-F17-F37</f>
        <v>0</v>
      </c>
      <c r="G39" s="67">
        <f ca="1">G8-G17-G37</f>
        <v>17408312707.974976</v>
      </c>
      <c r="H39" s="67">
        <f ca="1">H8-H17-H37</f>
        <v>595114.29810572555</v>
      </c>
      <c r="I39" s="70">
        <f ca="1">I8-I17-I37</f>
        <v>6.117801135430076E-2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C24920-106F-46A3-A6D6-F01BB0318075}">
          <x14:formula1>
            <xm:f>DM!$A$3:$A$8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698B-C898-489C-B35C-4F7DEF2288AB}">
  <dimension ref="B2:I39"/>
  <sheetViews>
    <sheetView topLeftCell="A4" workbookViewId="0">
      <selection activeCell="C20" sqref="C20"/>
    </sheetView>
  </sheetViews>
  <sheetFormatPr defaultRowHeight="14.4" x14ac:dyDescent="0.3"/>
  <cols>
    <col min="2" max="2" width="27.44140625" bestFit="1" customWidth="1"/>
    <col min="3" max="3" width="17.33203125" customWidth="1"/>
    <col min="4" max="4" width="11.44140625" bestFit="1" customWidth="1"/>
    <col min="5" max="5" width="6.44140625" customWidth="1"/>
    <col min="6" max="6" width="4.77734375" customWidth="1"/>
    <col min="7" max="7" width="17.21875" bestFit="1" customWidth="1"/>
    <col min="8" max="8" width="15.109375" bestFit="1" customWidth="1"/>
  </cols>
  <sheetData>
    <row r="2" spans="2:9" x14ac:dyDescent="0.3">
      <c r="B2" s="1" t="s">
        <v>141</v>
      </c>
      <c r="C2" t="s">
        <v>124</v>
      </c>
    </row>
    <row r="3" spans="2:9" x14ac:dyDescent="0.3">
      <c r="C3" s="71" t="s">
        <v>125</v>
      </c>
      <c r="D3" s="1" t="s">
        <v>132</v>
      </c>
      <c r="E3" s="1" t="s">
        <v>133</v>
      </c>
      <c r="G3" s="71" t="s">
        <v>134</v>
      </c>
      <c r="H3" s="71" t="s">
        <v>132</v>
      </c>
      <c r="I3" s="1" t="s">
        <v>133</v>
      </c>
    </row>
    <row r="4" spans="2:9" x14ac:dyDescent="0.3">
      <c r="B4" t="s">
        <v>122</v>
      </c>
      <c r="C4" s="65">
        <f ca="1">SUMIF(Sales!$A$3:$A$23,PL_CN!$C$2,Sales!$AS$3:$AS$23)</f>
        <v>3292.1991666666663</v>
      </c>
      <c r="D4" s="65">
        <v>1</v>
      </c>
      <c r="E4" s="65"/>
      <c r="G4" s="65">
        <f ca="1">SUMIF(Sales!$A$3:$A$23,PL_CN!$C$2,Sales!$AT$3:$AT$23)</f>
        <v>29252.049166666664</v>
      </c>
      <c r="H4" s="65">
        <v>1</v>
      </c>
      <c r="I4" s="65"/>
    </row>
    <row r="5" spans="2:9" x14ac:dyDescent="0.3">
      <c r="B5" t="s">
        <v>127</v>
      </c>
      <c r="C5" s="11">
        <f ca="1">C6/C4</f>
        <v>10044568.375394462</v>
      </c>
      <c r="D5" s="11">
        <f ca="1">D6</f>
        <v>10044568.375394462</v>
      </c>
      <c r="E5" s="11"/>
      <c r="G5" s="11">
        <f ca="1">G6/G4</f>
        <v>9727584.8778286446</v>
      </c>
      <c r="H5" s="11">
        <f ca="1">H6</f>
        <v>9727584.8778286446</v>
      </c>
      <c r="I5" s="11"/>
    </row>
    <row r="6" spans="2:9" x14ac:dyDescent="0.3">
      <c r="B6" s="1" t="s">
        <v>123</v>
      </c>
      <c r="C6" s="68">
        <f ca="1">SUMIF(Sales!$A$3:$A$23,PL_CN!$C$2,Sales!$AP$3:$AP$23)</f>
        <v>33068719635</v>
      </c>
      <c r="D6" s="68">
        <f ca="1">C6/C4</f>
        <v>10044568.375394462</v>
      </c>
      <c r="E6" s="70">
        <f ca="1">D6/D$6</f>
        <v>1</v>
      </c>
      <c r="G6" s="68">
        <f ca="1">SUMIF(Sales!$A$3:$A$23,PL_CN!$C$2,Sales!$AQ$3:$AQ$23)</f>
        <v>284551791119.16663</v>
      </c>
      <c r="H6" s="68">
        <f ca="1">G6/G4</f>
        <v>9727584.8778286446</v>
      </c>
      <c r="I6" s="70">
        <f ca="1">H6/H$6</f>
        <v>1</v>
      </c>
    </row>
    <row r="7" spans="2:9" x14ac:dyDescent="0.3">
      <c r="E7" s="12"/>
    </row>
    <row r="8" spans="2:9" x14ac:dyDescent="0.3">
      <c r="E8" s="12"/>
    </row>
    <row r="9" spans="2:9" x14ac:dyDescent="0.3">
      <c r="E9" s="12"/>
    </row>
    <row r="10" spans="2:9" x14ac:dyDescent="0.3">
      <c r="B10" t="s">
        <v>129</v>
      </c>
      <c r="C10" s="11">
        <f ca="1">SUMIF(Sales!$A$25:$A$45,PL_CN!$C$2,Sales!$AP$25:$AP$45)</f>
        <v>22990091304.366665</v>
      </c>
      <c r="D10" s="11">
        <f ca="1">C10/$C$4</f>
        <v>6983201.8479137179</v>
      </c>
      <c r="E10" s="12">
        <f ca="1">D10/D$6</f>
        <v>0.69522169464444306</v>
      </c>
      <c r="G10" s="11">
        <f ca="1">SUMIF(Sales!$A$25:$A$45,PL_CN!$C$2,Sales!$AQ$25:$AQ$45)</f>
        <v>202071273740.52499</v>
      </c>
      <c r="H10" s="11">
        <f ca="1">G10/$G$4</f>
        <v>6907935.6659495002</v>
      </c>
      <c r="I10" s="12">
        <f ca="1">H10/H$6</f>
        <v>0.71013882199005429</v>
      </c>
    </row>
    <row r="11" spans="2:9" x14ac:dyDescent="0.3">
      <c r="B11" t="s">
        <v>108</v>
      </c>
      <c r="C11" s="11">
        <f ca="1">C4*250000</f>
        <v>823049791.66666663</v>
      </c>
      <c r="D11" s="11">
        <f t="shared" ref="D11:D14" ca="1" si="0">C11/$C$4</f>
        <v>250000.00000000003</v>
      </c>
      <c r="E11" s="12">
        <f t="shared" ref="E11:E14" ca="1" si="1">D11/D$6</f>
        <v>2.4889073443156509E-2</v>
      </c>
      <c r="G11" s="11">
        <f ca="1">G4*250000</f>
        <v>7313012291.666666</v>
      </c>
      <c r="H11" s="11">
        <f t="shared" ref="H11:H14" ca="1" si="2">G11/$G$4</f>
        <v>250000</v>
      </c>
      <c r="I11" s="12">
        <f t="shared" ref="I11:I14" ca="1" si="3">H11/H$6</f>
        <v>2.5700109856641423E-2</v>
      </c>
    </row>
    <row r="12" spans="2:9" x14ac:dyDescent="0.3">
      <c r="B12" t="s">
        <v>1</v>
      </c>
      <c r="D12">
        <f t="shared" ca="1" si="0"/>
        <v>0</v>
      </c>
      <c r="E12" s="12">
        <f t="shared" ca="1" si="1"/>
        <v>0</v>
      </c>
      <c r="H12" s="11">
        <f t="shared" ca="1" si="2"/>
        <v>0</v>
      </c>
      <c r="I12" s="12">
        <f t="shared" ca="1" si="3"/>
        <v>0</v>
      </c>
    </row>
    <row r="13" spans="2:9" x14ac:dyDescent="0.3">
      <c r="B13" t="s">
        <v>2</v>
      </c>
      <c r="D13">
        <f t="shared" ca="1" si="0"/>
        <v>0</v>
      </c>
      <c r="E13" s="12">
        <f t="shared" ca="1" si="1"/>
        <v>0</v>
      </c>
      <c r="H13" s="11">
        <f t="shared" ca="1" si="2"/>
        <v>0</v>
      </c>
      <c r="I13" s="12">
        <f t="shared" ca="1" si="3"/>
        <v>0</v>
      </c>
    </row>
    <row r="14" spans="2:9" x14ac:dyDescent="0.3">
      <c r="B14" t="s">
        <v>3</v>
      </c>
      <c r="D14">
        <f t="shared" ca="1" si="0"/>
        <v>0</v>
      </c>
      <c r="E14" s="12">
        <f t="shared" ca="1" si="1"/>
        <v>0</v>
      </c>
      <c r="H14" s="11">
        <f t="shared" ca="1" si="2"/>
        <v>0</v>
      </c>
      <c r="I14" s="12">
        <f t="shared" ca="1" si="3"/>
        <v>0</v>
      </c>
    </row>
    <row r="15" spans="2:9" x14ac:dyDescent="0.3">
      <c r="B15" s="1" t="s">
        <v>0</v>
      </c>
      <c r="C15" s="67">
        <f ca="1">SUM(C10:C14)</f>
        <v>23813141096.033333</v>
      </c>
      <c r="D15" s="67">
        <f t="shared" ref="D15:I15" ca="1" si="4">SUM(D10:D14)</f>
        <v>7233201.8479137179</v>
      </c>
      <c r="E15" s="70">
        <f t="shared" ca="1" si="4"/>
        <v>0.72011076808759955</v>
      </c>
      <c r="F15" s="67">
        <f t="shared" si="4"/>
        <v>0</v>
      </c>
      <c r="G15" s="67">
        <f t="shared" ca="1" si="4"/>
        <v>209384286032.19165</v>
      </c>
      <c r="H15" s="67">
        <f t="shared" ca="1" si="4"/>
        <v>7157935.6659495002</v>
      </c>
      <c r="I15" s="70">
        <f t="shared" ca="1" si="4"/>
        <v>0.73583893184669569</v>
      </c>
    </row>
    <row r="17" spans="2:9" x14ac:dyDescent="0.3">
      <c r="B17" t="s">
        <v>98</v>
      </c>
      <c r="C17" s="11">
        <f ca="1">SUMIFS(Exp!$O$4:$O$66,Exp!$N$4:$N$66,PL_CN!$C$2,Exp!$A$4:$A$66,PL_CN!$B17)</f>
        <v>4355308071</v>
      </c>
      <c r="D17" s="11">
        <f t="shared" ref="D17:D38" ca="1" si="5">C17/$C$4</f>
        <v>1322917.5546538169</v>
      </c>
      <c r="E17" s="12">
        <f t="shared" ref="E17:E38" ca="1" si="6">D17/D$6</f>
        <v>0.13170476870807946</v>
      </c>
      <c r="G17" s="11">
        <f ca="1">SUMIFS(Exp!$P$4:$P$66,Exp!$N$4:$N$66,PL_CN!$C$2,Exp!$A$4:$A$66,PL_CN!$B17)</f>
        <v>17690193146</v>
      </c>
      <c r="H17" s="11">
        <f t="shared" ref="H17:H35" ca="1" si="7">G17/$G$4</f>
        <v>604750.5610703798</v>
      </c>
      <c r="I17" s="12">
        <f t="shared" ref="I17:I31" ca="1" si="8">H17/H$6</f>
        <v>6.2168623421497198E-2</v>
      </c>
    </row>
    <row r="18" spans="2:9" x14ac:dyDescent="0.3">
      <c r="B18" t="s">
        <v>100</v>
      </c>
      <c r="C18" s="11">
        <f ca="1">SUMIFS(Exp!$O$4:$O$66,Exp!$N$4:$N$66,PL_CN!$C$2,Exp!$A$4:$A$66,PL_CN!$B18)</f>
        <v>1510559</v>
      </c>
      <c r="D18" s="11">
        <f t="shared" ca="1" si="5"/>
        <v>458.82977412008546</v>
      </c>
      <c r="E18" s="12">
        <f t="shared" ca="1" si="6"/>
        <v>4.5679391783926869E-5</v>
      </c>
      <c r="G18" s="11">
        <f ca="1">SUMIFS(Exp!$P$4:$P$66,Exp!$N$4:$N$66,PL_CN!$C$2,Exp!$A$4:$A$66,PL_CN!$B18)</f>
        <v>7388236</v>
      </c>
      <c r="H18" s="11">
        <f t="shared" ca="1" si="7"/>
        <v>252.57157055578358</v>
      </c>
      <c r="I18" s="12">
        <f t="shared" ca="1" si="8"/>
        <v>2.5964468439792392E-5</v>
      </c>
    </row>
    <row r="19" spans="2:9" x14ac:dyDescent="0.3">
      <c r="B19" t="s">
        <v>101</v>
      </c>
      <c r="C19" s="11">
        <f ca="1">SUMIFS(Exp!$O$4:$O$66,Exp!$N$4:$N$66,PL_CN!$C$2,Exp!$A$4:$A$66,PL_CN!$B19)</f>
        <v>123791889</v>
      </c>
      <c r="D19" s="11">
        <f t="shared" ca="1" si="5"/>
        <v>37601.579592567185</v>
      </c>
      <c r="E19" s="12">
        <f t="shared" ca="1" si="6"/>
        <v>3.7434739042323984E-3</v>
      </c>
      <c r="G19" s="11">
        <f ca="1">SUMIFS(Exp!$P$4:$P$66,Exp!$N$4:$N$66,PL_CN!$C$2,Exp!$A$4:$A$66,PL_CN!$B19)</f>
        <v>385998854</v>
      </c>
      <c r="H19" s="11">
        <f t="shared" ca="1" si="7"/>
        <v>13195.617571976938</v>
      </c>
      <c r="I19" s="12">
        <f t="shared" ca="1" si="8"/>
        <v>1.3565152849041411E-3</v>
      </c>
    </row>
    <row r="20" spans="2:9" x14ac:dyDescent="0.3">
      <c r="B20" t="s">
        <v>102</v>
      </c>
      <c r="C20" s="11">
        <f ca="1">SUMIFS(Exp!$O$4:$O$66,Exp!$N$4:$N$66,PL_CN!$C$2,Exp!$A$4:$A$66,PL_CN!$B20)</f>
        <v>124947050</v>
      </c>
      <c r="D20" s="11">
        <f t="shared" ca="1" si="5"/>
        <v>37952.457817583439</v>
      </c>
      <c r="E20" s="12">
        <f t="shared" ca="1" si="6"/>
        <v>3.7784060398805344E-3</v>
      </c>
      <c r="G20" s="11">
        <f ca="1">SUMIFS(Exp!$P$4:$P$66,Exp!$N$4:$N$66,PL_CN!$C$2,Exp!$A$4:$A$66,PL_CN!$B20)</f>
        <v>244210307</v>
      </c>
      <c r="H20" s="11">
        <f t="shared" ca="1" si="7"/>
        <v>8348.4854551072913</v>
      </c>
      <c r="I20" s="12">
        <f t="shared" ca="1" si="8"/>
        <v>8.5822797333132183E-4</v>
      </c>
    </row>
    <row r="21" spans="2:9" x14ac:dyDescent="0.3">
      <c r="B21" t="s">
        <v>103</v>
      </c>
      <c r="C21" s="11">
        <f ca="1">SUMIFS(Exp!$O$4:$O$66,Exp!$N$4:$N$66,PL_CN!$C$2,Exp!$A$4:$A$66,PL_CN!$B21)</f>
        <v>9627525</v>
      </c>
      <c r="D21" s="11">
        <f t="shared" ca="1" si="5"/>
        <v>2924.3446439930353</v>
      </c>
      <c r="E21" s="12">
        <f t="shared" ca="1" si="6"/>
        <v>2.9113691446977611E-4</v>
      </c>
      <c r="G21" s="11">
        <f ca="1">SUMIFS(Exp!$P$4:$P$66,Exp!$N$4:$N$66,PL_CN!$C$2,Exp!$A$4:$A$66,PL_CN!$B21)</f>
        <v>144308356</v>
      </c>
      <c r="H21" s="11">
        <f t="shared" ca="1" si="7"/>
        <v>4933.2733983109283</v>
      </c>
      <c r="I21" s="12">
        <f t="shared" ca="1" si="8"/>
        <v>5.0714267315775049E-4</v>
      </c>
    </row>
    <row r="22" spans="2:9" x14ac:dyDescent="0.3">
      <c r="B22" t="s">
        <v>104</v>
      </c>
      <c r="C22" s="11">
        <f ca="1">SUMIFS(Exp!$O$4:$O$66,Exp!$N$4:$N$66,PL_CN!$C$2,Exp!$A$4:$A$66,PL_CN!$B22)</f>
        <v>11822173</v>
      </c>
      <c r="D22" s="11">
        <f t="shared" ca="1" si="5"/>
        <v>3590.9653096625639</v>
      </c>
      <c r="E22" s="12">
        <f t="shared" ca="1" si="6"/>
        <v>3.5750319729607521E-4</v>
      </c>
      <c r="G22" s="11">
        <f ca="1">SUMIFS(Exp!$P$4:$P$66,Exp!$N$4:$N$66,PL_CN!$C$2,Exp!$A$4:$A$66,PL_CN!$B22)</f>
        <v>71497356</v>
      </c>
      <c r="H22" s="11">
        <f t="shared" ca="1" si="7"/>
        <v>2444.1828192150301</v>
      </c>
      <c r="I22" s="12">
        <f t="shared" ca="1" si="8"/>
        <v>2.5126306785416727E-4</v>
      </c>
    </row>
    <row r="23" spans="2:9" x14ac:dyDescent="0.3">
      <c r="B23" t="s">
        <v>105</v>
      </c>
      <c r="C23" s="11">
        <f ca="1">SUMIFS(Exp!$O$4:$O$66,Exp!$N$4:$N$66,PL_CN!$C$2,Exp!$A$4:$A$66,PL_CN!$B23)</f>
        <v>57379342</v>
      </c>
      <c r="D23" s="11">
        <f t="shared" ca="1" si="5"/>
        <v>17428.879328128944</v>
      </c>
      <c r="E23" s="12">
        <f t="shared" ca="1" si="6"/>
        <v>1.7351546305188542E-3</v>
      </c>
      <c r="G23" s="11">
        <f ca="1">SUMIFS(Exp!$P$4:$P$66,Exp!$N$4:$N$66,PL_CN!$C$2,Exp!$A$4:$A$66,PL_CN!$B23)</f>
        <v>483318342</v>
      </c>
      <c r="H23" s="11">
        <f t="shared" ca="1" si="7"/>
        <v>16522.546480290741</v>
      </c>
      <c r="I23" s="12">
        <f t="shared" ca="1" si="8"/>
        <v>1.6985250386197445E-3</v>
      </c>
    </row>
    <row r="24" spans="2:9" x14ac:dyDescent="0.3">
      <c r="B24" t="s">
        <v>106</v>
      </c>
      <c r="C24" s="11">
        <f ca="1">SUMIFS(Exp!$O$4:$O$66,Exp!$N$4:$N$66,PL_CN!$C$2,Exp!$A$4:$A$66,PL_CN!$B24)</f>
        <v>8155322</v>
      </c>
      <c r="D24" s="11">
        <f t="shared" ca="1" si="5"/>
        <v>2477.1654408312179</v>
      </c>
      <c r="E24" s="12">
        <f t="shared" ca="1" si="6"/>
        <v>2.466174103507894E-4</v>
      </c>
      <c r="G24" s="11">
        <f ca="1">SUMIFS(Exp!$P$4:$P$66,Exp!$N$4:$N$66,PL_CN!$C$2,Exp!$A$4:$A$66,PL_CN!$B24)</f>
        <v>3476149967</v>
      </c>
      <c r="H24" s="11">
        <f t="shared" ca="1" si="7"/>
        <v>118834.40873472711</v>
      </c>
      <c r="I24" s="12">
        <f t="shared" ca="1" si="8"/>
        <v>1.2216229436926063E-2</v>
      </c>
    </row>
    <row r="25" spans="2:9" x14ac:dyDescent="0.3">
      <c r="B25" t="s">
        <v>107</v>
      </c>
      <c r="C25" s="11">
        <f ca="1">SUMIFS(Exp!$O$4:$O$66,Exp!$N$4:$N$66,PL_CN!$C$2,Exp!$A$4:$A$66,PL_CN!$B25)</f>
        <v>5090456</v>
      </c>
      <c r="D25" s="11">
        <f t="shared" ca="1" si="5"/>
        <v>1546.2175106356215</v>
      </c>
      <c r="E25" s="12">
        <f t="shared" ca="1" si="6"/>
        <v>1.5393568472521846E-4</v>
      </c>
      <c r="G25" s="11">
        <f ca="1">SUMIFS(Exp!$P$4:$P$66,Exp!$N$4:$N$66,PL_CN!$C$2,Exp!$A$4:$A$66,PL_CN!$B25)</f>
        <v>65908780</v>
      </c>
      <c r="H25" s="11">
        <f t="shared" ca="1" si="7"/>
        <v>2253.1337761836003</v>
      </c>
      <c r="I25" s="12">
        <f t="shared" ca="1" si="8"/>
        <v>2.3162314227851143E-4</v>
      </c>
    </row>
    <row r="26" spans="2:9" x14ac:dyDescent="0.3">
      <c r="B26" t="s">
        <v>108</v>
      </c>
      <c r="C26" s="11">
        <f ca="1">SUMIFS(Exp!$O$4:$O$66,Exp!$N$4:$N$66,PL_CN!$C$2,Exp!$A$4:$A$66,PL_CN!$B26)</f>
        <v>502427752</v>
      </c>
      <c r="D26" s="11">
        <f t="shared" ca="1" si="5"/>
        <v>152611.59078316193</v>
      </c>
      <c r="E26" s="12">
        <f t="shared" ca="1" si="6"/>
        <v>1.5193444365116255E-2</v>
      </c>
      <c r="G26" s="11">
        <f ca="1">SUMIFS(Exp!$P$4:$P$66,Exp!$N$4:$N$66,PL_CN!$C$2,Exp!$A$4:$A$66,PL_CN!$B26)</f>
        <v>5726331612</v>
      </c>
      <c r="H26" s="11">
        <f t="shared" ca="1" si="7"/>
        <v>195758.30668728935</v>
      </c>
      <c r="I26" s="12">
        <f t="shared" ca="1" si="8"/>
        <v>2.0124039948853759E-2</v>
      </c>
    </row>
    <row r="27" spans="2:9" x14ac:dyDescent="0.3">
      <c r="B27" t="s">
        <v>110</v>
      </c>
      <c r="C27" s="11">
        <f ca="1">SUMIFS(Exp!$O$4:$O$66,Exp!$N$4:$N$66,PL_CN!$C$2,Exp!$A$4:$A$66,PL_CN!$B27)</f>
        <v>0</v>
      </c>
      <c r="D27" s="11">
        <f t="shared" ca="1" si="5"/>
        <v>0</v>
      </c>
      <c r="E27" s="12">
        <f t="shared" ca="1" si="6"/>
        <v>0</v>
      </c>
      <c r="G27" s="11">
        <f ca="1">SUMIFS(Exp!$P$4:$P$66,Exp!$N$4:$N$66,PL_CN!$C$2,Exp!$A$4:$A$66,PL_CN!$B27)</f>
        <v>58551817</v>
      </c>
      <c r="H27" s="11">
        <f t="shared" ca="1" si="7"/>
        <v>2001.6312931239377</v>
      </c>
      <c r="I27" s="12">
        <f t="shared" ca="1" si="8"/>
        <v>2.0576857650310572E-4</v>
      </c>
    </row>
    <row r="28" spans="2:9" x14ac:dyDescent="0.3">
      <c r="B28" t="s">
        <v>111</v>
      </c>
      <c r="C28" s="11">
        <f ca="1">SUMIFS(Exp!$O$4:$O$66,Exp!$N$4:$N$66,PL_CN!$C$2,Exp!$A$4:$A$66,PL_CN!$B28)</f>
        <v>201806966</v>
      </c>
      <c r="D28" s="11">
        <f t="shared" ca="1" si="5"/>
        <v>61298.528972148561</v>
      </c>
      <c r="E28" s="12">
        <f t="shared" ca="1" si="6"/>
        <v>6.1026543581810498E-3</v>
      </c>
      <c r="G28" s="11">
        <f ca="1">SUMIFS(Exp!$P$4:$P$66,Exp!$N$4:$N$66,PL_CN!$C$2,Exp!$A$4:$A$66,PL_CN!$B28)</f>
        <v>1578055749</v>
      </c>
      <c r="H28" s="11">
        <f t="shared" ca="1" si="7"/>
        <v>53946.844544423519</v>
      </c>
      <c r="I28" s="12">
        <f t="shared" ca="1" si="8"/>
        <v>5.5457593248433657E-3</v>
      </c>
    </row>
    <row r="29" spans="2:9" x14ac:dyDescent="0.3">
      <c r="B29" t="s">
        <v>114</v>
      </c>
      <c r="C29" s="11">
        <f ca="1">SUMIFS(Exp!$O$4:$O$66,Exp!$N$4:$N$66,PL_CN!$C$2,Exp!$A$4:$A$66,PL_CN!$B29)</f>
        <v>32841546</v>
      </c>
      <c r="D29" s="11">
        <f t="shared" ca="1" si="5"/>
        <v>9975.5647630674448</v>
      </c>
      <c r="E29" s="12">
        <f t="shared" ca="1" si="6"/>
        <v>9.9313025609979919E-4</v>
      </c>
      <c r="G29" s="11">
        <f ca="1">SUMIFS(Exp!$P$4:$P$66,Exp!$N$4:$N$66,PL_CN!$C$2,Exp!$A$4:$A$66,PL_CN!$B29)</f>
        <v>32841546</v>
      </c>
      <c r="H29" s="11">
        <f t="shared" ca="1" si="7"/>
        <v>1122.7092438167938</v>
      </c>
      <c r="I29" s="12">
        <f t="shared" ca="1" si="8"/>
        <v>1.1541500361263368E-4</v>
      </c>
    </row>
    <row r="30" spans="2:9" x14ac:dyDescent="0.3">
      <c r="B30" t="s">
        <v>115</v>
      </c>
      <c r="C30" s="11">
        <f ca="1">SUMIFS(Exp!$O$4:$O$66,Exp!$N$4:$N$66,PL_CN!$C$2,Exp!$A$4:$A$66,PL_CN!$B30)</f>
        <v>0</v>
      </c>
      <c r="D30" s="11">
        <f t="shared" ca="1" si="5"/>
        <v>0</v>
      </c>
      <c r="E30" s="12">
        <f t="shared" ca="1" si="6"/>
        <v>0</v>
      </c>
      <c r="G30" s="11">
        <f ca="1">SUMIFS(Exp!$P$4:$P$66,Exp!$N$4:$N$66,PL_CN!$C$2,Exp!$A$4:$A$66,PL_CN!$B30)</f>
        <v>170938500</v>
      </c>
      <c r="H30" s="11">
        <f t="shared" ca="1" si="7"/>
        <v>5843.6418941476441</v>
      </c>
      <c r="I30" s="12">
        <f t="shared" ca="1" si="8"/>
        <v>6.0072895456986654E-4</v>
      </c>
    </row>
    <row r="31" spans="2:9" x14ac:dyDescent="0.3">
      <c r="B31" t="s">
        <v>116</v>
      </c>
      <c r="C31" s="11">
        <f ca="1">SUMIFS(Exp!$O$4:$O$66,Exp!$N$4:$N$66,PL_CN!$C$2,Exp!$A$4:$A$66,PL_CN!$B31)</f>
        <v>343912620</v>
      </c>
      <c r="D31" s="11">
        <f t="shared" ca="1" si="5"/>
        <v>104462.88410558394</v>
      </c>
      <c r="E31" s="12">
        <f t="shared" ca="1" si="6"/>
        <v>1.0399937578351301E-2</v>
      </c>
      <c r="G31" s="11">
        <f ca="1">SUMIFS(Exp!$P$4:$P$66,Exp!$N$4:$N$66,PL_CN!$C$2,Exp!$A$4:$A$66,PL_CN!$B31)</f>
        <v>3194610013</v>
      </c>
      <c r="H31" s="11">
        <f t="shared" ca="1" si="7"/>
        <v>109209.78543412016</v>
      </c>
      <c r="I31" s="12">
        <f t="shared" ca="1" si="8"/>
        <v>1.1226813932308505E-2</v>
      </c>
    </row>
    <row r="32" spans="2:9" x14ac:dyDescent="0.3">
      <c r="B32" s="1" t="s">
        <v>136</v>
      </c>
      <c r="C32" s="67">
        <f ca="1">SUM(C17:C31)</f>
        <v>5778621271</v>
      </c>
      <c r="D32" s="67">
        <f t="shared" ref="D32:E32" ca="1" si="9">SUM(D17:D31)</f>
        <v>1755246.5626953009</v>
      </c>
      <c r="E32" s="70">
        <f t="shared" ca="1" si="9"/>
        <v>0.17474584243908542</v>
      </c>
      <c r="F32" s="1"/>
      <c r="G32" s="68">
        <f ca="1">SUM(G17:G31)</f>
        <v>33330302581</v>
      </c>
      <c r="H32" s="68">
        <f t="shared" ref="H32:I32" ca="1" si="10">SUM(H17:H31)</f>
        <v>1139417.6999736684</v>
      </c>
      <c r="I32" s="70">
        <f t="shared" ca="1" si="10"/>
        <v>0.11713264024769991</v>
      </c>
    </row>
    <row r="33" spans="2:9" x14ac:dyDescent="0.3">
      <c r="D33" s="11"/>
      <c r="E33" s="12"/>
    </row>
    <row r="34" spans="2:9" x14ac:dyDescent="0.3">
      <c r="B34" t="s">
        <v>137</v>
      </c>
      <c r="C34" s="11">
        <f ca="1">HLOOKUP($C$2,Exp!$Q$117:$T$120,3,0)</f>
        <v>1102276502</v>
      </c>
      <c r="D34" s="11">
        <f t="shared" ca="1" si="5"/>
        <v>334814.64704823704</v>
      </c>
      <c r="E34" s="12">
        <f t="shared" ca="1" si="6"/>
        <v>3.3332905360912379E-2</v>
      </c>
      <c r="G34" s="11">
        <f ca="1">HLOOKUP($C$2,Exp!$U$117:$X$120,3,0)</f>
        <v>11482333770</v>
      </c>
      <c r="H34" s="11">
        <f t="shared" ca="1" si="7"/>
        <v>392530.91995634837</v>
      </c>
      <c r="I34" s="12">
        <f t="shared" ref="I34:I35" ca="1" si="11">H34/H$6</f>
        <v>4.0352351060026694E-2</v>
      </c>
    </row>
    <row r="35" spans="2:9" x14ac:dyDescent="0.3">
      <c r="B35" t="s">
        <v>138</v>
      </c>
      <c r="C35" s="11">
        <f ca="1">HLOOKUP($C$2,Exp!$Q$117:$T$120,4,0)</f>
        <v>966570649</v>
      </c>
      <c r="D35" s="11">
        <f t="shared" ca="1" si="5"/>
        <v>293594.22078301769</v>
      </c>
      <c r="E35" s="12">
        <f t="shared" ca="1" si="6"/>
        <v>2.9229152494219337E-2</v>
      </c>
      <c r="G35" s="11">
        <f ca="1">HLOOKUP($C$2,Exp!$U$117:$X$120,4,0)</f>
        <v>12946556028</v>
      </c>
      <c r="H35" s="11">
        <f t="shared" ca="1" si="7"/>
        <v>442586.29384340288</v>
      </c>
      <c r="I35" s="12">
        <f t="shared" ca="1" si="11"/>
        <v>4.549806549127694E-2</v>
      </c>
    </row>
    <row r="36" spans="2:9" x14ac:dyDescent="0.3">
      <c r="B36" s="1" t="s">
        <v>139</v>
      </c>
      <c r="C36" s="67">
        <f ca="1">SUM(C34:C35)</f>
        <v>2068847151</v>
      </c>
      <c r="D36" s="68">
        <f t="shared" ca="1" si="5"/>
        <v>628408.86783125473</v>
      </c>
      <c r="E36" s="70">
        <f t="shared" ca="1" si="6"/>
        <v>6.256205785513172E-2</v>
      </c>
      <c r="G36" s="67">
        <f ca="1">SUM(G34:G35)</f>
        <v>24428889798</v>
      </c>
      <c r="H36" s="67">
        <f t="shared" ref="H36:I36" ca="1" si="12">SUM(H34:H35)</f>
        <v>835117.21379975125</v>
      </c>
      <c r="I36" s="70">
        <f t="shared" ca="1" si="12"/>
        <v>8.5850416551303627E-2</v>
      </c>
    </row>
    <row r="37" spans="2:9" x14ac:dyDescent="0.3">
      <c r="D37" s="11"/>
      <c r="E37" s="12"/>
      <c r="I37" s="12"/>
    </row>
    <row r="38" spans="2:9" x14ac:dyDescent="0.3">
      <c r="B38" s="1" t="s">
        <v>131</v>
      </c>
      <c r="C38" s="67">
        <f ca="1">C6-C15-C32-C36</f>
        <v>1408110116.9666672</v>
      </c>
      <c r="D38" s="68">
        <f t="shared" ca="1" si="5"/>
        <v>427711.09695418912</v>
      </c>
      <c r="E38" s="70">
        <f t="shared" ca="1" si="6"/>
        <v>4.2581331618183386E-2</v>
      </c>
      <c r="F38" s="1"/>
      <c r="G38" s="67">
        <f ca="1">G6-G15-G32-G36</f>
        <v>17408312707.974976</v>
      </c>
      <c r="H38" s="67">
        <f t="shared" ref="H38:I38" ca="1" si="13">H6-H15-H32-H36</f>
        <v>595114.29810572474</v>
      </c>
      <c r="I38" s="70">
        <f t="shared" ca="1" si="13"/>
        <v>6.117801135430076E-2</v>
      </c>
    </row>
    <row r="39" spans="2:9" x14ac:dyDescent="0.3">
      <c r="C39" s="64">
        <f ca="1">C38-PL_CAT!C39</f>
        <v>0</v>
      </c>
      <c r="G39" s="64">
        <f ca="1">G38-PL_CAT!G39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CC426E-FDB7-4DD4-A09C-F47FD1958BCE}">
          <x14:formula1>
            <xm:f>DM!$A$13:$A$16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C69-E403-4A03-834E-E4C090B9A09A}">
  <dimension ref="A2:AC120"/>
  <sheetViews>
    <sheetView topLeftCell="M90" workbookViewId="0">
      <selection activeCell="U119" sqref="U119:X120"/>
    </sheetView>
  </sheetViews>
  <sheetFormatPr defaultRowHeight="14.4" x14ac:dyDescent="0.3"/>
  <cols>
    <col min="1" max="1" width="23.109375" bestFit="1" customWidth="1"/>
    <col min="2" max="5" width="16.109375" bestFit="1" customWidth="1"/>
    <col min="6" max="6" width="16.21875" bestFit="1" customWidth="1"/>
    <col min="7" max="11" width="16.109375" bestFit="1" customWidth="1"/>
    <col min="12" max="12" width="16.21875" bestFit="1" customWidth="1"/>
    <col min="13" max="13" width="16.109375" bestFit="1" customWidth="1"/>
    <col min="14" max="14" width="11.33203125" customWidth="1"/>
    <col min="15" max="15" width="16.109375" bestFit="1" customWidth="1"/>
    <col min="16" max="16" width="16.21875" bestFit="1" customWidth="1"/>
    <col min="17" max="17" width="14.88671875" bestFit="1" customWidth="1"/>
    <col min="18" max="23" width="16.109375" bestFit="1" customWidth="1"/>
    <col min="24" max="24" width="17.21875" bestFit="1" customWidth="1"/>
    <col min="25" max="29" width="16.109375" bestFit="1" customWidth="1"/>
  </cols>
  <sheetData>
    <row r="2" spans="1:16" x14ac:dyDescent="0.3">
      <c r="A2" s="1" t="s">
        <v>135</v>
      </c>
    </row>
    <row r="3" spans="1:16" x14ac:dyDescent="0.3"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  <c r="O3" t="s">
        <v>125</v>
      </c>
      <c r="P3" t="s">
        <v>126</v>
      </c>
    </row>
    <row r="4" spans="1:16" x14ac:dyDescent="0.3">
      <c r="A4" t="s">
        <v>98</v>
      </c>
      <c r="B4">
        <v>114390862</v>
      </c>
      <c r="C4">
        <v>2148938947.5880818</v>
      </c>
      <c r="D4">
        <v>660000</v>
      </c>
      <c r="G4">
        <v>36608000</v>
      </c>
      <c r="H4">
        <v>66576213</v>
      </c>
      <c r="I4">
        <v>259683138</v>
      </c>
      <c r="J4">
        <v>1447950251</v>
      </c>
      <c r="K4">
        <v>2314836720</v>
      </c>
      <c r="L4">
        <v>3537042490</v>
      </c>
      <c r="M4">
        <v>886311305.49893594</v>
      </c>
      <c r="N4" t="s">
        <v>99</v>
      </c>
      <c r="O4" s="11">
        <f ca="1">OFFSET(A4,0,Sales!$AP$1)</f>
        <v>1447950251</v>
      </c>
      <c r="P4" s="11">
        <f ca="1">SUM(OFFSET(B4,0,0,1,Sales!$AP$1))</f>
        <v>4074807411.5880818</v>
      </c>
    </row>
    <row r="5" spans="1:16" x14ac:dyDescent="0.3">
      <c r="A5" t="s">
        <v>100</v>
      </c>
      <c r="K5">
        <v>9575091</v>
      </c>
      <c r="M5">
        <v>854918.83928571432</v>
      </c>
      <c r="N5" t="s">
        <v>99</v>
      </c>
      <c r="O5" s="11">
        <f ca="1">OFFSET(A5,0,Sales!$AP$1)</f>
        <v>0</v>
      </c>
      <c r="P5" s="11">
        <f ca="1">SUM(OFFSET(B5,0,0,1,Sales!$AP$1))</f>
        <v>0</v>
      </c>
    </row>
    <row r="6" spans="1:16" x14ac:dyDescent="0.3">
      <c r="A6" t="s">
        <v>101</v>
      </c>
      <c r="B6">
        <v>8613600</v>
      </c>
      <c r="D6">
        <v>22851955</v>
      </c>
      <c r="F6">
        <v>15016311</v>
      </c>
      <c r="H6">
        <v>92811864</v>
      </c>
      <c r="I6">
        <v>18380091</v>
      </c>
      <c r="J6">
        <v>116070434</v>
      </c>
      <c r="K6">
        <v>86900322</v>
      </c>
      <c r="L6">
        <v>155709735</v>
      </c>
      <c r="M6">
        <v>46103063.571428575</v>
      </c>
      <c r="N6" t="s">
        <v>99</v>
      </c>
      <c r="O6" s="11">
        <f ca="1">OFFSET(A6,0,Sales!$AP$1)</f>
        <v>116070434</v>
      </c>
      <c r="P6" s="11">
        <f ca="1">SUM(OFFSET(B6,0,0,1,Sales!$AP$1))</f>
        <v>273744255</v>
      </c>
    </row>
    <row r="7" spans="1:16" x14ac:dyDescent="0.3">
      <c r="A7" t="s">
        <v>102</v>
      </c>
      <c r="B7">
        <v>2240182</v>
      </c>
      <c r="D7">
        <v>15265818</v>
      </c>
      <c r="F7">
        <v>18131878</v>
      </c>
      <c r="G7">
        <v>1017000</v>
      </c>
      <c r="H7">
        <v>6674227</v>
      </c>
      <c r="I7">
        <v>8510767</v>
      </c>
      <c r="J7">
        <v>122447850</v>
      </c>
      <c r="K7">
        <v>21629016</v>
      </c>
      <c r="L7">
        <v>262500</v>
      </c>
      <c r="M7">
        <v>17516003.392857146</v>
      </c>
      <c r="N7" t="s">
        <v>99</v>
      </c>
      <c r="O7" s="11">
        <f ca="1">OFFSET(A7,0,Sales!$AP$1)</f>
        <v>122447850</v>
      </c>
      <c r="P7" s="11">
        <f ca="1">SUM(OFFSET(B7,0,0,1,Sales!$AP$1))</f>
        <v>174287722</v>
      </c>
    </row>
    <row r="8" spans="1:16" x14ac:dyDescent="0.3">
      <c r="A8" t="s">
        <v>103</v>
      </c>
      <c r="B8">
        <v>4804090</v>
      </c>
      <c r="C8">
        <v>247500</v>
      </c>
      <c r="E8">
        <v>4170600</v>
      </c>
      <c r="F8">
        <v>4172799</v>
      </c>
      <c r="H8">
        <v>420000</v>
      </c>
      <c r="J8">
        <v>1447646</v>
      </c>
      <c r="K8">
        <v>11399882</v>
      </c>
      <c r="L8">
        <v>1543000</v>
      </c>
      <c r="M8">
        <v>2518349.7321428573</v>
      </c>
      <c r="N8" t="s">
        <v>99</v>
      </c>
      <c r="O8" s="11">
        <f ca="1">OFFSET(A8,0,Sales!$AP$1)</f>
        <v>1447646</v>
      </c>
      <c r="P8" s="11">
        <f ca="1">SUM(OFFSET(B8,0,0,1,Sales!$AP$1))</f>
        <v>15262635</v>
      </c>
    </row>
    <row r="9" spans="1:16" x14ac:dyDescent="0.3">
      <c r="A9" t="s">
        <v>104</v>
      </c>
      <c r="F9">
        <v>3955769</v>
      </c>
      <c r="G9">
        <v>6856182</v>
      </c>
      <c r="H9">
        <v>1574821</v>
      </c>
      <c r="I9">
        <v>8927741</v>
      </c>
      <c r="J9">
        <v>11822039</v>
      </c>
      <c r="K9">
        <v>10936389</v>
      </c>
      <c r="L9">
        <v>6989972</v>
      </c>
      <c r="M9">
        <v>4559188.6607142864</v>
      </c>
      <c r="N9" t="s">
        <v>99</v>
      </c>
      <c r="O9" s="11">
        <f ca="1">OFFSET(A9,0,Sales!$AP$1)</f>
        <v>11822039</v>
      </c>
      <c r="P9" s="11">
        <f ca="1">SUM(OFFSET(B9,0,0,1,Sales!$AP$1))</f>
        <v>33136552</v>
      </c>
    </row>
    <row r="10" spans="1:16" x14ac:dyDescent="0.3">
      <c r="A10" t="s">
        <v>105</v>
      </c>
      <c r="B10">
        <v>10297114</v>
      </c>
      <c r="C10">
        <v>10297114</v>
      </c>
      <c r="D10">
        <v>10297114</v>
      </c>
      <c r="E10">
        <v>10297114</v>
      </c>
      <c r="F10">
        <v>10297114</v>
      </c>
      <c r="G10">
        <v>10297114</v>
      </c>
      <c r="H10">
        <v>10297114</v>
      </c>
      <c r="I10">
        <v>10297114</v>
      </c>
      <c r="J10">
        <v>10297114</v>
      </c>
      <c r="K10">
        <v>8975442</v>
      </c>
      <c r="L10">
        <v>11618786</v>
      </c>
      <c r="M10">
        <v>10113236.964285715</v>
      </c>
      <c r="N10" t="s">
        <v>99</v>
      </c>
      <c r="O10" s="11">
        <f ca="1">OFFSET(A10,0,Sales!$AP$1)</f>
        <v>10297114</v>
      </c>
      <c r="P10" s="11">
        <f ca="1">SUM(OFFSET(B10,0,0,1,Sales!$AP$1))</f>
        <v>92674026</v>
      </c>
    </row>
    <row r="11" spans="1:16" x14ac:dyDescent="0.3">
      <c r="A11" t="s">
        <v>106</v>
      </c>
      <c r="B11">
        <v>73045000</v>
      </c>
      <c r="C11">
        <v>84100093</v>
      </c>
      <c r="D11">
        <v>94486756</v>
      </c>
      <c r="E11">
        <v>116952883</v>
      </c>
      <c r="F11">
        <v>111354598</v>
      </c>
      <c r="G11">
        <v>124475770</v>
      </c>
      <c r="H11">
        <v>47599743</v>
      </c>
      <c r="I11">
        <v>46952363</v>
      </c>
      <c r="J11">
        <v>3500971</v>
      </c>
      <c r="K11">
        <v>88909713</v>
      </c>
      <c r="L11">
        <v>-37351248</v>
      </c>
      <c r="M11">
        <v>67323807.321428582</v>
      </c>
      <c r="N11" t="s">
        <v>99</v>
      </c>
      <c r="O11" s="11">
        <f ca="1">OFFSET(A11,0,Sales!$AP$1)</f>
        <v>3500971</v>
      </c>
      <c r="P11" s="11">
        <f ca="1">SUM(OFFSET(B11,0,0,1,Sales!$AP$1))</f>
        <v>702468177</v>
      </c>
    </row>
    <row r="12" spans="1:16" x14ac:dyDescent="0.3">
      <c r="A12" t="s">
        <v>107</v>
      </c>
      <c r="D12">
        <v>73333</v>
      </c>
      <c r="E12">
        <v>38341424</v>
      </c>
      <c r="G12">
        <v>1937888</v>
      </c>
      <c r="K12">
        <v>858545</v>
      </c>
      <c r="M12">
        <v>3679570.5357142859</v>
      </c>
      <c r="N12" t="s">
        <v>99</v>
      </c>
      <c r="O12" s="11">
        <f ca="1">OFFSET(A12,0,Sales!$AP$1)</f>
        <v>0</v>
      </c>
      <c r="P12" s="11">
        <f ca="1">SUM(OFFSET(B12,0,0,1,Sales!$AP$1))</f>
        <v>40352645</v>
      </c>
    </row>
    <row r="13" spans="1:16" x14ac:dyDescent="0.3">
      <c r="A13" t="s">
        <v>108</v>
      </c>
      <c r="B13">
        <v>19361842</v>
      </c>
      <c r="C13">
        <v>16345217</v>
      </c>
      <c r="D13">
        <v>6466487</v>
      </c>
      <c r="E13">
        <v>8586503</v>
      </c>
      <c r="F13">
        <v>10609975</v>
      </c>
      <c r="G13">
        <v>3180727</v>
      </c>
      <c r="H13">
        <v>8556130</v>
      </c>
      <c r="J13">
        <v>9093676</v>
      </c>
      <c r="K13">
        <v>7714129</v>
      </c>
      <c r="L13">
        <v>6367406</v>
      </c>
      <c r="M13">
        <v>8596615.3571428582</v>
      </c>
      <c r="N13" t="s">
        <v>99</v>
      </c>
      <c r="O13" s="11">
        <f ca="1">OFFSET(A13,0,Sales!$AP$1)</f>
        <v>9093676</v>
      </c>
      <c r="P13" s="11">
        <f ca="1">SUM(OFFSET(B13,0,0,1,Sales!$AP$1))</f>
        <v>82200557</v>
      </c>
    </row>
    <row r="14" spans="1:16" x14ac:dyDescent="0.3">
      <c r="A14" t="s">
        <v>4</v>
      </c>
      <c r="M14">
        <v>0</v>
      </c>
      <c r="O14" s="11">
        <f ca="1">OFFSET(A14,0,Sales!$AP$1)</f>
        <v>0</v>
      </c>
      <c r="P14" s="11">
        <f ca="1">SUM(OFFSET(B14,0,0,1,Sales!$AP$1))</f>
        <v>0</v>
      </c>
    </row>
    <row r="15" spans="1:16" x14ac:dyDescent="0.3">
      <c r="A15" t="s">
        <v>98</v>
      </c>
      <c r="B15">
        <v>1538981808</v>
      </c>
      <c r="C15">
        <v>986484128.28193593</v>
      </c>
      <c r="D15">
        <v>2553691676</v>
      </c>
      <c r="E15">
        <v>362489473</v>
      </c>
      <c r="F15">
        <v>144839518</v>
      </c>
      <c r="G15">
        <v>466128522</v>
      </c>
      <c r="H15">
        <v>574267052</v>
      </c>
      <c r="I15">
        <v>1790911815</v>
      </c>
      <c r="J15">
        <v>2487935999</v>
      </c>
      <c r="K15">
        <v>1017229259</v>
      </c>
      <c r="L15">
        <v>1729652689</v>
      </c>
      <c r="M15">
        <v>1218983208.8644588</v>
      </c>
      <c r="N15" t="s">
        <v>109</v>
      </c>
      <c r="O15" s="11">
        <f ca="1">OFFSET(A15,0,Sales!$AP$1)</f>
        <v>2487935999</v>
      </c>
      <c r="P15" s="11">
        <f ca="1">SUM(OFFSET(B15,0,0,1,Sales!$AP$1))</f>
        <v>10905729991.281937</v>
      </c>
    </row>
    <row r="16" spans="1:16" x14ac:dyDescent="0.3">
      <c r="A16" t="s">
        <v>100</v>
      </c>
      <c r="B16">
        <v>-4696236</v>
      </c>
      <c r="C16">
        <v>1510559</v>
      </c>
      <c r="D16">
        <v>1510559</v>
      </c>
      <c r="E16">
        <v>1510559</v>
      </c>
      <c r="F16">
        <v>1510559</v>
      </c>
      <c r="G16">
        <v>1510559</v>
      </c>
      <c r="H16">
        <v>1510559</v>
      </c>
      <c r="I16">
        <v>1510559</v>
      </c>
      <c r="J16">
        <v>1510559</v>
      </c>
      <c r="M16">
        <v>659663.92857142864</v>
      </c>
      <c r="N16" t="s">
        <v>109</v>
      </c>
      <c r="O16" s="11">
        <f ca="1">OFFSET(A16,0,Sales!$AP$1)</f>
        <v>1510559</v>
      </c>
      <c r="P16" s="11">
        <f ca="1">SUM(OFFSET(B16,0,0,1,Sales!$AP$1))</f>
        <v>7388236</v>
      </c>
    </row>
    <row r="17" spans="1:16" x14ac:dyDescent="0.3">
      <c r="A17" t="s">
        <v>101</v>
      </c>
      <c r="B17">
        <v>8726181</v>
      </c>
      <c r="C17">
        <v>5640454</v>
      </c>
      <c r="D17">
        <v>15602091</v>
      </c>
      <c r="E17">
        <v>344000</v>
      </c>
      <c r="F17">
        <v>4224000</v>
      </c>
      <c r="H17">
        <v>4927272</v>
      </c>
      <c r="J17">
        <v>813636</v>
      </c>
      <c r="K17">
        <v>8331634</v>
      </c>
      <c r="L17">
        <v>11163318</v>
      </c>
      <c r="M17">
        <v>5336838.0357142864</v>
      </c>
      <c r="N17" t="s">
        <v>109</v>
      </c>
      <c r="O17" s="11">
        <f ca="1">OFFSET(A17,0,Sales!$AP$1)</f>
        <v>813636</v>
      </c>
      <c r="P17" s="11">
        <f ca="1">SUM(OFFSET(B17,0,0,1,Sales!$AP$1))</f>
        <v>40277634</v>
      </c>
    </row>
    <row r="18" spans="1:16" x14ac:dyDescent="0.3">
      <c r="A18" t="s">
        <v>102</v>
      </c>
      <c r="B18">
        <v>28770503</v>
      </c>
      <c r="C18">
        <v>1272727</v>
      </c>
      <c r="D18">
        <v>11438073</v>
      </c>
      <c r="H18">
        <v>1315864</v>
      </c>
      <c r="L18">
        <v>427000</v>
      </c>
      <c r="M18">
        <v>3859300.6250000005</v>
      </c>
      <c r="N18" t="s">
        <v>109</v>
      </c>
      <c r="O18" s="11">
        <f ca="1">OFFSET(A18,0,Sales!$AP$1)</f>
        <v>0</v>
      </c>
      <c r="P18" s="11">
        <f ca="1">SUM(OFFSET(B18,0,0,1,Sales!$AP$1))</f>
        <v>42797167</v>
      </c>
    </row>
    <row r="19" spans="1:16" x14ac:dyDescent="0.3">
      <c r="A19" t="s">
        <v>103</v>
      </c>
      <c r="C19">
        <v>12587253</v>
      </c>
      <c r="D19">
        <v>1671882</v>
      </c>
      <c r="E19">
        <v>1636364</v>
      </c>
      <c r="G19">
        <v>1636364</v>
      </c>
      <c r="H19">
        <v>5463636</v>
      </c>
      <c r="M19">
        <v>2053169.5535714286</v>
      </c>
      <c r="N19" t="s">
        <v>109</v>
      </c>
      <c r="O19" s="11">
        <f ca="1">OFFSET(A19,0,Sales!$AP$1)</f>
        <v>0</v>
      </c>
      <c r="P19" s="11">
        <f ca="1">SUM(OFFSET(B19,0,0,1,Sales!$AP$1))</f>
        <v>22995499</v>
      </c>
    </row>
    <row r="20" spans="1:16" x14ac:dyDescent="0.3">
      <c r="A20" t="s">
        <v>104</v>
      </c>
      <c r="F20">
        <v>35012669</v>
      </c>
      <c r="H20">
        <v>108000</v>
      </c>
      <c r="J20">
        <v>18</v>
      </c>
      <c r="M20">
        <v>3135775.625</v>
      </c>
      <c r="N20" t="s">
        <v>109</v>
      </c>
      <c r="O20" s="11">
        <f ca="1">OFFSET(A20,0,Sales!$AP$1)</f>
        <v>18</v>
      </c>
      <c r="P20" s="11">
        <f ca="1">SUM(OFFSET(B20,0,0,1,Sales!$AP$1))</f>
        <v>35120687</v>
      </c>
    </row>
    <row r="21" spans="1:16" x14ac:dyDescent="0.3">
      <c r="A21" t="s">
        <v>110</v>
      </c>
      <c r="E21">
        <v>318181</v>
      </c>
      <c r="M21">
        <v>28409.017857142859</v>
      </c>
      <c r="N21" t="s">
        <v>109</v>
      </c>
      <c r="O21" s="11">
        <f ca="1">OFFSET(A21,0,Sales!$AP$1)</f>
        <v>0</v>
      </c>
      <c r="P21" s="11">
        <f ca="1">SUM(OFFSET(B21,0,0,1,Sales!$AP$1))</f>
        <v>318181</v>
      </c>
    </row>
    <row r="22" spans="1:16" x14ac:dyDescent="0.3">
      <c r="A22" t="s">
        <v>105</v>
      </c>
      <c r="B22">
        <v>24443846</v>
      </c>
      <c r="C22">
        <v>24443846</v>
      </c>
      <c r="D22">
        <v>24443846</v>
      </c>
      <c r="E22">
        <v>24443846</v>
      </c>
      <c r="F22">
        <v>24443846</v>
      </c>
      <c r="G22">
        <v>24443846</v>
      </c>
      <c r="H22">
        <v>24443846</v>
      </c>
      <c r="I22">
        <v>24443846</v>
      </c>
      <c r="J22">
        <v>28580813</v>
      </c>
      <c r="K22">
        <v>19226506</v>
      </c>
      <c r="L22">
        <v>29661186</v>
      </c>
      <c r="M22">
        <v>24376720.803571429</v>
      </c>
      <c r="N22" t="s">
        <v>109</v>
      </c>
      <c r="O22" s="11">
        <f ca="1">OFFSET(A22,0,Sales!$AP$1)</f>
        <v>28580813</v>
      </c>
      <c r="P22" s="11">
        <f ca="1">SUM(OFFSET(B22,0,0,1,Sales!$AP$1))</f>
        <v>224131581</v>
      </c>
    </row>
    <row r="23" spans="1:16" x14ac:dyDescent="0.3">
      <c r="A23" t="s">
        <v>111</v>
      </c>
      <c r="B23">
        <v>29323636</v>
      </c>
      <c r="D23">
        <v>29323636</v>
      </c>
      <c r="H23">
        <v>98500000</v>
      </c>
      <c r="M23">
        <v>14031006.428571429</v>
      </c>
      <c r="N23" t="s">
        <v>109</v>
      </c>
      <c r="O23" s="11">
        <f ca="1">OFFSET(A23,0,Sales!$AP$1)</f>
        <v>0</v>
      </c>
      <c r="P23" s="11">
        <f ca="1">SUM(OFFSET(B23,0,0,1,Sales!$AP$1))</f>
        <v>157147272</v>
      </c>
    </row>
    <row r="24" spans="1:16" x14ac:dyDescent="0.3">
      <c r="A24" t="s">
        <v>106</v>
      </c>
      <c r="B24">
        <v>209155101</v>
      </c>
      <c r="C24">
        <v>142344324</v>
      </c>
      <c r="D24">
        <v>135645963</v>
      </c>
      <c r="E24">
        <v>144401976</v>
      </c>
      <c r="F24">
        <v>105548922</v>
      </c>
      <c r="G24">
        <v>126720129</v>
      </c>
      <c r="H24">
        <v>194281577</v>
      </c>
      <c r="I24">
        <v>256938144</v>
      </c>
      <c r="J24">
        <v>1324351</v>
      </c>
      <c r="K24">
        <v>369259513</v>
      </c>
      <c r="L24">
        <v>17292372</v>
      </c>
      <c r="M24">
        <v>152045747.5</v>
      </c>
      <c r="N24" t="s">
        <v>109</v>
      </c>
      <c r="O24" s="11">
        <f ca="1">OFFSET(A24,0,Sales!$AP$1)</f>
        <v>1324351</v>
      </c>
      <c r="P24" s="11">
        <f ca="1">SUM(OFFSET(B24,0,0,1,Sales!$AP$1))</f>
        <v>1316360487</v>
      </c>
    </row>
    <row r="25" spans="1:16" x14ac:dyDescent="0.3">
      <c r="A25" t="s">
        <v>107</v>
      </c>
      <c r="F25">
        <v>3399568</v>
      </c>
      <c r="H25">
        <v>1864444</v>
      </c>
      <c r="J25">
        <v>4720456</v>
      </c>
      <c r="M25">
        <v>891470.35714285716</v>
      </c>
      <c r="N25" t="s">
        <v>109</v>
      </c>
      <c r="O25" s="11">
        <f ca="1">OFFSET(A25,0,Sales!$AP$1)</f>
        <v>4720456</v>
      </c>
      <c r="P25" s="11">
        <f ca="1">SUM(OFFSET(B25,0,0,1,Sales!$AP$1))</f>
        <v>9984468</v>
      </c>
    </row>
    <row r="26" spans="1:16" x14ac:dyDescent="0.3">
      <c r="A26" t="s">
        <v>108</v>
      </c>
      <c r="F26">
        <v>3128000</v>
      </c>
      <c r="M26">
        <v>279285.71428571432</v>
      </c>
      <c r="N26" t="s">
        <v>109</v>
      </c>
      <c r="O26" s="11">
        <f ca="1">OFFSET(A26,0,Sales!$AP$1)</f>
        <v>0</v>
      </c>
      <c r="P26" s="11">
        <f ca="1">SUM(OFFSET(B26,0,0,1,Sales!$AP$1))</f>
        <v>3128000</v>
      </c>
    </row>
    <row r="27" spans="1:16" x14ac:dyDescent="0.3">
      <c r="A27" t="s">
        <v>4</v>
      </c>
      <c r="M27">
        <v>0</v>
      </c>
      <c r="O27" s="11">
        <f ca="1">OFFSET(A27,0,Sales!$AP$1)</f>
        <v>0</v>
      </c>
      <c r="P27" s="11">
        <f ca="1">SUM(OFFSET(B27,0,0,1,Sales!$AP$1))</f>
        <v>0</v>
      </c>
    </row>
    <row r="28" spans="1:16" x14ac:dyDescent="0.3">
      <c r="A28" t="s">
        <v>98</v>
      </c>
      <c r="B28">
        <v>223977805</v>
      </c>
      <c r="C28">
        <v>339969121.12998259</v>
      </c>
      <c r="D28">
        <v>142875000</v>
      </c>
      <c r="E28">
        <v>274955672</v>
      </c>
      <c r="F28">
        <v>-639098824</v>
      </c>
      <c r="G28">
        <v>-56444054</v>
      </c>
      <c r="H28">
        <v>1369013019</v>
      </c>
      <c r="I28">
        <v>629162259</v>
      </c>
      <c r="J28">
        <v>419421821</v>
      </c>
      <c r="K28">
        <v>429656803</v>
      </c>
      <c r="L28">
        <v>507023329</v>
      </c>
      <c r="M28">
        <v>325045709.92231989</v>
      </c>
      <c r="N28" t="s">
        <v>112</v>
      </c>
      <c r="O28" s="11">
        <f ca="1">OFFSET(A28,0,Sales!$AP$1)</f>
        <v>419421821</v>
      </c>
      <c r="P28" s="11">
        <f ca="1">SUM(OFFSET(B28,0,0,1,Sales!$AP$1))</f>
        <v>2703831819.1299825</v>
      </c>
    </row>
    <row r="29" spans="1:16" x14ac:dyDescent="0.3">
      <c r="A29" t="s">
        <v>101</v>
      </c>
      <c r="B29">
        <v>20227682</v>
      </c>
      <c r="D29">
        <v>6415454</v>
      </c>
      <c r="E29">
        <v>18207273</v>
      </c>
      <c r="I29">
        <v>8226000</v>
      </c>
      <c r="J29">
        <v>6907819</v>
      </c>
      <c r="K29">
        <v>8493454</v>
      </c>
      <c r="L29">
        <v>3988000</v>
      </c>
      <c r="M29">
        <v>6470150.1785714291</v>
      </c>
      <c r="N29" t="s">
        <v>112</v>
      </c>
      <c r="O29" s="11">
        <f ca="1">OFFSET(A29,0,Sales!$AP$1)</f>
        <v>6907819</v>
      </c>
      <c r="P29" s="11">
        <f ca="1">SUM(OFFSET(B29,0,0,1,Sales!$AP$1))</f>
        <v>59984228</v>
      </c>
    </row>
    <row r="30" spans="1:16" x14ac:dyDescent="0.3">
      <c r="A30" t="s">
        <v>102</v>
      </c>
      <c r="B30">
        <v>1632727</v>
      </c>
      <c r="J30">
        <v>2499200</v>
      </c>
      <c r="K30">
        <v>870909</v>
      </c>
      <c r="M30">
        <v>446681.78571428574</v>
      </c>
      <c r="N30" t="s">
        <v>112</v>
      </c>
      <c r="O30" s="11">
        <f ca="1">OFFSET(A30,0,Sales!$AP$1)</f>
        <v>2499200</v>
      </c>
      <c r="P30" s="11">
        <f ca="1">SUM(OFFSET(B30,0,0,1,Sales!$AP$1))</f>
        <v>4131927</v>
      </c>
    </row>
    <row r="31" spans="1:16" x14ac:dyDescent="0.3">
      <c r="A31" t="s">
        <v>103</v>
      </c>
      <c r="I31">
        <v>98281</v>
      </c>
      <c r="K31">
        <v>589353</v>
      </c>
      <c r="M31">
        <v>61395.892857142862</v>
      </c>
      <c r="N31" t="s">
        <v>112</v>
      </c>
      <c r="O31" s="11">
        <f ca="1">OFFSET(A31,0,Sales!$AP$1)</f>
        <v>0</v>
      </c>
      <c r="P31" s="11">
        <f ca="1">SUM(OFFSET(B31,0,0,1,Sales!$AP$1))</f>
        <v>98281</v>
      </c>
    </row>
    <row r="32" spans="1:16" x14ac:dyDescent="0.3">
      <c r="A32" t="s">
        <v>104</v>
      </c>
      <c r="F32">
        <v>22000</v>
      </c>
      <c r="H32">
        <v>44001</v>
      </c>
      <c r="I32">
        <v>44000</v>
      </c>
      <c r="J32">
        <v>116</v>
      </c>
      <c r="L32">
        <v>22000</v>
      </c>
      <c r="M32">
        <v>11796.160714285716</v>
      </c>
      <c r="N32" t="s">
        <v>112</v>
      </c>
      <c r="O32" s="11">
        <f ca="1">OFFSET(A32,0,Sales!$AP$1)</f>
        <v>116</v>
      </c>
      <c r="P32" s="11">
        <f ca="1">SUM(OFFSET(B32,0,0,1,Sales!$AP$1))</f>
        <v>110117</v>
      </c>
    </row>
    <row r="33" spans="1:16" x14ac:dyDescent="0.3">
      <c r="A33" t="s">
        <v>106</v>
      </c>
      <c r="B33">
        <v>66796886</v>
      </c>
      <c r="C33">
        <v>109177745</v>
      </c>
      <c r="D33">
        <v>85103966</v>
      </c>
      <c r="E33">
        <v>93595155</v>
      </c>
      <c r="F33">
        <v>127010667</v>
      </c>
      <c r="G33">
        <v>126078006</v>
      </c>
      <c r="H33">
        <v>103620800</v>
      </c>
      <c r="I33">
        <v>114116030</v>
      </c>
      <c r="K33">
        <v>216678624</v>
      </c>
      <c r="L33">
        <v>19185661</v>
      </c>
      <c r="M33">
        <v>94764601.785714298</v>
      </c>
      <c r="N33" t="s">
        <v>112</v>
      </c>
      <c r="O33" s="11">
        <f ca="1">OFFSET(A33,0,Sales!$AP$1)</f>
        <v>0</v>
      </c>
      <c r="P33" s="11">
        <f ca="1">SUM(OFFSET(B33,0,0,1,Sales!$AP$1))</f>
        <v>825499255</v>
      </c>
    </row>
    <row r="34" spans="1:16" x14ac:dyDescent="0.3">
      <c r="A34" t="s">
        <v>107</v>
      </c>
      <c r="K34">
        <v>1701179</v>
      </c>
      <c r="L34">
        <v>1575923</v>
      </c>
      <c r="M34">
        <v>292598.3928571429</v>
      </c>
      <c r="N34" t="s">
        <v>112</v>
      </c>
      <c r="O34" s="11">
        <f ca="1">OFFSET(A34,0,Sales!$AP$1)</f>
        <v>0</v>
      </c>
      <c r="P34" s="11">
        <f ca="1">SUM(OFFSET(B34,0,0,1,Sales!$AP$1))</f>
        <v>0</v>
      </c>
    </row>
    <row r="35" spans="1:16" x14ac:dyDescent="0.3">
      <c r="A35" t="s">
        <v>4</v>
      </c>
      <c r="M35">
        <v>0</v>
      </c>
      <c r="O35" s="11">
        <f ca="1">OFFSET(A35,0,Sales!$AP$1)</f>
        <v>0</v>
      </c>
      <c r="P35" s="11">
        <f ca="1">SUM(OFFSET(B35,0,0,1,Sales!$AP$1))</f>
        <v>0</v>
      </c>
    </row>
    <row r="36" spans="1:16" x14ac:dyDescent="0.3">
      <c r="A36" t="s">
        <v>98</v>
      </c>
      <c r="B36" s="11"/>
      <c r="C36" s="11"/>
      <c r="D36" s="11"/>
      <c r="E36" s="11"/>
      <c r="F36" s="11"/>
      <c r="G36" s="11">
        <v>2373924</v>
      </c>
      <c r="H36" s="11">
        <v>3450000</v>
      </c>
      <c r="I36" s="11"/>
      <c r="J36" s="11"/>
      <c r="K36" s="11"/>
      <c r="L36" s="11"/>
      <c r="M36" s="11">
        <v>519993.21428571432</v>
      </c>
      <c r="N36" t="s">
        <v>113</v>
      </c>
      <c r="O36" s="11">
        <f ca="1">OFFSET(A36,0,Sales!$AP$1)</f>
        <v>0</v>
      </c>
      <c r="P36" s="11">
        <f ca="1">SUM(OFFSET(B36,0,0,1,Sales!$AP$1))</f>
        <v>5823924</v>
      </c>
    </row>
    <row r="37" spans="1:16" x14ac:dyDescent="0.3">
      <c r="A37" t="s">
        <v>114</v>
      </c>
      <c r="B37" s="11"/>
      <c r="C37" s="11"/>
      <c r="D37" s="11"/>
      <c r="E37" s="11"/>
      <c r="F37" s="11"/>
      <c r="G37" s="11"/>
      <c r="H37" s="11"/>
      <c r="I37" s="11"/>
      <c r="J37" s="11">
        <v>32841546</v>
      </c>
      <c r="K37" s="11"/>
      <c r="L37" s="11"/>
      <c r="M37" s="11">
        <v>2932280.8928571432</v>
      </c>
      <c r="N37" t="s">
        <v>113</v>
      </c>
      <c r="O37" s="11">
        <f ca="1">OFFSET(A37,0,Sales!$AP$1)</f>
        <v>32841546</v>
      </c>
      <c r="P37" s="11">
        <f ca="1">SUM(OFFSET(B37,0,0,1,Sales!$AP$1))</f>
        <v>32841546</v>
      </c>
    </row>
    <row r="38" spans="1:16" x14ac:dyDescent="0.3">
      <c r="A38" t="s">
        <v>101</v>
      </c>
      <c r="B38" s="11">
        <v>1687272</v>
      </c>
      <c r="C38" s="11">
        <v>5046510</v>
      </c>
      <c r="D38" s="11"/>
      <c r="E38" s="11">
        <v>529091</v>
      </c>
      <c r="F38" s="11"/>
      <c r="G38" s="11">
        <v>2629864</v>
      </c>
      <c r="H38" s="11"/>
      <c r="I38" s="11">
        <v>2100000</v>
      </c>
      <c r="J38" s="11"/>
      <c r="K38" s="11">
        <v>590909</v>
      </c>
      <c r="L38" s="11"/>
      <c r="M38" s="11">
        <v>1123539.8214285716</v>
      </c>
      <c r="N38" t="s">
        <v>113</v>
      </c>
      <c r="O38" s="11">
        <f ca="1">OFFSET(A38,0,Sales!$AP$1)</f>
        <v>0</v>
      </c>
      <c r="P38" s="11">
        <f ca="1">SUM(OFFSET(B38,0,0,1,Sales!$AP$1))</f>
        <v>11992737</v>
      </c>
    </row>
    <row r="39" spans="1:16" x14ac:dyDescent="0.3">
      <c r="A39" t="s">
        <v>102</v>
      </c>
      <c r="B39" s="11">
        <v>12000000</v>
      </c>
      <c r="C39" s="11"/>
      <c r="D39" s="11">
        <v>9000000</v>
      </c>
      <c r="E39" s="11"/>
      <c r="F39" s="11">
        <v>959091</v>
      </c>
      <c r="G39" s="11"/>
      <c r="H39" s="11">
        <v>1034400</v>
      </c>
      <c r="I39" s="11"/>
      <c r="J39" s="11"/>
      <c r="K39" s="11">
        <v>9328195</v>
      </c>
      <c r="L39" s="11">
        <v>100985600</v>
      </c>
      <c r="M39" s="11">
        <v>11902436.25</v>
      </c>
      <c r="N39" t="s">
        <v>113</v>
      </c>
      <c r="O39" s="11">
        <f ca="1">OFFSET(A39,0,Sales!$AP$1)</f>
        <v>0</v>
      </c>
      <c r="P39" s="11">
        <f ca="1">SUM(OFFSET(B39,0,0,1,Sales!$AP$1))</f>
        <v>22993491</v>
      </c>
    </row>
    <row r="40" spans="1:16" x14ac:dyDescent="0.3">
      <c r="A40" t="s">
        <v>103</v>
      </c>
      <c r="B40" s="11">
        <v>20053278</v>
      </c>
      <c r="C40" s="11">
        <v>20176277</v>
      </c>
      <c r="D40" s="11">
        <v>8804066</v>
      </c>
      <c r="E40" s="11">
        <v>7583628</v>
      </c>
      <c r="F40" s="11">
        <v>17465064</v>
      </c>
      <c r="G40" s="11">
        <v>9622837</v>
      </c>
      <c r="H40" s="11">
        <v>5837824</v>
      </c>
      <c r="I40" s="11">
        <v>8229088</v>
      </c>
      <c r="J40" s="11">
        <v>8179879</v>
      </c>
      <c r="K40" s="11">
        <v>2173698</v>
      </c>
      <c r="L40" s="11">
        <v>47178511</v>
      </c>
      <c r="M40" s="11">
        <v>13866441.964285715</v>
      </c>
      <c r="N40" t="s">
        <v>113</v>
      </c>
      <c r="O40" s="11">
        <f ca="1">OFFSET(A40,0,Sales!$AP$1)</f>
        <v>8179879</v>
      </c>
      <c r="P40" s="11">
        <f ca="1">SUM(OFFSET(B40,0,0,1,Sales!$AP$1))</f>
        <v>105951941</v>
      </c>
    </row>
    <row r="41" spans="1:16" x14ac:dyDescent="0.3">
      <c r="A41" t="s">
        <v>104</v>
      </c>
      <c r="B41" s="11"/>
      <c r="C41" s="11"/>
      <c r="D41" s="11"/>
      <c r="E41" s="11"/>
      <c r="F41" s="11"/>
      <c r="G41" s="11">
        <v>3130000</v>
      </c>
      <c r="H41" s="11"/>
      <c r="I41" s="11"/>
      <c r="J41" s="11"/>
      <c r="K41" s="11"/>
      <c r="L41" s="11"/>
      <c r="M41" s="11">
        <v>279464.28571428574</v>
      </c>
      <c r="N41" t="s">
        <v>113</v>
      </c>
      <c r="O41" s="11">
        <f ca="1">OFFSET(A41,0,Sales!$AP$1)</f>
        <v>0</v>
      </c>
      <c r="P41" s="11">
        <f ca="1">SUM(OFFSET(B41,0,0,1,Sales!$AP$1))</f>
        <v>3130000</v>
      </c>
    </row>
    <row r="42" spans="1:16" x14ac:dyDescent="0.3">
      <c r="A42" t="s">
        <v>110</v>
      </c>
      <c r="B42" s="11"/>
      <c r="C42" s="11">
        <v>16979090</v>
      </c>
      <c r="D42" s="11">
        <v>8400000</v>
      </c>
      <c r="E42" s="11">
        <v>24756364</v>
      </c>
      <c r="F42" s="11"/>
      <c r="G42" s="11">
        <v>7728182</v>
      </c>
      <c r="H42" s="11"/>
      <c r="I42" s="11">
        <v>370000</v>
      </c>
      <c r="J42" s="11"/>
      <c r="K42" s="11"/>
      <c r="L42" s="11"/>
      <c r="M42" s="11">
        <v>5199431.7857142864</v>
      </c>
      <c r="N42" t="s">
        <v>113</v>
      </c>
      <c r="O42" s="11">
        <f ca="1">OFFSET(A42,0,Sales!$AP$1)</f>
        <v>0</v>
      </c>
      <c r="P42" s="11">
        <f ca="1">SUM(OFFSET(B42,0,0,1,Sales!$AP$1))</f>
        <v>58233636</v>
      </c>
    </row>
    <row r="43" spans="1:16" x14ac:dyDescent="0.3">
      <c r="A43" t="s">
        <v>105</v>
      </c>
      <c r="B43" s="11">
        <v>18501415</v>
      </c>
      <c r="C43" s="11">
        <v>18501415</v>
      </c>
      <c r="D43" s="11">
        <v>18501415</v>
      </c>
      <c r="E43" s="11">
        <v>18501415</v>
      </c>
      <c r="F43" s="11">
        <v>18501415</v>
      </c>
      <c r="G43" s="11">
        <v>18501415</v>
      </c>
      <c r="H43" s="11">
        <v>18501415</v>
      </c>
      <c r="I43" s="11">
        <v>18501415</v>
      </c>
      <c r="J43" s="11">
        <v>18501415</v>
      </c>
      <c r="K43" s="11">
        <v>17424481</v>
      </c>
      <c r="L43" s="11">
        <v>12614109</v>
      </c>
      <c r="M43" s="11">
        <v>17549225.446428571</v>
      </c>
      <c r="N43" t="s">
        <v>113</v>
      </c>
      <c r="O43" s="11">
        <f ca="1">OFFSET(A43,0,Sales!$AP$1)</f>
        <v>18501415</v>
      </c>
      <c r="P43" s="11">
        <f ca="1">SUM(OFFSET(B43,0,0,1,Sales!$AP$1))</f>
        <v>166512735</v>
      </c>
    </row>
    <row r="44" spans="1:16" x14ac:dyDescent="0.3">
      <c r="A44" t="s">
        <v>111</v>
      </c>
      <c r="B44" s="11"/>
      <c r="C44" s="11">
        <v>29323636</v>
      </c>
      <c r="D44" s="11">
        <v>180000000</v>
      </c>
      <c r="E44" s="11">
        <v>209323636</v>
      </c>
      <c r="F44" s="11">
        <v>231120602</v>
      </c>
      <c r="G44" s="11">
        <v>231120602</v>
      </c>
      <c r="H44" s="11">
        <v>136406068</v>
      </c>
      <c r="I44" s="11">
        <v>201806967</v>
      </c>
      <c r="J44" s="11">
        <v>201806966</v>
      </c>
      <c r="K44" s="11">
        <v>201806966</v>
      </c>
      <c r="L44" s="11"/>
      <c r="M44" s="11">
        <v>144885307.4107143</v>
      </c>
      <c r="N44" t="s">
        <v>113</v>
      </c>
      <c r="O44" s="11">
        <f ca="1">OFFSET(A44,0,Sales!$AP$1)</f>
        <v>201806966</v>
      </c>
      <c r="P44" s="11">
        <f ca="1">SUM(OFFSET(B44,0,0,1,Sales!$AP$1))</f>
        <v>1420908477</v>
      </c>
    </row>
    <row r="45" spans="1:16" x14ac:dyDescent="0.3">
      <c r="A45" t="s">
        <v>106</v>
      </c>
      <c r="B45" s="11">
        <v>128004382</v>
      </c>
      <c r="C45" s="11">
        <v>81913000</v>
      </c>
      <c r="D45" s="11">
        <v>83348657</v>
      </c>
      <c r="E45" s="11">
        <v>84105488</v>
      </c>
      <c r="F45" s="11">
        <v>100904988</v>
      </c>
      <c r="G45" s="11">
        <v>82181219</v>
      </c>
      <c r="H45" s="11">
        <v>27021793</v>
      </c>
      <c r="I45" s="11">
        <v>41012521</v>
      </c>
      <c r="J45" s="11">
        <v>3330000</v>
      </c>
      <c r="K45" s="11">
        <v>128949190</v>
      </c>
      <c r="L45" s="11">
        <v>-26587017</v>
      </c>
      <c r="M45" s="11">
        <v>65552162.589285716</v>
      </c>
      <c r="N45" t="s">
        <v>113</v>
      </c>
      <c r="O45" s="11">
        <f ca="1">OFFSET(A45,0,Sales!$AP$1)</f>
        <v>3330000</v>
      </c>
      <c r="P45" s="11">
        <f ca="1">SUM(OFFSET(B45,0,0,1,Sales!$AP$1))</f>
        <v>631822048</v>
      </c>
    </row>
    <row r="46" spans="1:16" x14ac:dyDescent="0.3">
      <c r="A46" t="s">
        <v>107</v>
      </c>
      <c r="B46" s="11">
        <v>625556</v>
      </c>
      <c r="C46" s="11">
        <v>1375556</v>
      </c>
      <c r="D46" s="11">
        <v>10027222</v>
      </c>
      <c r="E46" s="11">
        <v>161111</v>
      </c>
      <c r="F46" s="11">
        <v>2032222</v>
      </c>
      <c r="G46" s="11"/>
      <c r="H46" s="11">
        <v>480000</v>
      </c>
      <c r="I46" s="11">
        <v>500000</v>
      </c>
      <c r="J46" s="11">
        <v>370000</v>
      </c>
      <c r="K46" s="11">
        <v>597500</v>
      </c>
      <c r="L46" s="11">
        <v>2807500</v>
      </c>
      <c r="M46" s="11">
        <v>1694345.267857143</v>
      </c>
      <c r="N46" t="s">
        <v>113</v>
      </c>
      <c r="O46" s="11">
        <f ca="1">OFFSET(A46,0,Sales!$AP$1)</f>
        <v>370000</v>
      </c>
      <c r="P46" s="11">
        <f ca="1">SUM(OFFSET(B46,0,0,1,Sales!$AP$1))</f>
        <v>15571667</v>
      </c>
    </row>
    <row r="47" spans="1:16" x14ac:dyDescent="0.3">
      <c r="A47" t="s">
        <v>115</v>
      </c>
      <c r="B47" s="11"/>
      <c r="C47" s="11"/>
      <c r="D47" s="11">
        <v>170938500</v>
      </c>
      <c r="E47" s="11"/>
      <c r="F47" s="11"/>
      <c r="G47" s="11"/>
      <c r="H47" s="11"/>
      <c r="I47" s="11"/>
      <c r="J47" s="11"/>
      <c r="K47" s="11"/>
      <c r="L47" s="11"/>
      <c r="M47" s="11">
        <v>15262366.071428573</v>
      </c>
      <c r="N47" t="s">
        <v>113</v>
      </c>
      <c r="O47" s="11">
        <f ca="1">OFFSET(A47,0,Sales!$AP$1)</f>
        <v>0</v>
      </c>
      <c r="P47" s="11">
        <f ca="1">SUM(OFFSET(B47,0,0,1,Sales!$AP$1))</f>
        <v>170938500</v>
      </c>
    </row>
    <row r="48" spans="1:16" x14ac:dyDescent="0.3">
      <c r="A48" t="s">
        <v>116</v>
      </c>
      <c r="B48" s="11">
        <v>385610000</v>
      </c>
      <c r="C48" s="11">
        <v>695712171</v>
      </c>
      <c r="D48" s="11">
        <v>386967865</v>
      </c>
      <c r="E48" s="11">
        <v>141726452</v>
      </c>
      <c r="F48" s="11">
        <v>107599322</v>
      </c>
      <c r="G48" s="11">
        <v>376112208</v>
      </c>
      <c r="H48" s="11">
        <v>473684031</v>
      </c>
      <c r="I48" s="11">
        <v>283285344</v>
      </c>
      <c r="J48" s="11">
        <v>343912620</v>
      </c>
      <c r="K48" s="11">
        <v>524948485</v>
      </c>
      <c r="L48" s="11">
        <v>772722382</v>
      </c>
      <c r="M48" s="11">
        <v>401096507.14285719</v>
      </c>
      <c r="N48" t="s">
        <v>113</v>
      </c>
      <c r="O48" s="11">
        <f ca="1">OFFSET(A48,0,Sales!$AP$1)</f>
        <v>343912620</v>
      </c>
      <c r="P48" s="11">
        <f ca="1">SUM(OFFSET(B48,0,0,1,Sales!$AP$1))</f>
        <v>3194610013</v>
      </c>
    </row>
    <row r="49" spans="1:16" x14ac:dyDescent="0.3">
      <c r="A49" t="s">
        <v>108</v>
      </c>
      <c r="B49" s="11">
        <v>386611608</v>
      </c>
      <c r="C49" s="11">
        <v>566164974</v>
      </c>
      <c r="D49" s="11">
        <v>797550351</v>
      </c>
      <c r="E49" s="11">
        <v>751012142</v>
      </c>
      <c r="F49" s="11">
        <v>1070347631</v>
      </c>
      <c r="G49" s="11">
        <v>620299422</v>
      </c>
      <c r="H49" s="11">
        <v>135580030</v>
      </c>
      <c r="I49" s="11">
        <v>820102821</v>
      </c>
      <c r="J49" s="11">
        <v>493334076</v>
      </c>
      <c r="K49" s="11">
        <v>446693547</v>
      </c>
      <c r="L49" s="11">
        <v>1650919169</v>
      </c>
      <c r="M49" s="11">
        <v>690947836.69642866</v>
      </c>
      <c r="N49" t="s">
        <v>113</v>
      </c>
      <c r="O49" s="11">
        <f ca="1">OFFSET(A49,0,Sales!$AP$1)</f>
        <v>493334076</v>
      </c>
      <c r="P49" s="11">
        <f ca="1">SUM(OFFSET(B49,0,0,1,Sales!$AP$1))</f>
        <v>5641003055</v>
      </c>
    </row>
    <row r="50" spans="1:16" x14ac:dyDescent="0.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6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6" x14ac:dyDescent="0.3">
      <c r="A52" s="72" t="s">
        <v>98</v>
      </c>
      <c r="B52" s="73">
        <f>SUMIF($A$4:$A$49,$A52,B$4:B$49)</f>
        <v>1877350475</v>
      </c>
      <c r="C52" s="73">
        <f t="shared" ref="C52:M52" si="0">SUMIF($A$4:$A$49,$A52,C$4:C$49)</f>
        <v>3475392197.0000005</v>
      </c>
      <c r="D52" s="73">
        <f t="shared" si="0"/>
        <v>2697226676</v>
      </c>
      <c r="E52" s="73">
        <f t="shared" si="0"/>
        <v>637445145</v>
      </c>
      <c r="F52" s="73">
        <f t="shared" si="0"/>
        <v>-494259306</v>
      </c>
      <c r="G52" s="73">
        <f t="shared" si="0"/>
        <v>448666392</v>
      </c>
      <c r="H52" s="73">
        <f t="shared" si="0"/>
        <v>2013306284</v>
      </c>
      <c r="I52" s="73">
        <f t="shared" si="0"/>
        <v>2679757212</v>
      </c>
      <c r="J52" s="73">
        <f t="shared" si="0"/>
        <v>4355308071</v>
      </c>
      <c r="K52" s="73">
        <f t="shared" si="0"/>
        <v>3761722782</v>
      </c>
      <c r="L52" s="73">
        <f t="shared" si="0"/>
        <v>5773718508</v>
      </c>
      <c r="M52" s="73">
        <f t="shared" si="0"/>
        <v>2430860217.5000005</v>
      </c>
      <c r="N52" s="72" t="s">
        <v>124</v>
      </c>
      <c r="O52" s="11">
        <f ca="1">OFFSET(A52,0,Sales!$AP$1)</f>
        <v>4355308071</v>
      </c>
      <c r="P52" s="11">
        <f ca="1">SUM(OFFSET(B52,0,0,1,Sales!$AP$1))</f>
        <v>17690193146</v>
      </c>
    </row>
    <row r="53" spans="1:16" x14ac:dyDescent="0.3">
      <c r="A53" s="72" t="s">
        <v>100</v>
      </c>
      <c r="B53" s="73">
        <f t="shared" ref="B53:M66" si="1">SUMIF($A$4:$A$49,$A53,B$4:B$49)</f>
        <v>-4696236</v>
      </c>
      <c r="C53" s="73">
        <f t="shared" si="1"/>
        <v>1510559</v>
      </c>
      <c r="D53" s="73">
        <f t="shared" si="1"/>
        <v>1510559</v>
      </c>
      <c r="E53" s="73">
        <f t="shared" si="1"/>
        <v>1510559</v>
      </c>
      <c r="F53" s="73">
        <f t="shared" si="1"/>
        <v>1510559</v>
      </c>
      <c r="G53" s="73">
        <f t="shared" si="1"/>
        <v>1510559</v>
      </c>
      <c r="H53" s="73">
        <f t="shared" si="1"/>
        <v>1510559</v>
      </c>
      <c r="I53" s="73">
        <f t="shared" si="1"/>
        <v>1510559</v>
      </c>
      <c r="J53" s="73">
        <f t="shared" si="1"/>
        <v>1510559</v>
      </c>
      <c r="K53" s="73">
        <f t="shared" si="1"/>
        <v>9575091</v>
      </c>
      <c r="L53" s="73">
        <f t="shared" si="1"/>
        <v>0</v>
      </c>
      <c r="M53" s="73">
        <f t="shared" si="1"/>
        <v>1514582.767857143</v>
      </c>
      <c r="N53" s="72" t="s">
        <v>124</v>
      </c>
      <c r="O53" s="11">
        <f ca="1">OFFSET(A53,0,Sales!$AP$1)</f>
        <v>1510559</v>
      </c>
      <c r="P53" s="11">
        <f ca="1">SUM(OFFSET(B53,0,0,1,Sales!$AP$1))</f>
        <v>7388236</v>
      </c>
    </row>
    <row r="54" spans="1:16" x14ac:dyDescent="0.3">
      <c r="A54" s="72" t="s">
        <v>101</v>
      </c>
      <c r="B54" s="73">
        <f t="shared" si="1"/>
        <v>39254735</v>
      </c>
      <c r="C54" s="73">
        <f t="shared" si="1"/>
        <v>10686964</v>
      </c>
      <c r="D54" s="73">
        <f t="shared" si="1"/>
        <v>44869500</v>
      </c>
      <c r="E54" s="73">
        <f t="shared" si="1"/>
        <v>19080364</v>
      </c>
      <c r="F54" s="73">
        <f t="shared" si="1"/>
        <v>19240311</v>
      </c>
      <c r="G54" s="73">
        <f t="shared" si="1"/>
        <v>2629864</v>
      </c>
      <c r="H54" s="73">
        <f t="shared" si="1"/>
        <v>97739136</v>
      </c>
      <c r="I54" s="73">
        <f t="shared" si="1"/>
        <v>28706091</v>
      </c>
      <c r="J54" s="73">
        <f t="shared" si="1"/>
        <v>123791889</v>
      </c>
      <c r="K54" s="73">
        <f t="shared" si="1"/>
        <v>104316319</v>
      </c>
      <c r="L54" s="73">
        <f t="shared" si="1"/>
        <v>170861053</v>
      </c>
      <c r="M54" s="73">
        <f t="shared" si="1"/>
        <v>59033591.607142858</v>
      </c>
      <c r="N54" s="72" t="s">
        <v>124</v>
      </c>
      <c r="O54" s="11">
        <f ca="1">OFFSET(A54,0,Sales!$AP$1)</f>
        <v>123791889</v>
      </c>
      <c r="P54" s="11">
        <f ca="1">SUM(OFFSET(B54,0,0,1,Sales!$AP$1))</f>
        <v>385998854</v>
      </c>
    </row>
    <row r="55" spans="1:16" x14ac:dyDescent="0.3">
      <c r="A55" s="72" t="s">
        <v>102</v>
      </c>
      <c r="B55" s="73">
        <f t="shared" si="1"/>
        <v>44643412</v>
      </c>
      <c r="C55" s="73">
        <f t="shared" si="1"/>
        <v>1272727</v>
      </c>
      <c r="D55" s="73">
        <f t="shared" si="1"/>
        <v>35703891</v>
      </c>
      <c r="E55" s="73">
        <f t="shared" si="1"/>
        <v>0</v>
      </c>
      <c r="F55" s="73">
        <f t="shared" si="1"/>
        <v>19090969</v>
      </c>
      <c r="G55" s="73">
        <f t="shared" si="1"/>
        <v>1017000</v>
      </c>
      <c r="H55" s="73">
        <f t="shared" si="1"/>
        <v>9024491</v>
      </c>
      <c r="I55" s="73">
        <f t="shared" si="1"/>
        <v>8510767</v>
      </c>
      <c r="J55" s="73">
        <f t="shared" si="1"/>
        <v>124947050</v>
      </c>
      <c r="K55" s="73">
        <f t="shared" si="1"/>
        <v>31828120</v>
      </c>
      <c r="L55" s="73">
        <f t="shared" si="1"/>
        <v>101675100</v>
      </c>
      <c r="M55" s="73">
        <f t="shared" si="1"/>
        <v>33724422.053571433</v>
      </c>
      <c r="N55" s="72" t="s">
        <v>124</v>
      </c>
      <c r="O55" s="11">
        <f ca="1">OFFSET(A55,0,Sales!$AP$1)</f>
        <v>124947050</v>
      </c>
      <c r="P55" s="11">
        <f ca="1">SUM(OFFSET(B55,0,0,1,Sales!$AP$1))</f>
        <v>244210307</v>
      </c>
    </row>
    <row r="56" spans="1:16" x14ac:dyDescent="0.3">
      <c r="A56" s="72" t="s">
        <v>103</v>
      </c>
      <c r="B56" s="73">
        <f t="shared" si="1"/>
        <v>24857368</v>
      </c>
      <c r="C56" s="73">
        <f t="shared" si="1"/>
        <v>33011030</v>
      </c>
      <c r="D56" s="73">
        <f t="shared" si="1"/>
        <v>10475948</v>
      </c>
      <c r="E56" s="73">
        <f t="shared" si="1"/>
        <v>13390592</v>
      </c>
      <c r="F56" s="73">
        <f t="shared" si="1"/>
        <v>21637863</v>
      </c>
      <c r="G56" s="73">
        <f t="shared" si="1"/>
        <v>11259201</v>
      </c>
      <c r="H56" s="73">
        <f t="shared" si="1"/>
        <v>11721460</v>
      </c>
      <c r="I56" s="73">
        <f t="shared" si="1"/>
        <v>8327369</v>
      </c>
      <c r="J56" s="73">
        <f t="shared" si="1"/>
        <v>9627525</v>
      </c>
      <c r="K56" s="73">
        <f t="shared" si="1"/>
        <v>14162933</v>
      </c>
      <c r="L56" s="73">
        <f t="shared" si="1"/>
        <v>48721511</v>
      </c>
      <c r="M56" s="73">
        <f t="shared" si="1"/>
        <v>18499357.142857142</v>
      </c>
      <c r="N56" s="72" t="s">
        <v>124</v>
      </c>
      <c r="O56" s="11">
        <f ca="1">OFFSET(A56,0,Sales!$AP$1)</f>
        <v>9627525</v>
      </c>
      <c r="P56" s="11">
        <f ca="1">SUM(OFFSET(B56,0,0,1,Sales!$AP$1))</f>
        <v>144308356</v>
      </c>
    </row>
    <row r="57" spans="1:16" x14ac:dyDescent="0.3">
      <c r="A57" s="72" t="s">
        <v>104</v>
      </c>
      <c r="B57" s="73">
        <f t="shared" si="1"/>
        <v>0</v>
      </c>
      <c r="C57" s="73">
        <f t="shared" si="1"/>
        <v>0</v>
      </c>
      <c r="D57" s="73">
        <f t="shared" si="1"/>
        <v>0</v>
      </c>
      <c r="E57" s="73">
        <f t="shared" si="1"/>
        <v>0</v>
      </c>
      <c r="F57" s="73">
        <f t="shared" si="1"/>
        <v>38990438</v>
      </c>
      <c r="G57" s="73">
        <f t="shared" si="1"/>
        <v>9986182</v>
      </c>
      <c r="H57" s="73">
        <f t="shared" si="1"/>
        <v>1726822</v>
      </c>
      <c r="I57" s="73">
        <f t="shared" si="1"/>
        <v>8971741</v>
      </c>
      <c r="J57" s="73">
        <f t="shared" si="1"/>
        <v>11822173</v>
      </c>
      <c r="K57" s="73">
        <f t="shared" si="1"/>
        <v>10936389</v>
      </c>
      <c r="L57" s="73">
        <f t="shared" si="1"/>
        <v>7011972</v>
      </c>
      <c r="M57" s="73">
        <f t="shared" si="1"/>
        <v>7986224.7321428573</v>
      </c>
      <c r="N57" s="72" t="s">
        <v>124</v>
      </c>
      <c r="O57" s="11">
        <f ca="1">OFFSET(A57,0,Sales!$AP$1)</f>
        <v>11822173</v>
      </c>
      <c r="P57" s="11">
        <f ca="1">SUM(OFFSET(B57,0,0,1,Sales!$AP$1))</f>
        <v>71497356</v>
      </c>
    </row>
    <row r="58" spans="1:16" x14ac:dyDescent="0.3">
      <c r="A58" s="72" t="s">
        <v>105</v>
      </c>
      <c r="B58" s="73">
        <f t="shared" si="1"/>
        <v>53242375</v>
      </c>
      <c r="C58" s="73">
        <f t="shared" si="1"/>
        <v>53242375</v>
      </c>
      <c r="D58" s="73">
        <f t="shared" si="1"/>
        <v>53242375</v>
      </c>
      <c r="E58" s="73">
        <f t="shared" si="1"/>
        <v>53242375</v>
      </c>
      <c r="F58" s="73">
        <f t="shared" si="1"/>
        <v>53242375</v>
      </c>
      <c r="G58" s="73">
        <f t="shared" si="1"/>
        <v>53242375</v>
      </c>
      <c r="H58" s="73">
        <f t="shared" si="1"/>
        <v>53242375</v>
      </c>
      <c r="I58" s="73">
        <f t="shared" si="1"/>
        <v>53242375</v>
      </c>
      <c r="J58" s="73">
        <f t="shared" si="1"/>
        <v>57379342</v>
      </c>
      <c r="K58" s="73">
        <f t="shared" si="1"/>
        <v>45626429</v>
      </c>
      <c r="L58" s="73">
        <f t="shared" si="1"/>
        <v>53894081</v>
      </c>
      <c r="M58" s="73">
        <f t="shared" si="1"/>
        <v>52039183.214285716</v>
      </c>
      <c r="N58" s="72" t="s">
        <v>124</v>
      </c>
      <c r="O58" s="11">
        <f ca="1">OFFSET(A58,0,Sales!$AP$1)</f>
        <v>57379342</v>
      </c>
      <c r="P58" s="11">
        <f ca="1">SUM(OFFSET(B58,0,0,1,Sales!$AP$1))</f>
        <v>483318342</v>
      </c>
    </row>
    <row r="59" spans="1:16" x14ac:dyDescent="0.3">
      <c r="A59" s="72" t="s">
        <v>106</v>
      </c>
      <c r="B59" s="73">
        <f t="shared" si="1"/>
        <v>477001369</v>
      </c>
      <c r="C59" s="73">
        <f t="shared" si="1"/>
        <v>417535162</v>
      </c>
      <c r="D59" s="73">
        <f t="shared" si="1"/>
        <v>398585342</v>
      </c>
      <c r="E59" s="73">
        <f t="shared" si="1"/>
        <v>439055502</v>
      </c>
      <c r="F59" s="73">
        <f t="shared" si="1"/>
        <v>444819175</v>
      </c>
      <c r="G59" s="73">
        <f t="shared" si="1"/>
        <v>459455124</v>
      </c>
      <c r="H59" s="73">
        <f t="shared" si="1"/>
        <v>372523913</v>
      </c>
      <c r="I59" s="73">
        <f t="shared" si="1"/>
        <v>459019058</v>
      </c>
      <c r="J59" s="73">
        <f t="shared" si="1"/>
        <v>8155322</v>
      </c>
      <c r="K59" s="73">
        <f t="shared" si="1"/>
        <v>803797040</v>
      </c>
      <c r="L59" s="73">
        <f t="shared" si="1"/>
        <v>-27460232</v>
      </c>
      <c r="M59" s="73">
        <f t="shared" si="1"/>
        <v>379686319.19642866</v>
      </c>
      <c r="N59" s="72" t="s">
        <v>124</v>
      </c>
      <c r="O59" s="11">
        <f ca="1">OFFSET(A59,0,Sales!$AP$1)</f>
        <v>8155322</v>
      </c>
      <c r="P59" s="11">
        <f ca="1">SUM(OFFSET(B59,0,0,1,Sales!$AP$1))</f>
        <v>3476149967</v>
      </c>
    </row>
    <row r="60" spans="1:16" x14ac:dyDescent="0.3">
      <c r="A60" s="72" t="s">
        <v>107</v>
      </c>
      <c r="B60" s="73">
        <f t="shared" si="1"/>
        <v>625556</v>
      </c>
      <c r="C60" s="73">
        <f t="shared" si="1"/>
        <v>1375556</v>
      </c>
      <c r="D60" s="73">
        <f t="shared" si="1"/>
        <v>10100555</v>
      </c>
      <c r="E60" s="73">
        <f t="shared" si="1"/>
        <v>38502535</v>
      </c>
      <c r="F60" s="73">
        <f t="shared" si="1"/>
        <v>5431790</v>
      </c>
      <c r="G60" s="73">
        <f t="shared" si="1"/>
        <v>1937888</v>
      </c>
      <c r="H60" s="73">
        <f t="shared" si="1"/>
        <v>2344444</v>
      </c>
      <c r="I60" s="73">
        <f t="shared" si="1"/>
        <v>500000</v>
      </c>
      <c r="J60" s="73">
        <f t="shared" si="1"/>
        <v>5090456</v>
      </c>
      <c r="K60" s="73">
        <f t="shared" si="1"/>
        <v>3157224</v>
      </c>
      <c r="L60" s="73">
        <f t="shared" si="1"/>
        <v>4383423</v>
      </c>
      <c r="M60" s="73">
        <f t="shared" si="1"/>
        <v>6557984.5535714282</v>
      </c>
      <c r="N60" s="72" t="s">
        <v>124</v>
      </c>
      <c r="O60" s="11">
        <f ca="1">OFFSET(A60,0,Sales!$AP$1)</f>
        <v>5090456</v>
      </c>
      <c r="P60" s="11">
        <f ca="1">SUM(OFFSET(B60,0,0,1,Sales!$AP$1))</f>
        <v>65908780</v>
      </c>
    </row>
    <row r="61" spans="1:16" x14ac:dyDescent="0.3">
      <c r="A61" s="72" t="s">
        <v>108</v>
      </c>
      <c r="B61" s="73">
        <f t="shared" si="1"/>
        <v>405973450</v>
      </c>
      <c r="C61" s="73">
        <f t="shared" si="1"/>
        <v>582510191</v>
      </c>
      <c r="D61" s="73">
        <f t="shared" si="1"/>
        <v>804016838</v>
      </c>
      <c r="E61" s="73">
        <f t="shared" si="1"/>
        <v>759598645</v>
      </c>
      <c r="F61" s="73">
        <f t="shared" si="1"/>
        <v>1084085606</v>
      </c>
      <c r="G61" s="73">
        <f t="shared" si="1"/>
        <v>623480149</v>
      </c>
      <c r="H61" s="73">
        <f t="shared" si="1"/>
        <v>144136160</v>
      </c>
      <c r="I61" s="73">
        <f t="shared" si="1"/>
        <v>820102821</v>
      </c>
      <c r="J61" s="73">
        <f t="shared" si="1"/>
        <v>502427752</v>
      </c>
      <c r="K61" s="73">
        <f t="shared" si="1"/>
        <v>454407676</v>
      </c>
      <c r="L61" s="73">
        <f t="shared" si="1"/>
        <v>1657286575</v>
      </c>
      <c r="M61" s="73">
        <f t="shared" si="1"/>
        <v>699823737.76785719</v>
      </c>
      <c r="N61" s="72" t="s">
        <v>124</v>
      </c>
      <c r="O61" s="11">
        <f ca="1">OFFSET(A61,0,Sales!$AP$1)</f>
        <v>502427752</v>
      </c>
      <c r="P61" s="11">
        <f ca="1">SUM(OFFSET(B61,0,0,1,Sales!$AP$1))</f>
        <v>5726331612</v>
      </c>
    </row>
    <row r="62" spans="1:16" x14ac:dyDescent="0.3">
      <c r="A62" s="72" t="s">
        <v>110</v>
      </c>
      <c r="B62" s="73">
        <f t="shared" si="1"/>
        <v>0</v>
      </c>
      <c r="C62" s="73">
        <f t="shared" si="1"/>
        <v>16979090</v>
      </c>
      <c r="D62" s="73">
        <f t="shared" si="1"/>
        <v>8400000</v>
      </c>
      <c r="E62" s="73">
        <f t="shared" si="1"/>
        <v>25074545</v>
      </c>
      <c r="F62" s="73">
        <f t="shared" si="1"/>
        <v>0</v>
      </c>
      <c r="G62" s="73">
        <f t="shared" si="1"/>
        <v>7728182</v>
      </c>
      <c r="H62" s="73">
        <f t="shared" si="1"/>
        <v>0</v>
      </c>
      <c r="I62" s="73">
        <f t="shared" si="1"/>
        <v>370000</v>
      </c>
      <c r="J62" s="73">
        <f t="shared" si="1"/>
        <v>0</v>
      </c>
      <c r="K62" s="73">
        <f t="shared" si="1"/>
        <v>0</v>
      </c>
      <c r="L62" s="73">
        <f t="shared" si="1"/>
        <v>0</v>
      </c>
      <c r="M62" s="73">
        <f t="shared" si="1"/>
        <v>5227840.8035714291</v>
      </c>
      <c r="N62" s="72" t="s">
        <v>124</v>
      </c>
      <c r="O62" s="11">
        <f ca="1">OFFSET(A62,0,Sales!$AP$1)</f>
        <v>0</v>
      </c>
      <c r="P62" s="11">
        <f ca="1">SUM(OFFSET(B62,0,0,1,Sales!$AP$1))</f>
        <v>58551817</v>
      </c>
    </row>
    <row r="63" spans="1:16" x14ac:dyDescent="0.3">
      <c r="A63" s="72" t="s">
        <v>111</v>
      </c>
      <c r="B63" s="73">
        <f t="shared" si="1"/>
        <v>29323636</v>
      </c>
      <c r="C63" s="73">
        <f t="shared" si="1"/>
        <v>29323636</v>
      </c>
      <c r="D63" s="73">
        <f t="shared" si="1"/>
        <v>209323636</v>
      </c>
      <c r="E63" s="73">
        <f t="shared" si="1"/>
        <v>209323636</v>
      </c>
      <c r="F63" s="73">
        <f t="shared" si="1"/>
        <v>231120602</v>
      </c>
      <c r="G63" s="73">
        <f t="shared" si="1"/>
        <v>231120602</v>
      </c>
      <c r="H63" s="73">
        <f t="shared" si="1"/>
        <v>234906068</v>
      </c>
      <c r="I63" s="73">
        <f t="shared" si="1"/>
        <v>201806967</v>
      </c>
      <c r="J63" s="73">
        <f t="shared" si="1"/>
        <v>201806966</v>
      </c>
      <c r="K63" s="73">
        <f t="shared" si="1"/>
        <v>201806966</v>
      </c>
      <c r="L63" s="73">
        <f t="shared" si="1"/>
        <v>0</v>
      </c>
      <c r="M63" s="73">
        <f t="shared" si="1"/>
        <v>158916313.83928573</v>
      </c>
      <c r="N63" s="72" t="s">
        <v>124</v>
      </c>
      <c r="O63" s="11">
        <f ca="1">OFFSET(A63,0,Sales!$AP$1)</f>
        <v>201806966</v>
      </c>
      <c r="P63" s="11">
        <f ca="1">SUM(OFFSET(B63,0,0,1,Sales!$AP$1))</f>
        <v>1578055749</v>
      </c>
    </row>
    <row r="64" spans="1:16" x14ac:dyDescent="0.3">
      <c r="A64" s="72" t="s">
        <v>114</v>
      </c>
      <c r="B64" s="73">
        <f t="shared" si="1"/>
        <v>0</v>
      </c>
      <c r="C64" s="73">
        <f t="shared" si="1"/>
        <v>0</v>
      </c>
      <c r="D64" s="73">
        <f t="shared" si="1"/>
        <v>0</v>
      </c>
      <c r="E64" s="73">
        <f t="shared" si="1"/>
        <v>0</v>
      </c>
      <c r="F64" s="73">
        <f t="shared" si="1"/>
        <v>0</v>
      </c>
      <c r="G64" s="73">
        <f t="shared" si="1"/>
        <v>0</v>
      </c>
      <c r="H64" s="73">
        <f t="shared" si="1"/>
        <v>0</v>
      </c>
      <c r="I64" s="73">
        <f t="shared" si="1"/>
        <v>0</v>
      </c>
      <c r="J64" s="73">
        <f t="shared" si="1"/>
        <v>32841546</v>
      </c>
      <c r="K64" s="73">
        <f t="shared" si="1"/>
        <v>0</v>
      </c>
      <c r="L64" s="73">
        <f t="shared" si="1"/>
        <v>0</v>
      </c>
      <c r="M64" s="73">
        <f t="shared" si="1"/>
        <v>2932280.8928571432</v>
      </c>
      <c r="N64" s="72" t="s">
        <v>124</v>
      </c>
      <c r="O64" s="11">
        <f ca="1">OFFSET(A64,0,Sales!$AP$1)</f>
        <v>32841546</v>
      </c>
      <c r="P64" s="11">
        <f ca="1">SUM(OFFSET(B64,0,0,1,Sales!$AP$1))</f>
        <v>32841546</v>
      </c>
    </row>
    <row r="65" spans="1:19" x14ac:dyDescent="0.3">
      <c r="A65" s="72" t="s">
        <v>115</v>
      </c>
      <c r="B65" s="73">
        <f t="shared" si="1"/>
        <v>0</v>
      </c>
      <c r="C65" s="73">
        <f t="shared" si="1"/>
        <v>0</v>
      </c>
      <c r="D65" s="73">
        <f t="shared" si="1"/>
        <v>170938500</v>
      </c>
      <c r="E65" s="73">
        <f t="shared" si="1"/>
        <v>0</v>
      </c>
      <c r="F65" s="73">
        <f t="shared" si="1"/>
        <v>0</v>
      </c>
      <c r="G65" s="73">
        <f t="shared" si="1"/>
        <v>0</v>
      </c>
      <c r="H65" s="73">
        <f t="shared" si="1"/>
        <v>0</v>
      </c>
      <c r="I65" s="73">
        <f t="shared" si="1"/>
        <v>0</v>
      </c>
      <c r="J65" s="73">
        <f t="shared" si="1"/>
        <v>0</v>
      </c>
      <c r="K65" s="73">
        <f t="shared" si="1"/>
        <v>0</v>
      </c>
      <c r="L65" s="73">
        <f t="shared" si="1"/>
        <v>0</v>
      </c>
      <c r="M65" s="73">
        <f t="shared" si="1"/>
        <v>15262366.071428573</v>
      </c>
      <c r="N65" s="72" t="s">
        <v>124</v>
      </c>
      <c r="O65" s="11">
        <f ca="1">OFFSET(A65,0,Sales!$AP$1)</f>
        <v>0</v>
      </c>
      <c r="P65" s="11">
        <f ca="1">SUM(OFFSET(B65,0,0,1,Sales!$AP$1))</f>
        <v>170938500</v>
      </c>
    </row>
    <row r="66" spans="1:19" x14ac:dyDescent="0.3">
      <c r="A66" s="72" t="s">
        <v>116</v>
      </c>
      <c r="B66" s="73">
        <f t="shared" si="1"/>
        <v>385610000</v>
      </c>
      <c r="C66" s="73">
        <f t="shared" si="1"/>
        <v>695712171</v>
      </c>
      <c r="D66" s="73">
        <f t="shared" si="1"/>
        <v>386967865</v>
      </c>
      <c r="E66" s="73">
        <f t="shared" si="1"/>
        <v>141726452</v>
      </c>
      <c r="F66" s="73">
        <f t="shared" si="1"/>
        <v>107599322</v>
      </c>
      <c r="G66" s="73">
        <f t="shared" si="1"/>
        <v>376112208</v>
      </c>
      <c r="H66" s="73">
        <f t="shared" si="1"/>
        <v>473684031</v>
      </c>
      <c r="I66" s="73">
        <f t="shared" si="1"/>
        <v>283285344</v>
      </c>
      <c r="J66" s="73">
        <f t="shared" si="1"/>
        <v>343912620</v>
      </c>
      <c r="K66" s="73">
        <f t="shared" si="1"/>
        <v>524948485</v>
      </c>
      <c r="L66" s="73">
        <f t="shared" si="1"/>
        <v>772722382</v>
      </c>
      <c r="M66" s="73">
        <f t="shared" si="1"/>
        <v>401096507.14285719</v>
      </c>
      <c r="N66" s="72" t="s">
        <v>124</v>
      </c>
      <c r="O66" s="11">
        <f ca="1">OFFSET(A66,0,Sales!$AP$1)</f>
        <v>343912620</v>
      </c>
      <c r="P66" s="11">
        <f ca="1">SUM(OFFSET(B66,0,0,1,Sales!$AP$1))</f>
        <v>3194610013</v>
      </c>
    </row>
    <row r="70" spans="1:19" x14ac:dyDescent="0.3">
      <c r="A70" s="1"/>
    </row>
    <row r="72" spans="1:19" x14ac:dyDescent="0.3">
      <c r="A72" t="s">
        <v>100</v>
      </c>
      <c r="B72" s="64">
        <v>34121000</v>
      </c>
      <c r="C72" s="64">
        <v>33316364</v>
      </c>
      <c r="D72" s="64">
        <v>4887000</v>
      </c>
      <c r="E72" s="64"/>
      <c r="F72" s="64"/>
      <c r="G72" s="64">
        <v>867818</v>
      </c>
      <c r="H72" s="64">
        <v>2853582</v>
      </c>
      <c r="I72" s="64">
        <v>1275758</v>
      </c>
      <c r="J72" s="64">
        <v>1275758</v>
      </c>
      <c r="K72" s="64">
        <v>1275758</v>
      </c>
      <c r="L72" s="64"/>
      <c r="M72" s="64">
        <v>7131521.25</v>
      </c>
      <c r="N72" t="s">
        <v>113</v>
      </c>
      <c r="O72" s="64">
        <v>642</v>
      </c>
    </row>
    <row r="73" spans="1:19" x14ac:dyDescent="0.3">
      <c r="A73" t="s">
        <v>114</v>
      </c>
      <c r="B73" s="64">
        <v>32811364</v>
      </c>
      <c r="C73" s="64">
        <v>4900000</v>
      </c>
      <c r="D73" s="64"/>
      <c r="E73" s="64">
        <v>9918818</v>
      </c>
      <c r="F73" s="64">
        <v>16740000</v>
      </c>
      <c r="G73" s="64"/>
      <c r="H73" s="64"/>
      <c r="I73" s="64">
        <v>40904082</v>
      </c>
      <c r="J73" s="64"/>
      <c r="K73" s="64"/>
      <c r="L73" s="64">
        <v>30772863</v>
      </c>
      <c r="M73" s="64">
        <v>12147064.910714287</v>
      </c>
      <c r="N73" t="s">
        <v>113</v>
      </c>
      <c r="O73" s="64">
        <v>642</v>
      </c>
    </row>
    <row r="74" spans="1:19" x14ac:dyDescent="0.3">
      <c r="A74" t="s">
        <v>101</v>
      </c>
      <c r="B74" s="64">
        <v>122224080</v>
      </c>
      <c r="C74" s="64">
        <v>116203500</v>
      </c>
      <c r="D74" s="64">
        <v>2201000</v>
      </c>
      <c r="E74" s="64"/>
      <c r="F74" s="64">
        <v>36198000</v>
      </c>
      <c r="G74" s="64">
        <v>11022000</v>
      </c>
      <c r="H74" s="64">
        <v>27690745</v>
      </c>
      <c r="I74" s="64">
        <v>41956273</v>
      </c>
      <c r="J74" s="64">
        <v>35471128</v>
      </c>
      <c r="K74" s="64">
        <v>47883794</v>
      </c>
      <c r="L74" s="64">
        <v>83162182</v>
      </c>
      <c r="M74" s="64">
        <v>46786848.392857149</v>
      </c>
      <c r="N74" t="s">
        <v>113</v>
      </c>
      <c r="O74" s="64">
        <v>642</v>
      </c>
    </row>
    <row r="75" spans="1:19" x14ac:dyDescent="0.3">
      <c r="A75" t="s">
        <v>117</v>
      </c>
      <c r="B75" s="64">
        <v>1000000</v>
      </c>
      <c r="C75" s="64"/>
      <c r="D75" s="64"/>
      <c r="E75" s="64"/>
      <c r="F75" s="64"/>
      <c r="G75" s="64"/>
      <c r="H75" s="64"/>
      <c r="I75" s="64"/>
      <c r="J75" s="64"/>
      <c r="K75" s="64"/>
      <c r="L75" s="64">
        <v>5848000</v>
      </c>
      <c r="M75" s="64">
        <v>611428.57142857148</v>
      </c>
      <c r="N75" t="s">
        <v>113</v>
      </c>
      <c r="O75" s="64">
        <v>642</v>
      </c>
    </row>
    <row r="76" spans="1:19" x14ac:dyDescent="0.3">
      <c r="A76" t="s">
        <v>102</v>
      </c>
      <c r="B76" s="64">
        <v>-62288174</v>
      </c>
      <c r="C76" s="64">
        <v>127400000</v>
      </c>
      <c r="D76" s="64">
        <v>45014430</v>
      </c>
      <c r="E76" s="64">
        <v>56721758</v>
      </c>
      <c r="F76" s="64">
        <v>20253850</v>
      </c>
      <c r="G76" s="64">
        <v>99320982</v>
      </c>
      <c r="H76" s="64">
        <v>238986368</v>
      </c>
      <c r="I76" s="64">
        <v>464018678</v>
      </c>
      <c r="J76" s="64">
        <v>213441175</v>
      </c>
      <c r="K76" s="64">
        <v>142990432</v>
      </c>
      <c r="L76" s="64">
        <v>211382634</v>
      </c>
      <c r="M76" s="64">
        <v>139039476.1607143</v>
      </c>
      <c r="N76" t="s">
        <v>113</v>
      </c>
      <c r="O76" s="64">
        <v>642</v>
      </c>
    </row>
    <row r="77" spans="1:19" x14ac:dyDescent="0.3">
      <c r="A77" t="s">
        <v>103</v>
      </c>
      <c r="B77" s="64">
        <v>19788576</v>
      </c>
      <c r="C77" s="64">
        <v>21033362</v>
      </c>
      <c r="D77" s="64">
        <v>28690813</v>
      </c>
      <c r="E77" s="64">
        <v>52637273</v>
      </c>
      <c r="F77" s="64">
        <v>26766464</v>
      </c>
      <c r="G77" s="64">
        <v>55180284</v>
      </c>
      <c r="H77" s="64">
        <v>33656133</v>
      </c>
      <c r="I77" s="64">
        <v>38734789</v>
      </c>
      <c r="J77" s="64">
        <v>442816580</v>
      </c>
      <c r="K77" s="64">
        <v>18281301</v>
      </c>
      <c r="L77" s="64">
        <v>33978521</v>
      </c>
      <c r="M77" s="64">
        <v>68889651.428571433</v>
      </c>
      <c r="N77" t="s">
        <v>113</v>
      </c>
      <c r="O77" s="64">
        <v>642</v>
      </c>
    </row>
    <row r="78" spans="1:19" x14ac:dyDescent="0.3">
      <c r="A78" t="s">
        <v>104</v>
      </c>
      <c r="B78" s="64"/>
      <c r="C78" s="64"/>
      <c r="D78" s="64"/>
      <c r="E78" s="64"/>
      <c r="F78" s="64">
        <v>8000000</v>
      </c>
      <c r="G78" s="64"/>
      <c r="H78" s="64"/>
      <c r="I78" s="64">
        <v>62901426</v>
      </c>
      <c r="J78" s="64">
        <v>3096863</v>
      </c>
      <c r="K78" s="64"/>
      <c r="L78" s="64"/>
      <c r="M78" s="64">
        <v>6606990.0892857146</v>
      </c>
      <c r="N78" t="s">
        <v>113</v>
      </c>
      <c r="O78" s="64">
        <v>642</v>
      </c>
      <c r="Q78" t="s">
        <v>40</v>
      </c>
      <c r="R78">
        <f ca="1">SUM(OFFSET(Sales!P3,0,0,1,Sales!$AP$1))+SUM(OFFSET(Sales!P10,0,0,1,Sales!$AP$1))+SUM(OFFSET(Sales!P17,0,0,1,Sales!$AP$1))</f>
        <v>9062.4624999999996</v>
      </c>
      <c r="S78">
        <f ca="1">R78/$R$83</f>
        <v>0.30980607369985108</v>
      </c>
    </row>
    <row r="79" spans="1:19" x14ac:dyDescent="0.3">
      <c r="A79" t="s">
        <v>110</v>
      </c>
      <c r="B79" s="64"/>
      <c r="C79" s="64"/>
      <c r="D79" s="64"/>
      <c r="E79" s="64">
        <v>22051364</v>
      </c>
      <c r="F79" s="64"/>
      <c r="G79" s="64">
        <v>1972727</v>
      </c>
      <c r="H79" s="64"/>
      <c r="I79" s="64">
        <v>4845454</v>
      </c>
      <c r="J79" s="64">
        <v>7160909</v>
      </c>
      <c r="K79" s="64"/>
      <c r="L79" s="64"/>
      <c r="M79" s="64">
        <v>3217004.8214285718</v>
      </c>
      <c r="N79" t="s">
        <v>113</v>
      </c>
      <c r="O79" s="64">
        <v>642</v>
      </c>
      <c r="Q79" t="s">
        <v>41</v>
      </c>
      <c r="R79">
        <f ca="1">SUM(OFFSET(Sales!P4,0,0,1,Sales!$AP$1))+SUM(OFFSET(Sales!P11,0,0,1,Sales!$AP$1))+SUM(OFFSET(Sales!P18,0,0,1,Sales!$AP$1))</f>
        <v>5154.4266666666663</v>
      </c>
      <c r="S79">
        <f t="shared" ref="S79:S82" ca="1" si="2">R79/$R$83</f>
        <v>0.17620737054347105</v>
      </c>
    </row>
    <row r="80" spans="1:19" x14ac:dyDescent="0.3">
      <c r="A80" t="s">
        <v>105</v>
      </c>
      <c r="B80" s="64">
        <v>34063132</v>
      </c>
      <c r="C80" s="64">
        <v>34063132</v>
      </c>
      <c r="D80" s="64">
        <v>36013340</v>
      </c>
      <c r="E80" s="64">
        <v>36177923</v>
      </c>
      <c r="F80" s="64">
        <v>36832306</v>
      </c>
      <c r="G80" s="64">
        <v>36945942</v>
      </c>
      <c r="H80" s="64">
        <v>36945942</v>
      </c>
      <c r="I80" s="64">
        <v>39137417</v>
      </c>
      <c r="J80" s="64">
        <v>39137417</v>
      </c>
      <c r="K80" s="64">
        <v>32331024</v>
      </c>
      <c r="L80" s="64">
        <v>46218195</v>
      </c>
      <c r="M80" s="64">
        <v>36416586.607142858</v>
      </c>
      <c r="N80" t="s">
        <v>113</v>
      </c>
      <c r="O80" s="64">
        <v>642</v>
      </c>
      <c r="Q80" t="s">
        <v>42</v>
      </c>
      <c r="R80">
        <f ca="1">SUM(OFFSET(Sales!P5,0,0,1,Sales!$AP$1))+SUM(OFFSET(Sales!P12,0,0,1,Sales!$AP$1))+SUM(OFFSET(Sales!P19,0,0,1,Sales!$AP$1))</f>
        <v>4797.3799999999992</v>
      </c>
      <c r="S80">
        <f t="shared" ca="1" si="2"/>
        <v>0.16400150200303629</v>
      </c>
    </row>
    <row r="81" spans="1:29" x14ac:dyDescent="0.3">
      <c r="A81" t="s">
        <v>111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>
        <v>-36288000</v>
      </c>
      <c r="M81" s="64">
        <v>-3240000</v>
      </c>
      <c r="N81" t="s">
        <v>113</v>
      </c>
      <c r="O81" s="64">
        <v>642</v>
      </c>
      <c r="Q81" t="s">
        <v>43</v>
      </c>
      <c r="R81">
        <f ca="1">SUM(OFFSET(Sales!P6,0,0,1,Sales!$AP$1))+SUM(OFFSET(Sales!P13,0,0,1,Sales!$AP$1))+SUM(OFFSET(Sales!P20,0,0,1,Sales!$AP$1))</f>
        <v>5174.913333333333</v>
      </c>
      <c r="S81">
        <f t="shared" ca="1" si="2"/>
        <v>0.17690772033947821</v>
      </c>
    </row>
    <row r="82" spans="1:29" x14ac:dyDescent="0.3">
      <c r="A82" t="s">
        <v>118</v>
      </c>
      <c r="B82" s="64">
        <v>50699341</v>
      </c>
      <c r="C82" s="64">
        <v>49699510</v>
      </c>
      <c r="D82" s="64">
        <v>46790635</v>
      </c>
      <c r="E82" s="64">
        <v>7286000</v>
      </c>
      <c r="F82" s="64">
        <v>19086678</v>
      </c>
      <c r="G82" s="64">
        <v>16625341</v>
      </c>
      <c r="H82" s="64">
        <v>10390366</v>
      </c>
      <c r="I82" s="64">
        <v>8243576</v>
      </c>
      <c r="J82" s="64">
        <v>1545836</v>
      </c>
      <c r="K82" s="64">
        <v>17487581</v>
      </c>
      <c r="L82" s="64">
        <v>32843804</v>
      </c>
      <c r="M82" s="64">
        <v>23276666.785714287</v>
      </c>
      <c r="N82" t="s">
        <v>113</v>
      </c>
      <c r="O82" s="64">
        <v>642</v>
      </c>
      <c r="Q82" t="s">
        <v>44</v>
      </c>
      <c r="R82">
        <f ca="1">SUM(OFFSET(Sales!P7,0,0,1,Sales!$AP$1))+SUM(OFFSET(Sales!P14,0,0,1,Sales!$AP$1))+SUM(OFFSET(Sales!P21,0,0,1,Sales!$AP$1))</f>
        <v>5062.8666666666668</v>
      </c>
      <c r="S82">
        <f t="shared" ca="1" si="2"/>
        <v>0.1730773334141634</v>
      </c>
    </row>
    <row r="83" spans="1:29" x14ac:dyDescent="0.3">
      <c r="A83" t="s">
        <v>106</v>
      </c>
      <c r="B83" s="64">
        <v>1058634729</v>
      </c>
      <c r="C83" s="64">
        <v>623813957</v>
      </c>
      <c r="D83" s="64">
        <v>666607440</v>
      </c>
      <c r="E83" s="64">
        <v>1104748544</v>
      </c>
      <c r="F83" s="64">
        <v>949486360</v>
      </c>
      <c r="G83" s="64">
        <v>1456858128</v>
      </c>
      <c r="H83" s="64">
        <v>1636486742</v>
      </c>
      <c r="I83" s="64">
        <v>1335591673</v>
      </c>
      <c r="J83" s="64">
        <v>254032790</v>
      </c>
      <c r="K83" s="64">
        <v>2209152922</v>
      </c>
      <c r="L83" s="64">
        <v>-166532616</v>
      </c>
      <c r="M83" s="64">
        <v>993650059.73214293</v>
      </c>
      <c r="N83" t="s">
        <v>113</v>
      </c>
      <c r="O83" s="64">
        <v>642</v>
      </c>
      <c r="R83">
        <f ca="1">SUM(R78:R82)</f>
        <v>29252.049166666664</v>
      </c>
    </row>
    <row r="84" spans="1:29" x14ac:dyDescent="0.3">
      <c r="A84" t="s">
        <v>119</v>
      </c>
      <c r="B84" s="64"/>
      <c r="C84" s="64">
        <v>2500000</v>
      </c>
      <c r="D84" s="64"/>
      <c r="E84" s="64"/>
      <c r="F84" s="64"/>
      <c r="G84" s="64">
        <v>6927200</v>
      </c>
      <c r="H84" s="64"/>
      <c r="I84" s="64"/>
      <c r="J84" s="64"/>
      <c r="K84" s="64"/>
      <c r="L84" s="64"/>
      <c r="M84" s="64">
        <v>841714.2857142858</v>
      </c>
      <c r="N84" t="s">
        <v>113</v>
      </c>
      <c r="O84" s="64">
        <v>642</v>
      </c>
    </row>
    <row r="85" spans="1:29" x14ac:dyDescent="0.3">
      <c r="A85" t="s">
        <v>107</v>
      </c>
      <c r="B85" s="64"/>
      <c r="C85" s="64"/>
      <c r="D85" s="64"/>
      <c r="E85" s="64"/>
      <c r="F85" s="64"/>
      <c r="G85" s="64">
        <v>4568888</v>
      </c>
      <c r="H85" s="64"/>
      <c r="I85" s="64">
        <v>850000</v>
      </c>
      <c r="J85" s="64"/>
      <c r="K85" s="64"/>
      <c r="L85" s="64"/>
      <c r="M85" s="64">
        <v>483829.28571428574</v>
      </c>
      <c r="N85" t="s">
        <v>113</v>
      </c>
      <c r="O85" s="64">
        <v>642</v>
      </c>
    </row>
    <row r="86" spans="1:29" x14ac:dyDescent="0.3">
      <c r="A86" t="s">
        <v>115</v>
      </c>
      <c r="B86" s="64">
        <v>100640150</v>
      </c>
      <c r="C86" s="64">
        <v>71912879</v>
      </c>
      <c r="D86" s="64">
        <v>71912879</v>
      </c>
      <c r="E86" s="64">
        <v>71912879</v>
      </c>
      <c r="F86" s="64">
        <v>71912879</v>
      </c>
      <c r="G86" s="64">
        <v>113032879</v>
      </c>
      <c r="H86" s="64">
        <v>113132879</v>
      </c>
      <c r="I86" s="64">
        <v>71912879</v>
      </c>
      <c r="J86" s="64">
        <v>-36150000</v>
      </c>
      <c r="K86" s="64">
        <v>60301570</v>
      </c>
      <c r="L86" s="64"/>
      <c r="M86" s="64">
        <v>63439452.946428575</v>
      </c>
      <c r="N86" t="s">
        <v>113</v>
      </c>
      <c r="O86" s="64">
        <v>642</v>
      </c>
    </row>
    <row r="87" spans="1:29" x14ac:dyDescent="0.3">
      <c r="A87" t="s">
        <v>108</v>
      </c>
      <c r="B87" s="64">
        <v>4516673</v>
      </c>
      <c r="C87" s="64">
        <v>1842273</v>
      </c>
      <c r="D87" s="64">
        <v>10978213</v>
      </c>
      <c r="E87" s="64">
        <v>7326551</v>
      </c>
      <c r="F87" s="64">
        <v>3082351</v>
      </c>
      <c r="G87" s="64">
        <v>7364777</v>
      </c>
      <c r="H87" s="64">
        <v>2844692</v>
      </c>
      <c r="I87" s="64">
        <v>2807363</v>
      </c>
      <c r="J87" s="64">
        <v>4742193</v>
      </c>
      <c r="K87" s="64">
        <v>2816782</v>
      </c>
      <c r="L87" s="64">
        <v>12632429</v>
      </c>
      <c r="M87" s="64">
        <v>5442347.9464285718</v>
      </c>
      <c r="N87" t="s">
        <v>113</v>
      </c>
      <c r="O87" s="64">
        <v>642</v>
      </c>
      <c r="Q87" s="11" t="s">
        <v>40</v>
      </c>
      <c r="R87" s="11" t="s">
        <v>41</v>
      </c>
      <c r="S87" s="11" t="s">
        <v>42</v>
      </c>
      <c r="T87" s="11" t="s">
        <v>43</v>
      </c>
      <c r="U87" s="11" t="s">
        <v>44</v>
      </c>
      <c r="V87" s="11" t="s">
        <v>124</v>
      </c>
      <c r="X87" s="11" t="s">
        <v>40</v>
      </c>
      <c r="Y87" s="11" t="s">
        <v>41</v>
      </c>
      <c r="Z87" s="11" t="s">
        <v>42</v>
      </c>
      <c r="AA87" s="11" t="s">
        <v>43</v>
      </c>
      <c r="AB87" s="11" t="s">
        <v>44</v>
      </c>
      <c r="AC87" s="11" t="s">
        <v>124</v>
      </c>
    </row>
    <row r="88" spans="1:29" x14ac:dyDescent="0.3">
      <c r="Q88">
        <f ca="1">VLOOKUP(Q87,$Q$78:$S$82,3,0)</f>
        <v>0.30980607369985108</v>
      </c>
      <c r="R88">
        <f t="shared" ref="R88:U88" ca="1" si="3">VLOOKUP(R87,$Q$78:$S$82,3,0)</f>
        <v>0.17620737054347105</v>
      </c>
      <c r="S88">
        <f t="shared" ca="1" si="3"/>
        <v>0.16400150200303629</v>
      </c>
      <c r="T88">
        <f t="shared" ca="1" si="3"/>
        <v>0.17690772033947821</v>
      </c>
      <c r="U88">
        <f t="shared" ca="1" si="3"/>
        <v>0.1730773334141634</v>
      </c>
      <c r="V88">
        <f ca="1">SUM(Q88:U88)</f>
        <v>1</v>
      </c>
    </row>
    <row r="89" spans="1:29" x14ac:dyDescent="0.3">
      <c r="Q89" s="69" t="s">
        <v>125</v>
      </c>
      <c r="X89" s="69" t="s">
        <v>126</v>
      </c>
    </row>
    <row r="90" spans="1:29" x14ac:dyDescent="0.3">
      <c r="O90" t="s">
        <v>125</v>
      </c>
      <c r="P90" t="s">
        <v>126</v>
      </c>
    </row>
    <row r="91" spans="1:29" x14ac:dyDescent="0.3">
      <c r="A91" t="s">
        <v>98</v>
      </c>
      <c r="B91" s="11">
        <f>SUMIF($A$36:$A$87,$A91,B$36:B$87)</f>
        <v>1877350475</v>
      </c>
      <c r="C91" s="11">
        <f t="shared" ref="C91:M91" si="4">SUMIF($A$36:$A$87,$A91,C$36:C$87)</f>
        <v>3475392197.0000005</v>
      </c>
      <c r="D91" s="11">
        <f t="shared" si="4"/>
        <v>2697226676</v>
      </c>
      <c r="E91" s="11">
        <f t="shared" si="4"/>
        <v>637445145</v>
      </c>
      <c r="F91" s="11">
        <f t="shared" si="4"/>
        <v>-494259306</v>
      </c>
      <c r="G91" s="11">
        <f t="shared" si="4"/>
        <v>451040316</v>
      </c>
      <c r="H91" s="11">
        <f t="shared" si="4"/>
        <v>2016756284</v>
      </c>
      <c r="I91" s="11">
        <f t="shared" si="4"/>
        <v>2679757212</v>
      </c>
      <c r="J91" s="11">
        <f t="shared" si="4"/>
        <v>4355308071</v>
      </c>
      <c r="K91" s="11">
        <f t="shared" si="4"/>
        <v>3761722782</v>
      </c>
      <c r="L91" s="11">
        <f t="shared" si="4"/>
        <v>5773718508</v>
      </c>
      <c r="M91" s="11">
        <f t="shared" si="4"/>
        <v>2431380210.7142863</v>
      </c>
      <c r="O91" s="11">
        <f ca="1">OFFSET(A91,0,Sales!$AP$1)</f>
        <v>4355308071</v>
      </c>
      <c r="P91" s="11">
        <f ca="1">SUM(OFFSET(B91,0,0,1,Sales!$AP$1))</f>
        <v>17696017070</v>
      </c>
      <c r="Q91" s="11">
        <f ca="1">$O91*Q$88</f>
        <v>1349300893.2297823</v>
      </c>
      <c r="R91" s="11">
        <f t="shared" ref="R91:V106" ca="1" si="5">$O91*R$88</f>
        <v>767437383.0976671</v>
      </c>
      <c r="S91" s="11">
        <f t="shared" ca="1" si="5"/>
        <v>714277065.32994664</v>
      </c>
      <c r="T91" s="11">
        <f t="shared" ca="1" si="5"/>
        <v>770487622.21674037</v>
      </c>
      <c r="U91" s="11">
        <f t="shared" ca="1" si="5"/>
        <v>753805107.12586379</v>
      </c>
      <c r="V91" s="11">
        <f t="shared" ca="1" si="5"/>
        <v>4355308071</v>
      </c>
      <c r="X91" s="11">
        <f ca="1">$P91*Q$88</f>
        <v>5482333568.582243</v>
      </c>
      <c r="Y91" s="11">
        <f t="shared" ref="Y91:AC91" ca="1" si="6">$P91*R$88</f>
        <v>3118168636.9970789</v>
      </c>
      <c r="Z91" s="11">
        <f t="shared" ca="1" si="6"/>
        <v>2902173378.9513693</v>
      </c>
      <c r="AA91" s="11">
        <f t="shared" ca="1" si="6"/>
        <v>3130562038.9421926</v>
      </c>
      <c r="AB91" s="11">
        <f t="shared" ca="1" si="6"/>
        <v>3062779446.5271168</v>
      </c>
      <c r="AC91" s="11">
        <f t="shared" ca="1" si="6"/>
        <v>17696017070</v>
      </c>
    </row>
    <row r="92" spans="1:29" x14ac:dyDescent="0.3">
      <c r="A92" t="s">
        <v>100</v>
      </c>
      <c r="B92" s="11">
        <f t="shared" ref="B92:M108" si="7">SUMIF($A$36:$A$87,$A92,B$36:B$87)</f>
        <v>29424764</v>
      </c>
      <c r="C92" s="11">
        <f t="shared" si="7"/>
        <v>34826923</v>
      </c>
      <c r="D92" s="11">
        <f t="shared" si="7"/>
        <v>6397559</v>
      </c>
      <c r="E92" s="11">
        <f t="shared" si="7"/>
        <v>1510559</v>
      </c>
      <c r="F92" s="11">
        <f t="shared" si="7"/>
        <v>1510559</v>
      </c>
      <c r="G92" s="11">
        <f t="shared" si="7"/>
        <v>2378377</v>
      </c>
      <c r="H92" s="11">
        <f t="shared" si="7"/>
        <v>4364141</v>
      </c>
      <c r="I92" s="11">
        <f t="shared" si="7"/>
        <v>2786317</v>
      </c>
      <c r="J92" s="11">
        <f t="shared" si="7"/>
        <v>2786317</v>
      </c>
      <c r="K92" s="11">
        <f t="shared" si="7"/>
        <v>10850849</v>
      </c>
      <c r="L92" s="11">
        <f t="shared" si="7"/>
        <v>0</v>
      </c>
      <c r="M92" s="11">
        <f t="shared" si="7"/>
        <v>8646104.0178571437</v>
      </c>
      <c r="O92" s="11">
        <f ca="1">OFFSET(A92,0,Sales!$AP$1)</f>
        <v>2786317</v>
      </c>
      <c r="P92" s="11">
        <f ca="1">SUM(OFFSET(B92,0,0,1,Sales!$AP$1))</f>
        <v>85985516</v>
      </c>
      <c r="Q92" s="11">
        <f t="shared" ref="Q92:V108" ca="1" si="8">$O92*Q$88</f>
        <v>863217.92985314794</v>
      </c>
      <c r="R92" s="11">
        <f t="shared" ca="1" si="5"/>
        <v>490969.5920705726</v>
      </c>
      <c r="S92" s="11">
        <f t="shared" ca="1" si="5"/>
        <v>456960.17305659404</v>
      </c>
      <c r="T92" s="11">
        <f t="shared" ca="1" si="5"/>
        <v>492920.9886131339</v>
      </c>
      <c r="U92" s="11">
        <f t="shared" ca="1" si="5"/>
        <v>482248.31640655152</v>
      </c>
      <c r="V92" s="11">
        <f t="shared" ca="1" si="5"/>
        <v>2786317</v>
      </c>
      <c r="X92" s="11">
        <f t="shared" ref="X92:X108" ca="1" si="9">$P92*Q$88</f>
        <v>26638835.107015725</v>
      </c>
      <c r="Y92" s="11">
        <f t="shared" ref="Y92:Y108" ca="1" si="10">$P92*R$88</f>
        <v>15151281.679183558</v>
      </c>
      <c r="Z92" s="11">
        <f t="shared" ref="Z92:Z108" ca="1" si="11">$P92*S$88</f>
        <v>14101753.774506109</v>
      </c>
      <c r="AA92" s="11">
        <f t="shared" ref="AA92:AA108" ca="1" si="12">$P92*T$88</f>
        <v>15211501.61777373</v>
      </c>
      <c r="AB92" s="11">
        <f t="shared" ref="AB92:AB108" ca="1" si="13">$P92*U$88</f>
        <v>14882143.821520882</v>
      </c>
      <c r="AC92" s="11">
        <f t="shared" ref="AC92:AC108" ca="1" si="14">$P92*V$88</f>
        <v>85985516</v>
      </c>
    </row>
    <row r="93" spans="1:29" x14ac:dyDescent="0.3">
      <c r="A93" t="s">
        <v>101</v>
      </c>
      <c r="B93" s="11">
        <f t="shared" si="7"/>
        <v>163166087</v>
      </c>
      <c r="C93" s="11">
        <f t="shared" si="7"/>
        <v>131936974</v>
      </c>
      <c r="D93" s="11">
        <f t="shared" si="7"/>
        <v>47070500</v>
      </c>
      <c r="E93" s="11">
        <f t="shared" si="7"/>
        <v>19609455</v>
      </c>
      <c r="F93" s="11">
        <f t="shared" si="7"/>
        <v>55438311</v>
      </c>
      <c r="G93" s="11">
        <f t="shared" si="7"/>
        <v>16281728</v>
      </c>
      <c r="H93" s="11">
        <f t="shared" si="7"/>
        <v>125429881</v>
      </c>
      <c r="I93" s="11">
        <f t="shared" si="7"/>
        <v>72762364</v>
      </c>
      <c r="J93" s="11">
        <f t="shared" si="7"/>
        <v>159263017</v>
      </c>
      <c r="K93" s="11">
        <f t="shared" si="7"/>
        <v>152791022</v>
      </c>
      <c r="L93" s="11">
        <f t="shared" si="7"/>
        <v>254023235</v>
      </c>
      <c r="M93" s="11">
        <f t="shared" si="7"/>
        <v>106943979.82142858</v>
      </c>
      <c r="O93" s="11">
        <f ca="1">OFFSET(A93,0,Sales!$AP$1)</f>
        <v>159263017</v>
      </c>
      <c r="P93" s="11">
        <f ca="1">SUM(OFFSET(B93,0,0,1,Sales!$AP$1))</f>
        <v>790958317</v>
      </c>
      <c r="Q93" s="11">
        <f t="shared" ca="1" si="8"/>
        <v>49340649.982362635</v>
      </c>
      <c r="R93" s="11">
        <f t="shared" ca="1" si="5"/>
        <v>28063317.45039013</v>
      </c>
      <c r="S93" s="11">
        <f t="shared" ca="1" si="5"/>
        <v>26119374.001535103</v>
      </c>
      <c r="T93" s="11">
        <f t="shared" ca="1" si="5"/>
        <v>28174857.271857563</v>
      </c>
      <c r="U93" s="11">
        <f t="shared" ca="1" si="5"/>
        <v>27564818.293854572</v>
      </c>
      <c r="V93" s="11">
        <f t="shared" ca="1" si="5"/>
        <v>159263017</v>
      </c>
      <c r="X93" s="11">
        <f t="shared" ca="1" si="9"/>
        <v>245043690.65001217</v>
      </c>
      <c r="Y93" s="11">
        <f t="shared" ca="1" si="10"/>
        <v>139372685.24805924</v>
      </c>
      <c r="Z93" s="11">
        <f t="shared" ca="1" si="11"/>
        <v>129718352.00979371</v>
      </c>
      <c r="AA93" s="11">
        <f t="shared" ca="1" si="12"/>
        <v>139926632.74402034</v>
      </c>
      <c r="AB93" s="11">
        <f t="shared" ca="1" si="13"/>
        <v>136896956.34811455</v>
      </c>
      <c r="AC93" s="11">
        <f t="shared" ca="1" si="14"/>
        <v>790958317</v>
      </c>
    </row>
    <row r="94" spans="1:29" x14ac:dyDescent="0.3">
      <c r="A94" t="s">
        <v>102</v>
      </c>
      <c r="B94" s="11">
        <f t="shared" si="7"/>
        <v>-5644762</v>
      </c>
      <c r="C94" s="11">
        <f t="shared" si="7"/>
        <v>128672727</v>
      </c>
      <c r="D94" s="11">
        <f t="shared" si="7"/>
        <v>89718321</v>
      </c>
      <c r="E94" s="11">
        <f t="shared" si="7"/>
        <v>56721758</v>
      </c>
      <c r="F94" s="11">
        <f t="shared" si="7"/>
        <v>40303910</v>
      </c>
      <c r="G94" s="11">
        <f t="shared" si="7"/>
        <v>100337982</v>
      </c>
      <c r="H94" s="11">
        <f t="shared" si="7"/>
        <v>249045259</v>
      </c>
      <c r="I94" s="11">
        <f t="shared" si="7"/>
        <v>472529445</v>
      </c>
      <c r="J94" s="11">
        <f t="shared" si="7"/>
        <v>338388225</v>
      </c>
      <c r="K94" s="11">
        <f t="shared" si="7"/>
        <v>184146747</v>
      </c>
      <c r="L94" s="11">
        <f t="shared" si="7"/>
        <v>414043334</v>
      </c>
      <c r="M94" s="11">
        <f t="shared" si="7"/>
        <v>184666334.46428573</v>
      </c>
      <c r="O94" s="11">
        <f ca="1">OFFSET(A94,0,Sales!$AP$1)</f>
        <v>338388225</v>
      </c>
      <c r="P94" s="11">
        <f ca="1">SUM(OFFSET(B94,0,0,1,Sales!$AP$1))</f>
        <v>1470072865</v>
      </c>
      <c r="Q94" s="11">
        <f t="shared" ca="1" si="8"/>
        <v>104834727.37351179</v>
      </c>
      <c r="R94" s="11">
        <f t="shared" ca="1" si="5"/>
        <v>59626499.350122452</v>
      </c>
      <c r="S94" s="11">
        <f t="shared" ca="1" si="5"/>
        <v>55496177.160141394</v>
      </c>
      <c r="T94" s="11">
        <f t="shared" ca="1" si="5"/>
        <v>59863489.474472433</v>
      </c>
      <c r="U94" s="11">
        <f t="shared" ca="1" si="5"/>
        <v>58567331.641751945</v>
      </c>
      <c r="V94" s="11">
        <f t="shared" ca="1" si="5"/>
        <v>338388225</v>
      </c>
      <c r="X94" s="11">
        <f t="shared" ca="1" si="9"/>
        <v>455437502.35834122</v>
      </c>
      <c r="Y94" s="11">
        <f t="shared" ca="1" si="10"/>
        <v>259037674.04895708</v>
      </c>
      <c r="Z94" s="11">
        <f t="shared" ca="1" si="11"/>
        <v>241094157.91390678</v>
      </c>
      <c r="AA94" s="11">
        <f t="shared" ca="1" si="12"/>
        <v>260067239.28007552</v>
      </c>
      <c r="AB94" s="11">
        <f t="shared" ca="1" si="13"/>
        <v>254436291.39871943</v>
      </c>
      <c r="AC94" s="11">
        <f t="shared" ca="1" si="14"/>
        <v>1470072865</v>
      </c>
    </row>
    <row r="95" spans="1:29" x14ac:dyDescent="0.3">
      <c r="A95" t="s">
        <v>103</v>
      </c>
      <c r="B95" s="11">
        <f t="shared" si="7"/>
        <v>64699222</v>
      </c>
      <c r="C95" s="11">
        <f t="shared" si="7"/>
        <v>74220669</v>
      </c>
      <c r="D95" s="11">
        <f t="shared" si="7"/>
        <v>47970827</v>
      </c>
      <c r="E95" s="11">
        <f t="shared" si="7"/>
        <v>73611493</v>
      </c>
      <c r="F95" s="11">
        <f t="shared" si="7"/>
        <v>65869391</v>
      </c>
      <c r="G95" s="11">
        <f t="shared" si="7"/>
        <v>76062322</v>
      </c>
      <c r="H95" s="11">
        <f t="shared" si="7"/>
        <v>51215417</v>
      </c>
      <c r="I95" s="11">
        <f t="shared" si="7"/>
        <v>55291246</v>
      </c>
      <c r="J95" s="11">
        <f t="shared" si="7"/>
        <v>460623984</v>
      </c>
      <c r="K95" s="11">
        <f t="shared" si="7"/>
        <v>34617932</v>
      </c>
      <c r="L95" s="11">
        <f t="shared" si="7"/>
        <v>129878543</v>
      </c>
      <c r="M95" s="11">
        <f t="shared" si="7"/>
        <v>101255450.5357143</v>
      </c>
      <c r="O95" s="11">
        <f ca="1">OFFSET(A95,0,Sales!$AP$1)</f>
        <v>460623984</v>
      </c>
      <c r="P95" s="11">
        <f ca="1">SUM(OFFSET(B95,0,0,1,Sales!$AP$1))</f>
        <v>969564571</v>
      </c>
      <c r="Q95" s="11">
        <f t="shared" ca="1" si="8"/>
        <v>142704107.93502304</v>
      </c>
      <c r="R95" s="11">
        <f t="shared" ca="1" si="5"/>
        <v>81165341.029897884</v>
      </c>
      <c r="S95" s="11">
        <f t="shared" ca="1" si="5"/>
        <v>75543025.234622553</v>
      </c>
      <c r="T95" s="11">
        <f t="shared" ca="1" si="5"/>
        <v>81487938.943128288</v>
      </c>
      <c r="U95" s="11">
        <f t="shared" ca="1" si="5"/>
        <v>79723570.857328266</v>
      </c>
      <c r="V95" s="11">
        <f t="shared" ca="1" si="5"/>
        <v>460623984</v>
      </c>
      <c r="X95" s="11">
        <f t="shared" ca="1" si="9"/>
        <v>300376992.93999052</v>
      </c>
      <c r="Y95" s="11">
        <f t="shared" ca="1" si="10"/>
        <v>170844423.62801856</v>
      </c>
      <c r="Z95" s="11">
        <f t="shared" ca="1" si="11"/>
        <v>159010045.93292952</v>
      </c>
      <c r="AA95" s="11">
        <f t="shared" ca="1" si="12"/>
        <v>171523457.97753417</v>
      </c>
      <c r="AB95" s="11">
        <f t="shared" ca="1" si="13"/>
        <v>167809650.52152729</v>
      </c>
      <c r="AC95" s="11">
        <f t="shared" ca="1" si="14"/>
        <v>969564571</v>
      </c>
    </row>
    <row r="96" spans="1:29" x14ac:dyDescent="0.3">
      <c r="A96" t="s">
        <v>104</v>
      </c>
      <c r="B96" s="11">
        <f t="shared" si="7"/>
        <v>0</v>
      </c>
      <c r="C96" s="11">
        <f t="shared" si="7"/>
        <v>0</v>
      </c>
      <c r="D96" s="11">
        <f t="shared" si="7"/>
        <v>0</v>
      </c>
      <c r="E96" s="11">
        <f t="shared" si="7"/>
        <v>0</v>
      </c>
      <c r="F96" s="11">
        <f t="shared" si="7"/>
        <v>46990438</v>
      </c>
      <c r="G96" s="11">
        <f t="shared" si="7"/>
        <v>13116182</v>
      </c>
      <c r="H96" s="11">
        <f t="shared" si="7"/>
        <v>1726822</v>
      </c>
      <c r="I96" s="11">
        <f t="shared" si="7"/>
        <v>71873167</v>
      </c>
      <c r="J96" s="11">
        <f t="shared" si="7"/>
        <v>14919036</v>
      </c>
      <c r="K96" s="11">
        <f t="shared" si="7"/>
        <v>10936389</v>
      </c>
      <c r="L96" s="11">
        <f t="shared" si="7"/>
        <v>7011972</v>
      </c>
      <c r="M96" s="11">
        <f t="shared" si="7"/>
        <v>14872679.107142858</v>
      </c>
      <c r="O96" s="11">
        <f ca="1">OFFSET(A96,0,Sales!$AP$1)</f>
        <v>14919036</v>
      </c>
      <c r="P96" s="11">
        <f ca="1">SUM(OFFSET(B96,0,0,1,Sales!$AP$1))</f>
        <v>148625645</v>
      </c>
      <c r="Q96" s="11">
        <f t="shared" ca="1" si="8"/>
        <v>4622007.9665467311</v>
      </c>
      <c r="R96" s="11">
        <f t="shared" ca="1" si="5"/>
        <v>2628844.1046033842</v>
      </c>
      <c r="S96" s="11">
        <f t="shared" ca="1" si="5"/>
        <v>2446744.3124373704</v>
      </c>
      <c r="T96" s="11">
        <f t="shared" ca="1" si="5"/>
        <v>2639292.6484226077</v>
      </c>
      <c r="U96" s="11">
        <f t="shared" ca="1" si="5"/>
        <v>2582146.9679899067</v>
      </c>
      <c r="V96" s="11">
        <f t="shared" ca="1" si="5"/>
        <v>14919036</v>
      </c>
      <c r="X96" s="11">
        <f t="shared" ca="1" si="9"/>
        <v>46045127.528557904</v>
      </c>
      <c r="Y96" s="11">
        <f t="shared" ca="1" si="10"/>
        <v>26188934.100777384</v>
      </c>
      <c r="Z96" s="11">
        <f t="shared" ca="1" si="11"/>
        <v>24374829.016170058</v>
      </c>
      <c r="AA96" s="11">
        <f t="shared" ca="1" si="12"/>
        <v>26293024.04093457</v>
      </c>
      <c r="AB96" s="11">
        <f t="shared" ca="1" si="13"/>
        <v>25723730.313560087</v>
      </c>
      <c r="AC96" s="11">
        <f t="shared" ca="1" si="14"/>
        <v>148625645</v>
      </c>
    </row>
    <row r="97" spans="1:29" x14ac:dyDescent="0.3">
      <c r="A97" t="s">
        <v>105</v>
      </c>
      <c r="B97" s="11">
        <f t="shared" si="7"/>
        <v>105806922</v>
      </c>
      <c r="C97" s="11">
        <f t="shared" si="7"/>
        <v>105806922</v>
      </c>
      <c r="D97" s="11">
        <f t="shared" si="7"/>
        <v>107757130</v>
      </c>
      <c r="E97" s="11">
        <f t="shared" si="7"/>
        <v>107921713</v>
      </c>
      <c r="F97" s="11">
        <f t="shared" si="7"/>
        <v>108576096</v>
      </c>
      <c r="G97" s="11">
        <f t="shared" si="7"/>
        <v>108689732</v>
      </c>
      <c r="H97" s="11">
        <f t="shared" si="7"/>
        <v>108689732</v>
      </c>
      <c r="I97" s="11">
        <f t="shared" si="7"/>
        <v>110881207</v>
      </c>
      <c r="J97" s="11">
        <f t="shared" si="7"/>
        <v>115018174</v>
      </c>
      <c r="K97" s="11">
        <f t="shared" si="7"/>
        <v>95381934</v>
      </c>
      <c r="L97" s="11">
        <f t="shared" si="7"/>
        <v>112726385</v>
      </c>
      <c r="M97" s="11">
        <f t="shared" si="7"/>
        <v>106004995.26785713</v>
      </c>
      <c r="O97" s="11">
        <f ca="1">OFFSET(A97,0,Sales!$AP$1)</f>
        <v>115018174</v>
      </c>
      <c r="P97" s="11">
        <f ca="1">SUM(OFFSET(B97,0,0,1,Sales!$AP$1))</f>
        <v>979147628</v>
      </c>
      <c r="Q97" s="11">
        <f t="shared" ca="1" si="8"/>
        <v>35633328.891066298</v>
      </c>
      <c r="R97" s="11">
        <f t="shared" ca="1" si="5"/>
        <v>20267050.005251426</v>
      </c>
      <c r="S97" s="11">
        <f t="shared" ca="1" si="5"/>
        <v>18863153.293646578</v>
      </c>
      <c r="T97" s="11">
        <f t="shared" ca="1" si="5"/>
        <v>20347602.959949445</v>
      </c>
      <c r="U97" s="11">
        <f t="shared" ca="1" si="5"/>
        <v>19907038.850086261</v>
      </c>
      <c r="V97" s="11">
        <f t="shared" ca="1" si="5"/>
        <v>115018174</v>
      </c>
      <c r="X97" s="11">
        <f t="shared" ca="1" si="9"/>
        <v>303345882.20320237</v>
      </c>
      <c r="Y97" s="11">
        <f t="shared" ca="1" si="10"/>
        <v>172533028.90375674</v>
      </c>
      <c r="Z97" s="11">
        <f t="shared" ca="1" si="11"/>
        <v>160581681.67471024</v>
      </c>
      <c r="AA97" s="11">
        <f t="shared" ca="1" si="12"/>
        <v>173218774.74528745</v>
      </c>
      <c r="AB97" s="11">
        <f t="shared" ca="1" si="13"/>
        <v>169468260.47304323</v>
      </c>
      <c r="AC97" s="11">
        <f t="shared" ca="1" si="14"/>
        <v>979147628</v>
      </c>
    </row>
    <row r="98" spans="1:29" x14ac:dyDescent="0.3">
      <c r="A98" t="s">
        <v>106</v>
      </c>
      <c r="B98" s="11">
        <f t="shared" si="7"/>
        <v>1663640480</v>
      </c>
      <c r="C98" s="11">
        <f t="shared" si="7"/>
        <v>1123262119</v>
      </c>
      <c r="D98" s="11">
        <f t="shared" si="7"/>
        <v>1148541439</v>
      </c>
      <c r="E98" s="11">
        <f t="shared" si="7"/>
        <v>1627909534</v>
      </c>
      <c r="F98" s="11">
        <f t="shared" si="7"/>
        <v>1495210523</v>
      </c>
      <c r="G98" s="11">
        <f t="shared" si="7"/>
        <v>1998494471</v>
      </c>
      <c r="H98" s="11">
        <f t="shared" si="7"/>
        <v>2036032448</v>
      </c>
      <c r="I98" s="11">
        <f t="shared" si="7"/>
        <v>1835623252</v>
      </c>
      <c r="J98" s="11">
        <f t="shared" si="7"/>
        <v>265518112</v>
      </c>
      <c r="K98" s="11">
        <f t="shared" si="7"/>
        <v>3141899152</v>
      </c>
      <c r="L98" s="11">
        <f t="shared" si="7"/>
        <v>-220579865</v>
      </c>
      <c r="M98" s="11">
        <f t="shared" si="7"/>
        <v>1438888541.5178573</v>
      </c>
      <c r="O98" s="11">
        <f ca="1">OFFSET(A98,0,Sales!$AP$1)</f>
        <v>265518112</v>
      </c>
      <c r="P98" s="11">
        <f ca="1">SUM(OFFSET(B98,0,0,1,Sales!$AP$1))</f>
        <v>13194232378</v>
      </c>
      <c r="Q98" s="11">
        <f t="shared" ca="1" si="8"/>
        <v>82259123.774917319</v>
      </c>
      <c r="R98" s="11">
        <f t="shared" ca="1" si="5"/>
        <v>46786248.347186849</v>
      </c>
      <c r="S98" s="11">
        <f t="shared" ca="1" si="5"/>
        <v>43545369.17701041</v>
      </c>
      <c r="T98" s="11">
        <f t="shared" ca="1" si="5"/>
        <v>46972203.902762257</v>
      </c>
      <c r="U98" s="11">
        <f t="shared" ca="1" si="5"/>
        <v>45955166.798123181</v>
      </c>
      <c r="V98" s="11">
        <f t="shared" ca="1" si="5"/>
        <v>265518112</v>
      </c>
      <c r="X98" s="11">
        <f t="shared" ca="1" si="9"/>
        <v>4087653328.5116296</v>
      </c>
      <c r="Y98" s="11">
        <f t="shared" ca="1" si="10"/>
        <v>2324920993.6669092</v>
      </c>
      <c r="Z98" s="11">
        <f t="shared" ca="1" si="11"/>
        <v>2163873927.769093</v>
      </c>
      <c r="AA98" s="11">
        <f t="shared" ca="1" si="12"/>
        <v>2334161571.6213126</v>
      </c>
      <c r="AB98" s="11">
        <f t="shared" ca="1" si="13"/>
        <v>2283622556.431056</v>
      </c>
      <c r="AC98" s="11">
        <f t="shared" ca="1" si="14"/>
        <v>13194232378</v>
      </c>
    </row>
    <row r="99" spans="1:29" x14ac:dyDescent="0.3">
      <c r="A99" t="s">
        <v>107</v>
      </c>
      <c r="B99" s="11">
        <f t="shared" si="7"/>
        <v>1251112</v>
      </c>
      <c r="C99" s="11">
        <f t="shared" si="7"/>
        <v>2751112</v>
      </c>
      <c r="D99" s="11">
        <f t="shared" si="7"/>
        <v>20127777</v>
      </c>
      <c r="E99" s="11">
        <f t="shared" si="7"/>
        <v>38663646</v>
      </c>
      <c r="F99" s="11">
        <f t="shared" si="7"/>
        <v>7464012</v>
      </c>
      <c r="G99" s="11">
        <f t="shared" si="7"/>
        <v>6506776</v>
      </c>
      <c r="H99" s="11">
        <f t="shared" si="7"/>
        <v>2824444</v>
      </c>
      <c r="I99" s="11">
        <f t="shared" si="7"/>
        <v>1850000</v>
      </c>
      <c r="J99" s="11">
        <f t="shared" si="7"/>
        <v>5460456</v>
      </c>
      <c r="K99" s="11">
        <f t="shared" si="7"/>
        <v>3754724</v>
      </c>
      <c r="L99" s="11">
        <f t="shared" si="7"/>
        <v>7190923</v>
      </c>
      <c r="M99" s="11">
        <f t="shared" si="7"/>
        <v>8736159.1071428563</v>
      </c>
      <c r="O99" s="11">
        <f ca="1">OFFSET(A99,0,Sales!$AP$1)</f>
        <v>5460456</v>
      </c>
      <c r="P99" s="11">
        <f ca="1">SUM(OFFSET(B99,0,0,1,Sales!$AP$1))</f>
        <v>86899335</v>
      </c>
      <c r="Q99" s="11">
        <f t="shared" ca="1" si="8"/>
        <v>1691682.4339707941</v>
      </c>
      <c r="R99" s="11">
        <f t="shared" ca="1" si="5"/>
        <v>962172.59372831974</v>
      </c>
      <c r="S99" s="11">
        <f t="shared" ca="1" si="5"/>
        <v>895522.98562149156</v>
      </c>
      <c r="T99" s="11">
        <f t="shared" ca="1" si="5"/>
        <v>965996.82297402585</v>
      </c>
      <c r="U99" s="11">
        <f t="shared" ca="1" si="5"/>
        <v>945081.16370536899</v>
      </c>
      <c r="V99" s="11">
        <f t="shared" ca="1" si="5"/>
        <v>5460456</v>
      </c>
      <c r="X99" s="11">
        <f t="shared" ca="1" si="9"/>
        <v>26921941.783478048</v>
      </c>
      <c r="Y99" s="11">
        <f t="shared" ca="1" si="10"/>
        <v>15312303.322326222</v>
      </c>
      <c r="Z99" s="11">
        <f t="shared" ca="1" si="11"/>
        <v>14251621.463065021</v>
      </c>
      <c r="AA99" s="11">
        <f t="shared" ca="1" si="12"/>
        <v>15373163.253866632</v>
      </c>
      <c r="AB99" s="11">
        <f t="shared" ca="1" si="13"/>
        <v>15040305.177264079</v>
      </c>
      <c r="AC99" s="11">
        <f t="shared" ca="1" si="14"/>
        <v>86899335</v>
      </c>
    </row>
    <row r="100" spans="1:29" x14ac:dyDescent="0.3">
      <c r="A100" t="s">
        <v>108</v>
      </c>
      <c r="B100" s="11">
        <f t="shared" si="7"/>
        <v>797101731</v>
      </c>
      <c r="C100" s="11">
        <f t="shared" si="7"/>
        <v>1150517438</v>
      </c>
      <c r="D100" s="11">
        <f t="shared" si="7"/>
        <v>1612545402</v>
      </c>
      <c r="E100" s="11">
        <f t="shared" si="7"/>
        <v>1517937338</v>
      </c>
      <c r="F100" s="11">
        <f t="shared" si="7"/>
        <v>2157515588</v>
      </c>
      <c r="G100" s="11">
        <f t="shared" si="7"/>
        <v>1251144348</v>
      </c>
      <c r="H100" s="11">
        <f t="shared" si="7"/>
        <v>282560882</v>
      </c>
      <c r="I100" s="11">
        <f t="shared" si="7"/>
        <v>1643013005</v>
      </c>
      <c r="J100" s="11">
        <f t="shared" si="7"/>
        <v>1000504021</v>
      </c>
      <c r="K100" s="11">
        <f t="shared" si="7"/>
        <v>903918005</v>
      </c>
      <c r="L100" s="11">
        <f t="shared" si="7"/>
        <v>3320838173</v>
      </c>
      <c r="M100" s="11">
        <f t="shared" si="7"/>
        <v>1396213922.4107144</v>
      </c>
      <c r="O100" s="11">
        <f ca="1">OFFSET(A100,0,Sales!$AP$1)</f>
        <v>1000504021</v>
      </c>
      <c r="P100" s="11">
        <f ca="1">SUM(OFFSET(B100,0,0,1,Sales!$AP$1))</f>
        <v>11412839753</v>
      </c>
      <c r="Q100" s="11">
        <f t="shared" ca="1" si="8"/>
        <v>309962222.46692336</v>
      </c>
      <c r="R100" s="11">
        <f t="shared" ca="1" si="5"/>
        <v>176296182.75857973</v>
      </c>
      <c r="S100" s="11">
        <f t="shared" ca="1" si="5"/>
        <v>164084162.20407736</v>
      </c>
      <c r="T100" s="11">
        <f t="shared" ca="1" si="5"/>
        <v>176996885.54559144</v>
      </c>
      <c r="U100" s="11">
        <f t="shared" ca="1" si="5"/>
        <v>173164568.02482814</v>
      </c>
      <c r="V100" s="11">
        <f t="shared" ca="1" si="5"/>
        <v>1000504021</v>
      </c>
      <c r="X100" s="11">
        <f t="shared" ca="1" si="9"/>
        <v>3535767073.642508</v>
      </c>
      <c r="Y100" s="11">
        <f t="shared" ca="1" si="10"/>
        <v>2011026483.3101275</v>
      </c>
      <c r="Z100" s="11">
        <f t="shared" ca="1" si="11"/>
        <v>1871722861.6119616</v>
      </c>
      <c r="AA100" s="11">
        <f t="shared" ca="1" si="12"/>
        <v>2019019463.3030035</v>
      </c>
      <c r="AB100" s="11">
        <f t="shared" ca="1" si="13"/>
        <v>1975303871.1323993</v>
      </c>
      <c r="AC100" s="11">
        <f t="shared" ca="1" si="14"/>
        <v>11412839753</v>
      </c>
    </row>
    <row r="101" spans="1:29" x14ac:dyDescent="0.3">
      <c r="A101" t="s">
        <v>110</v>
      </c>
      <c r="B101" s="11">
        <f t="shared" si="7"/>
        <v>0</v>
      </c>
      <c r="C101" s="11">
        <f t="shared" si="7"/>
        <v>33958180</v>
      </c>
      <c r="D101" s="11">
        <f t="shared" si="7"/>
        <v>16800000</v>
      </c>
      <c r="E101" s="11">
        <f t="shared" si="7"/>
        <v>71882273</v>
      </c>
      <c r="F101" s="11">
        <f t="shared" si="7"/>
        <v>0</v>
      </c>
      <c r="G101" s="11">
        <f t="shared" si="7"/>
        <v>17429091</v>
      </c>
      <c r="H101" s="11">
        <f t="shared" si="7"/>
        <v>0</v>
      </c>
      <c r="I101" s="11">
        <f t="shared" si="7"/>
        <v>5585454</v>
      </c>
      <c r="J101" s="11">
        <f t="shared" si="7"/>
        <v>7160909</v>
      </c>
      <c r="K101" s="11">
        <f t="shared" si="7"/>
        <v>0</v>
      </c>
      <c r="L101" s="11">
        <f t="shared" si="7"/>
        <v>0</v>
      </c>
      <c r="M101" s="11">
        <f t="shared" si="7"/>
        <v>13644277.410714287</v>
      </c>
      <c r="O101" s="11">
        <f ca="1">OFFSET(A101,0,Sales!$AP$1)</f>
        <v>7160909</v>
      </c>
      <c r="P101" s="11">
        <f ca="1">SUM(OFFSET(B101,0,0,1,Sales!$AP$1))</f>
        <v>152815907</v>
      </c>
      <c r="Q101" s="11">
        <f t="shared" ca="1" si="8"/>
        <v>2218493.101411927</v>
      </c>
      <c r="R101" s="11">
        <f t="shared" ca="1" si="5"/>
        <v>1261804.9455910767</v>
      </c>
      <c r="S101" s="11">
        <f t="shared" ca="1" si="5"/>
        <v>1174399.8317070606</v>
      </c>
      <c r="T101" s="11">
        <f t="shared" ca="1" si="5"/>
        <v>1266820.0867484526</v>
      </c>
      <c r="U101" s="11">
        <f t="shared" ca="1" si="5"/>
        <v>1239391.0345414835</v>
      </c>
      <c r="V101" s="11">
        <f t="shared" ca="1" si="5"/>
        <v>7160909</v>
      </c>
      <c r="X101" s="11">
        <f t="shared" ca="1" si="9"/>
        <v>47343296.146551587</v>
      </c>
      <c r="Y101" s="11">
        <f t="shared" ca="1" si="10"/>
        <v>26927289.14968561</v>
      </c>
      <c r="Z101" s="11">
        <f t="shared" ca="1" si="11"/>
        <v>25062038.277956307</v>
      </c>
      <c r="AA101" s="11">
        <f t="shared" ca="1" si="12"/>
        <v>27034313.738979712</v>
      </c>
      <c r="AB101" s="11">
        <f t="shared" ca="1" si="13"/>
        <v>26448969.686826788</v>
      </c>
      <c r="AC101" s="11">
        <f t="shared" ca="1" si="14"/>
        <v>152815907</v>
      </c>
    </row>
    <row r="102" spans="1:29" x14ac:dyDescent="0.3">
      <c r="A102" t="s">
        <v>111</v>
      </c>
      <c r="B102" s="11">
        <f t="shared" si="7"/>
        <v>29323636</v>
      </c>
      <c r="C102" s="11">
        <f t="shared" si="7"/>
        <v>58647272</v>
      </c>
      <c r="D102" s="11">
        <f t="shared" si="7"/>
        <v>389323636</v>
      </c>
      <c r="E102" s="11">
        <f t="shared" si="7"/>
        <v>418647272</v>
      </c>
      <c r="F102" s="11">
        <f t="shared" si="7"/>
        <v>462241204</v>
      </c>
      <c r="G102" s="11">
        <f t="shared" si="7"/>
        <v>462241204</v>
      </c>
      <c r="H102" s="11">
        <f t="shared" si="7"/>
        <v>371312136</v>
      </c>
      <c r="I102" s="11">
        <f t="shared" si="7"/>
        <v>403613934</v>
      </c>
      <c r="J102" s="11">
        <f t="shared" si="7"/>
        <v>403613932</v>
      </c>
      <c r="K102" s="11">
        <f t="shared" si="7"/>
        <v>403613932</v>
      </c>
      <c r="L102" s="11">
        <f t="shared" si="7"/>
        <v>-36288000</v>
      </c>
      <c r="M102" s="11">
        <f t="shared" si="7"/>
        <v>300561621.25</v>
      </c>
      <c r="O102" s="11">
        <f ca="1">OFFSET(A102,0,Sales!$AP$1)</f>
        <v>403613932</v>
      </c>
      <c r="P102" s="11">
        <f ca="1">SUM(OFFSET(B102,0,0,1,Sales!$AP$1))</f>
        <v>2998964226</v>
      </c>
      <c r="Q102" s="11">
        <f t="shared" ca="1" si="8"/>
        <v>125042047.56347868</v>
      </c>
      <c r="R102" s="11">
        <f t="shared" ca="1" si="5"/>
        <v>71119749.67243132</v>
      </c>
      <c r="S102" s="11">
        <f t="shared" ca="1" si="5"/>
        <v>66193291.077351354</v>
      </c>
      <c r="T102" s="11">
        <f t="shared" ca="1" si="5"/>
        <v>71402420.607373178</v>
      </c>
      <c r="U102" s="11">
        <f t="shared" ca="1" si="5"/>
        <v>69856423.079365477</v>
      </c>
      <c r="V102" s="11">
        <f t="shared" ca="1" si="5"/>
        <v>403613932</v>
      </c>
      <c r="X102" s="11">
        <f t="shared" ca="1" si="9"/>
        <v>929097332.02337289</v>
      </c>
      <c r="Y102" s="11">
        <f t="shared" ca="1" si="10"/>
        <v>528439600.61739588</v>
      </c>
      <c r="Z102" s="11">
        <f t="shared" ca="1" si="11"/>
        <v>491834637.51737314</v>
      </c>
      <c r="AA102" s="11">
        <f t="shared" ca="1" si="12"/>
        <v>530539924.60130775</v>
      </c>
      <c r="AB102" s="11">
        <f t="shared" ca="1" si="13"/>
        <v>519052731.24055046</v>
      </c>
      <c r="AC102" s="11">
        <f t="shared" ca="1" si="14"/>
        <v>2998964226</v>
      </c>
    </row>
    <row r="103" spans="1:29" x14ac:dyDescent="0.3">
      <c r="A103" t="s">
        <v>114</v>
      </c>
      <c r="B103" s="11">
        <f t="shared" si="7"/>
        <v>32811364</v>
      </c>
      <c r="C103" s="11">
        <f t="shared" si="7"/>
        <v>4900000</v>
      </c>
      <c r="D103" s="11">
        <f t="shared" si="7"/>
        <v>0</v>
      </c>
      <c r="E103" s="11">
        <f t="shared" si="7"/>
        <v>9918818</v>
      </c>
      <c r="F103" s="11">
        <f t="shared" si="7"/>
        <v>16740000</v>
      </c>
      <c r="G103" s="11">
        <f t="shared" si="7"/>
        <v>0</v>
      </c>
      <c r="H103" s="11">
        <f t="shared" si="7"/>
        <v>0</v>
      </c>
      <c r="I103" s="11">
        <f t="shared" si="7"/>
        <v>40904082</v>
      </c>
      <c r="J103" s="11">
        <f t="shared" si="7"/>
        <v>65683092</v>
      </c>
      <c r="K103" s="11">
        <f t="shared" si="7"/>
        <v>0</v>
      </c>
      <c r="L103" s="11">
        <f t="shared" si="7"/>
        <v>30772863</v>
      </c>
      <c r="M103" s="11">
        <f t="shared" si="7"/>
        <v>18011626.696428575</v>
      </c>
      <c r="O103" s="11">
        <f ca="1">OFFSET(A103,0,Sales!$AP$1)</f>
        <v>65683092</v>
      </c>
      <c r="P103" s="11">
        <f ca="1">SUM(OFFSET(B103,0,0,1,Sales!$AP$1))</f>
        <v>170957356</v>
      </c>
      <c r="Q103" s="11">
        <f t="shared" ca="1" si="8"/>
        <v>20349020.840986099</v>
      </c>
      <c r="R103" s="11">
        <f t="shared" ca="1" si="5"/>
        <v>11573844.930484898</v>
      </c>
      <c r="S103" s="11">
        <f t="shared" ca="1" si="5"/>
        <v>10772125.744203616</v>
      </c>
      <c r="T103" s="11">
        <f t="shared" ca="1" si="5"/>
        <v>11619846.070568219</v>
      </c>
      <c r="U103" s="11">
        <f t="shared" ca="1" si="5"/>
        <v>11368254.413757168</v>
      </c>
      <c r="V103" s="11">
        <f t="shared" ca="1" si="5"/>
        <v>65683092</v>
      </c>
      <c r="X103" s="11">
        <f t="shared" ca="1" si="9"/>
        <v>52963627.232467681</v>
      </c>
      <c r="Y103" s="11">
        <f t="shared" ca="1" si="10"/>
        <v>30123946.175824095</v>
      </c>
      <c r="Z103" s="11">
        <f t="shared" ca="1" si="11"/>
        <v>28037263.162467789</v>
      </c>
      <c r="AA103" s="11">
        <f t="shared" ca="1" si="12"/>
        <v>30243676.125224616</v>
      </c>
      <c r="AB103" s="11">
        <f t="shared" ca="1" si="13"/>
        <v>29588843.304015826</v>
      </c>
      <c r="AC103" s="11">
        <f t="shared" ca="1" si="14"/>
        <v>170957356</v>
      </c>
    </row>
    <row r="104" spans="1:29" x14ac:dyDescent="0.3">
      <c r="A104" t="s">
        <v>115</v>
      </c>
      <c r="B104" s="11">
        <f t="shared" si="7"/>
        <v>100640150</v>
      </c>
      <c r="C104" s="11">
        <f t="shared" si="7"/>
        <v>71912879</v>
      </c>
      <c r="D104" s="11">
        <f t="shared" si="7"/>
        <v>413789879</v>
      </c>
      <c r="E104" s="11">
        <f t="shared" si="7"/>
        <v>71912879</v>
      </c>
      <c r="F104" s="11">
        <f t="shared" si="7"/>
        <v>71912879</v>
      </c>
      <c r="G104" s="11">
        <f t="shared" si="7"/>
        <v>113032879</v>
      </c>
      <c r="H104" s="11">
        <f t="shared" si="7"/>
        <v>113132879</v>
      </c>
      <c r="I104" s="11">
        <f t="shared" si="7"/>
        <v>71912879</v>
      </c>
      <c r="J104" s="11">
        <f t="shared" si="7"/>
        <v>-36150000</v>
      </c>
      <c r="K104" s="11">
        <f t="shared" si="7"/>
        <v>60301570</v>
      </c>
      <c r="L104" s="11">
        <f t="shared" si="7"/>
        <v>0</v>
      </c>
      <c r="M104" s="11">
        <f t="shared" si="7"/>
        <v>93964185.089285716</v>
      </c>
      <c r="O104" s="11">
        <f ca="1">OFFSET(A104,0,Sales!$AP$1)</f>
        <v>-36150000</v>
      </c>
      <c r="P104" s="11">
        <f ca="1">SUM(OFFSET(B104,0,0,1,Sales!$AP$1))</f>
        <v>992097303</v>
      </c>
      <c r="Q104" s="11">
        <f t="shared" ca="1" si="8"/>
        <v>-11199489.564249616</v>
      </c>
      <c r="R104" s="11">
        <f t="shared" ca="1" si="5"/>
        <v>-6369896.4451464787</v>
      </c>
      <c r="S104" s="11">
        <f t="shared" ca="1" si="5"/>
        <v>-5928654.2974097617</v>
      </c>
      <c r="T104" s="11">
        <f t="shared" ca="1" si="5"/>
        <v>-6395214.0902721379</v>
      </c>
      <c r="U104" s="11">
        <f t="shared" ca="1" si="5"/>
        <v>-6256745.6029220065</v>
      </c>
      <c r="V104" s="11">
        <f t="shared" ca="1" si="5"/>
        <v>-36150000</v>
      </c>
      <c r="X104" s="11">
        <f t="shared" ca="1" si="9"/>
        <v>307357770.17064148</v>
      </c>
      <c r="Y104" s="11">
        <f t="shared" ca="1" si="10"/>
        <v>174814857.08489928</v>
      </c>
      <c r="Z104" s="11">
        <f t="shared" ca="1" si="11"/>
        <v>162705447.8251614</v>
      </c>
      <c r="AA104" s="11">
        <f t="shared" ca="1" si="12"/>
        <v>175509672.22867459</v>
      </c>
      <c r="AB104" s="11">
        <f t="shared" ca="1" si="13"/>
        <v>171709555.69062328</v>
      </c>
      <c r="AC104" s="11">
        <f t="shared" ca="1" si="14"/>
        <v>992097303</v>
      </c>
    </row>
    <row r="105" spans="1:29" x14ac:dyDescent="0.3">
      <c r="A105" t="s">
        <v>116</v>
      </c>
      <c r="B105" s="11">
        <f t="shared" si="7"/>
        <v>771220000</v>
      </c>
      <c r="C105" s="11">
        <f t="shared" si="7"/>
        <v>1391424342</v>
      </c>
      <c r="D105" s="11">
        <f t="shared" si="7"/>
        <v>773935730</v>
      </c>
      <c r="E105" s="11">
        <f t="shared" si="7"/>
        <v>283452904</v>
      </c>
      <c r="F105" s="11">
        <f t="shared" si="7"/>
        <v>215198644</v>
      </c>
      <c r="G105" s="11">
        <f t="shared" si="7"/>
        <v>752224416</v>
      </c>
      <c r="H105" s="11">
        <f t="shared" si="7"/>
        <v>947368062</v>
      </c>
      <c r="I105" s="11">
        <f t="shared" si="7"/>
        <v>566570688</v>
      </c>
      <c r="J105" s="11">
        <f t="shared" si="7"/>
        <v>687825240</v>
      </c>
      <c r="K105" s="11">
        <f t="shared" si="7"/>
        <v>1049896970</v>
      </c>
      <c r="L105" s="11">
        <f t="shared" si="7"/>
        <v>1545444764</v>
      </c>
      <c r="M105" s="11">
        <f t="shared" si="7"/>
        <v>802193014.28571439</v>
      </c>
      <c r="O105" s="11">
        <f ca="1">OFFSET(A105,0,Sales!$AP$1)</f>
        <v>687825240</v>
      </c>
      <c r="P105" s="11">
        <f ca="1">SUM(OFFSET(B105,0,0,1,Sales!$AP$1))</f>
        <v>6389220026</v>
      </c>
      <c r="Q105" s="11">
        <f t="shared" ca="1" si="8"/>
        <v>213092436.99605775</v>
      </c>
      <c r="R105" s="11">
        <f t="shared" ca="1" si="5"/>
        <v>121199876.9338319</v>
      </c>
      <c r="S105" s="11">
        <f t="shared" ca="1" si="5"/>
        <v>112804372.47559892</v>
      </c>
      <c r="T105" s="11">
        <f t="shared" ca="1" si="5"/>
        <v>121681595.20035449</v>
      </c>
      <c r="U105" s="11">
        <f t="shared" ca="1" si="5"/>
        <v>119046958.39415696</v>
      </c>
      <c r="V105" s="11">
        <f t="shared" ca="1" si="5"/>
        <v>687825240</v>
      </c>
      <c r="X105" s="11">
        <f t="shared" ca="1" si="9"/>
        <v>1979419170.2595205</v>
      </c>
      <c r="Y105" s="11">
        <f t="shared" ca="1" si="10"/>
        <v>1125827660.6051478</v>
      </c>
      <c r="Z105" s="11">
        <f t="shared" ca="1" si="11"/>
        <v>1047841680.8918786</v>
      </c>
      <c r="AA105" s="11">
        <f t="shared" ca="1" si="12"/>
        <v>1130302349.5470018</v>
      </c>
      <c r="AB105" s="11">
        <f t="shared" ca="1" si="13"/>
        <v>1105829164.6964517</v>
      </c>
      <c r="AC105" s="11">
        <f t="shared" ca="1" si="14"/>
        <v>6389220026</v>
      </c>
    </row>
    <row r="106" spans="1:29" x14ac:dyDescent="0.3">
      <c r="A106" t="s">
        <v>117</v>
      </c>
      <c r="B106" s="11">
        <f t="shared" si="7"/>
        <v>1000000</v>
      </c>
      <c r="C106" s="11">
        <f t="shared" si="7"/>
        <v>0</v>
      </c>
      <c r="D106" s="11">
        <f t="shared" si="7"/>
        <v>0</v>
      </c>
      <c r="E106" s="11">
        <f t="shared" si="7"/>
        <v>0</v>
      </c>
      <c r="F106" s="11">
        <f t="shared" si="7"/>
        <v>0</v>
      </c>
      <c r="G106" s="11">
        <f t="shared" si="7"/>
        <v>0</v>
      </c>
      <c r="H106" s="11">
        <f t="shared" si="7"/>
        <v>0</v>
      </c>
      <c r="I106" s="11">
        <f t="shared" si="7"/>
        <v>0</v>
      </c>
      <c r="J106" s="11">
        <f t="shared" si="7"/>
        <v>0</v>
      </c>
      <c r="K106" s="11">
        <f t="shared" si="7"/>
        <v>0</v>
      </c>
      <c r="L106" s="11">
        <f t="shared" si="7"/>
        <v>5848000</v>
      </c>
      <c r="M106" s="11">
        <f t="shared" si="7"/>
        <v>611428.57142857148</v>
      </c>
      <c r="O106" s="11">
        <f ca="1">OFFSET(A106,0,Sales!$AP$1)</f>
        <v>0</v>
      </c>
      <c r="P106" s="11">
        <f ca="1">SUM(OFFSET(B106,0,0,1,Sales!$AP$1))</f>
        <v>1000000</v>
      </c>
      <c r="Q106" s="11">
        <f t="shared" ca="1" si="8"/>
        <v>0</v>
      </c>
      <c r="R106" s="11">
        <f t="shared" ca="1" si="5"/>
        <v>0</v>
      </c>
      <c r="S106" s="11">
        <f t="shared" ca="1" si="5"/>
        <v>0</v>
      </c>
      <c r="T106" s="11">
        <f t="shared" ca="1" si="5"/>
        <v>0</v>
      </c>
      <c r="U106" s="11">
        <f t="shared" ca="1" si="5"/>
        <v>0</v>
      </c>
      <c r="V106" s="11">
        <f t="shared" ca="1" si="5"/>
        <v>0</v>
      </c>
      <c r="X106" s="11">
        <f t="shared" ca="1" si="9"/>
        <v>309806.07369985105</v>
      </c>
      <c r="Y106" s="11">
        <f t="shared" ca="1" si="10"/>
        <v>176207.37054347104</v>
      </c>
      <c r="Z106" s="11">
        <f t="shared" ca="1" si="11"/>
        <v>164001.50200303629</v>
      </c>
      <c r="AA106" s="11">
        <f t="shared" ca="1" si="12"/>
        <v>176907.72033947823</v>
      </c>
      <c r="AB106" s="11">
        <f t="shared" ca="1" si="13"/>
        <v>173077.33341416341</v>
      </c>
      <c r="AC106" s="11">
        <f t="shared" ca="1" si="14"/>
        <v>1000000</v>
      </c>
    </row>
    <row r="107" spans="1:29" x14ac:dyDescent="0.3">
      <c r="A107" t="s">
        <v>118</v>
      </c>
      <c r="B107" s="11">
        <f t="shared" si="7"/>
        <v>50699341</v>
      </c>
      <c r="C107" s="11">
        <f t="shared" si="7"/>
        <v>49699510</v>
      </c>
      <c r="D107" s="11">
        <f t="shared" si="7"/>
        <v>46790635</v>
      </c>
      <c r="E107" s="11">
        <f t="shared" si="7"/>
        <v>7286000</v>
      </c>
      <c r="F107" s="11">
        <f t="shared" si="7"/>
        <v>19086678</v>
      </c>
      <c r="G107" s="11">
        <f t="shared" si="7"/>
        <v>16625341</v>
      </c>
      <c r="H107" s="11">
        <f t="shared" si="7"/>
        <v>10390366</v>
      </c>
      <c r="I107" s="11">
        <f t="shared" si="7"/>
        <v>8243576</v>
      </c>
      <c r="J107" s="11">
        <f t="shared" si="7"/>
        <v>1545836</v>
      </c>
      <c r="K107" s="11">
        <f t="shared" si="7"/>
        <v>17487581</v>
      </c>
      <c r="L107" s="11">
        <f t="shared" si="7"/>
        <v>32843804</v>
      </c>
      <c r="M107" s="11">
        <f t="shared" si="7"/>
        <v>23276666.785714287</v>
      </c>
      <c r="O107" s="11">
        <f ca="1">OFFSET(A107,0,Sales!$AP$1)</f>
        <v>1545836</v>
      </c>
      <c r="P107" s="11">
        <f ca="1">SUM(OFFSET(B107,0,0,1,Sales!$AP$1))</f>
        <v>210367283</v>
      </c>
      <c r="Q107" s="11">
        <f t="shared" ca="1" si="8"/>
        <v>478909.38174388302</v>
      </c>
      <c r="R107" s="11">
        <f t="shared" ca="1" si="8"/>
        <v>272387.6968514371</v>
      </c>
      <c r="S107" s="11">
        <f t="shared" ca="1" si="8"/>
        <v>253519.4258503656</v>
      </c>
      <c r="T107" s="11">
        <f t="shared" ca="1" si="8"/>
        <v>273470.32277869765</v>
      </c>
      <c r="U107" s="11">
        <f t="shared" ca="1" si="8"/>
        <v>267549.17277561669</v>
      </c>
      <c r="V107" s="11">
        <f t="shared" ca="1" si="8"/>
        <v>1545836</v>
      </c>
      <c r="X107" s="11">
        <f t="shared" ca="1" si="9"/>
        <v>65173061.981135428</v>
      </c>
      <c r="Y107" s="11">
        <f t="shared" ca="1" si="10"/>
        <v>37068265.785804234</v>
      </c>
      <c r="Z107" s="11">
        <f t="shared" ca="1" si="11"/>
        <v>34500550.384297803</v>
      </c>
      <c r="AA107" s="11">
        <f t="shared" ca="1" si="12"/>
        <v>37215596.469539866</v>
      </c>
      <c r="AB107" s="11">
        <f t="shared" ca="1" si="13"/>
        <v>36409808.379222669</v>
      </c>
      <c r="AC107" s="11">
        <f t="shared" ca="1" si="14"/>
        <v>210367283</v>
      </c>
    </row>
    <row r="108" spans="1:29" x14ac:dyDescent="0.3">
      <c r="A108" t="s">
        <v>119</v>
      </c>
      <c r="B108" s="11">
        <f t="shared" si="7"/>
        <v>0</v>
      </c>
      <c r="C108" s="11">
        <f t="shared" si="7"/>
        <v>2500000</v>
      </c>
      <c r="D108" s="11">
        <f t="shared" si="7"/>
        <v>0</v>
      </c>
      <c r="E108" s="11">
        <f t="shared" si="7"/>
        <v>0</v>
      </c>
      <c r="F108" s="11">
        <f t="shared" si="7"/>
        <v>0</v>
      </c>
      <c r="G108" s="11">
        <f t="shared" si="7"/>
        <v>6927200</v>
      </c>
      <c r="H108" s="11">
        <f t="shared" si="7"/>
        <v>0</v>
      </c>
      <c r="I108" s="11">
        <f t="shared" si="7"/>
        <v>0</v>
      </c>
      <c r="J108" s="11">
        <f t="shared" si="7"/>
        <v>0</v>
      </c>
      <c r="K108" s="11">
        <f t="shared" si="7"/>
        <v>0</v>
      </c>
      <c r="L108" s="11">
        <f t="shared" si="7"/>
        <v>0</v>
      </c>
      <c r="M108" s="11">
        <f t="shared" si="7"/>
        <v>841714.2857142858</v>
      </c>
      <c r="O108" s="11">
        <f ca="1">OFFSET(A108,0,Sales!$AP$1)</f>
        <v>0</v>
      </c>
      <c r="P108" s="11">
        <f ca="1">SUM(OFFSET(B108,0,0,1,Sales!$AP$1))</f>
        <v>9427200</v>
      </c>
      <c r="Q108" s="11">
        <f t="shared" ca="1" si="8"/>
        <v>0</v>
      </c>
      <c r="R108" s="11">
        <f t="shared" ca="1" si="8"/>
        <v>0</v>
      </c>
      <c r="S108" s="11">
        <f t="shared" ca="1" si="8"/>
        <v>0</v>
      </c>
      <c r="T108" s="11">
        <f t="shared" ca="1" si="8"/>
        <v>0</v>
      </c>
      <c r="U108" s="11">
        <f t="shared" ca="1" si="8"/>
        <v>0</v>
      </c>
      <c r="V108" s="11">
        <f t="shared" ca="1" si="8"/>
        <v>0</v>
      </c>
      <c r="X108" s="11">
        <f t="shared" ca="1" si="9"/>
        <v>2920603.8179832362</v>
      </c>
      <c r="Y108" s="11">
        <f t="shared" ca="1" si="10"/>
        <v>1661142.1235874102</v>
      </c>
      <c r="Z108" s="11">
        <f t="shared" ca="1" si="11"/>
        <v>1546074.9596830236</v>
      </c>
      <c r="AA108" s="11">
        <f t="shared" ca="1" si="12"/>
        <v>1667744.4611843291</v>
      </c>
      <c r="AB108" s="11">
        <f t="shared" ca="1" si="13"/>
        <v>1631634.6375620011</v>
      </c>
      <c r="AC108" s="11">
        <f t="shared" ca="1" si="14"/>
        <v>9427200</v>
      </c>
    </row>
    <row r="111" spans="1:29" x14ac:dyDescent="0.3">
      <c r="O111" t="s">
        <v>99</v>
      </c>
      <c r="P111" s="65">
        <f ca="1">SUM(OFFSET(Sales!P3,0,0,5,Sales!$AP$1))</f>
        <v>3338.8366666666661</v>
      </c>
      <c r="Q111" s="74">
        <f ca="1">P111/$P$114</f>
        <v>0.11414026578593824</v>
      </c>
    </row>
    <row r="112" spans="1:29" x14ac:dyDescent="0.3">
      <c r="O112" t="s">
        <v>109</v>
      </c>
      <c r="P112" s="65">
        <f ca="1">SUM(OFFSET(Sales!P10,0,0,5,Sales!$AP$1))</f>
        <v>8565.7541666666657</v>
      </c>
      <c r="Q112" s="74">
        <f t="shared" ref="Q112:Q114" ca="1" si="15">P112/$P$114</f>
        <v>0.29282578180634011</v>
      </c>
    </row>
    <row r="113" spans="1:24" x14ac:dyDescent="0.3">
      <c r="O113" t="s">
        <v>112</v>
      </c>
      <c r="P113" s="65">
        <f ca="1">SUM(OFFSET(Sales!P17,0,0,5,Sales!$AP$1))</f>
        <v>17347.458333333332</v>
      </c>
      <c r="Q113" s="74">
        <f t="shared" ca="1" si="15"/>
        <v>0.59303395240772161</v>
      </c>
    </row>
    <row r="114" spans="1:24" x14ac:dyDescent="0.3">
      <c r="O114" t="s">
        <v>124</v>
      </c>
      <c r="P114" s="66">
        <f ca="1">SUM(P111:P113)</f>
        <v>29252.049166666664</v>
      </c>
      <c r="Q114" s="74">
        <f t="shared" ca="1" si="15"/>
        <v>1</v>
      </c>
    </row>
    <row r="116" spans="1:24" x14ac:dyDescent="0.3">
      <c r="Q116" s="69" t="s">
        <v>125</v>
      </c>
      <c r="U116" s="69" t="s">
        <v>126</v>
      </c>
    </row>
    <row r="117" spans="1:24" x14ac:dyDescent="0.3">
      <c r="Q117" t="s">
        <v>99</v>
      </c>
      <c r="R117" t="s">
        <v>109</v>
      </c>
      <c r="S117" t="s">
        <v>112</v>
      </c>
      <c r="T117" t="s">
        <v>124</v>
      </c>
      <c r="U117" t="s">
        <v>99</v>
      </c>
      <c r="V117" t="s">
        <v>109</v>
      </c>
      <c r="W117" t="s">
        <v>112</v>
      </c>
      <c r="X117" t="s">
        <v>124</v>
      </c>
    </row>
    <row r="118" spans="1:24" x14ac:dyDescent="0.3">
      <c r="Q118">
        <f ca="1">VLOOKUP(Q117,$O$111:$Q$114,3,0)</f>
        <v>0.11414026578593824</v>
      </c>
      <c r="R118">
        <f t="shared" ref="R118:T118" ca="1" si="16">VLOOKUP(R117,$O$111:$Q$114,3,0)</f>
        <v>0.29282578180634011</v>
      </c>
      <c r="S118">
        <f t="shared" ca="1" si="16"/>
        <v>0.59303395240772161</v>
      </c>
      <c r="T118">
        <f t="shared" ca="1" si="16"/>
        <v>1</v>
      </c>
    </row>
    <row r="119" spans="1:24" x14ac:dyDescent="0.3">
      <c r="A119" t="s">
        <v>140</v>
      </c>
      <c r="B119" s="64">
        <f>SUM(B36:B49)</f>
        <v>953093511</v>
      </c>
      <c r="C119" s="64">
        <f t="shared" ref="C119:M119" si="17">SUM(C36:C49)</f>
        <v>1435192629</v>
      </c>
      <c r="D119" s="64">
        <f t="shared" si="17"/>
        <v>1673538076</v>
      </c>
      <c r="E119" s="64">
        <f t="shared" si="17"/>
        <v>1237699327</v>
      </c>
      <c r="F119" s="64">
        <f t="shared" si="17"/>
        <v>1548930335</v>
      </c>
      <c r="G119" s="64">
        <f t="shared" si="17"/>
        <v>1353699673</v>
      </c>
      <c r="H119" s="64">
        <f t="shared" si="17"/>
        <v>801995561</v>
      </c>
      <c r="I119" s="64">
        <f t="shared" si="17"/>
        <v>1375908156</v>
      </c>
      <c r="J119" s="64">
        <f t="shared" si="17"/>
        <v>1102276502</v>
      </c>
      <c r="K119" s="64">
        <f t="shared" si="17"/>
        <v>1332512971</v>
      </c>
      <c r="L119" s="64">
        <f t="shared" si="17"/>
        <v>2560640254</v>
      </c>
      <c r="M119" s="64">
        <f t="shared" si="17"/>
        <v>1372811338.8392859</v>
      </c>
      <c r="O119" s="11">
        <f ca="1">OFFSET(A119,0,Sales!$AP$1)</f>
        <v>1102276502</v>
      </c>
      <c r="P119" s="11">
        <f ca="1">SUM(OFFSET(B119,0,0,1,Sales!$AP$1))</f>
        <v>11482333770</v>
      </c>
      <c r="Q119" s="11">
        <f ca="1">$O119*Q$118</f>
        <v>125814132.90787429</v>
      </c>
      <c r="R119" s="11">
        <f t="shared" ref="R119:T120" ca="1" si="18">$O119*R$118</f>
        <v>322774978.46490782</v>
      </c>
      <c r="S119" s="11">
        <f t="shared" ca="1" si="18"/>
        <v>653687390.62721789</v>
      </c>
      <c r="T119" s="11">
        <f t="shared" ca="1" si="18"/>
        <v>1102276502</v>
      </c>
      <c r="U119" s="66">
        <f ca="1">$P119*Q$118</f>
        <v>1310596628.3506541</v>
      </c>
      <c r="V119" s="66">
        <f t="shared" ref="V119:X119" ca="1" si="19">$P119*R$118</f>
        <v>3362323363.1615906</v>
      </c>
      <c r="W119" s="66">
        <f t="shared" ca="1" si="19"/>
        <v>6809413778.4877548</v>
      </c>
      <c r="X119" s="66">
        <f t="shared" ca="1" si="19"/>
        <v>11482333770</v>
      </c>
    </row>
    <row r="120" spans="1:24" x14ac:dyDescent="0.3">
      <c r="A120" t="s">
        <v>5</v>
      </c>
      <c r="B120" s="64">
        <f>SUM(B72:B87)</f>
        <v>1396210871</v>
      </c>
      <c r="C120" s="64">
        <f t="shared" ref="C120:M120" si="20">SUM(C72:C87)</f>
        <v>1086684977</v>
      </c>
      <c r="D120" s="64">
        <f t="shared" si="20"/>
        <v>913095750</v>
      </c>
      <c r="E120" s="64">
        <f t="shared" si="20"/>
        <v>1368781110</v>
      </c>
      <c r="F120" s="64">
        <f t="shared" si="20"/>
        <v>1188358888</v>
      </c>
      <c r="G120" s="64">
        <f t="shared" si="20"/>
        <v>1810686966</v>
      </c>
      <c r="H120" s="64">
        <f t="shared" si="20"/>
        <v>2102987449</v>
      </c>
      <c r="I120" s="64">
        <f t="shared" si="20"/>
        <v>2113179368</v>
      </c>
      <c r="J120" s="64">
        <f t="shared" si="20"/>
        <v>966570649</v>
      </c>
      <c r="K120" s="64">
        <f t="shared" si="20"/>
        <v>2532521164</v>
      </c>
      <c r="L120" s="64">
        <f t="shared" si="20"/>
        <v>254018012</v>
      </c>
      <c r="M120" s="64">
        <f t="shared" si="20"/>
        <v>1404740643.2142859</v>
      </c>
      <c r="O120" s="11">
        <f ca="1">OFFSET(A120,0,Sales!$AP$1)</f>
        <v>966570649</v>
      </c>
      <c r="P120" s="11">
        <f ca="1">SUM(OFFSET(B120,0,0,1,Sales!$AP$1))</f>
        <v>12946556028</v>
      </c>
      <c r="Q120" s="11">
        <f ca="1">$O120*Q$118</f>
        <v>110324630.77774681</v>
      </c>
      <c r="R120" s="11">
        <f t="shared" ca="1" si="18"/>
        <v>283036805.96448654</v>
      </c>
      <c r="S120" s="11">
        <f t="shared" ca="1" si="18"/>
        <v>573209212.2577666</v>
      </c>
      <c r="T120" s="11">
        <f t="shared" ca="1" si="18"/>
        <v>966570649</v>
      </c>
      <c r="U120" s="66">
        <f ca="1">$P120*Q$118</f>
        <v>1477723346.0484607</v>
      </c>
      <c r="V120" s="66">
        <f t="shared" ref="V120" ca="1" si="21">$P120*R$118</f>
        <v>3791085390.5986853</v>
      </c>
      <c r="W120" s="66">
        <f t="shared" ref="W120" ca="1" si="22">$P120*S$118</f>
        <v>7677747291.3528538</v>
      </c>
      <c r="X120" s="66">
        <f t="shared" ref="X120" ca="1" si="23">$P120*T$118</f>
        <v>12946556028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9286-7C9B-43CF-BD09-BBBB79F94518}">
  <dimension ref="A1:AT69"/>
  <sheetViews>
    <sheetView topLeftCell="K1" workbookViewId="0">
      <selection activeCell="R19" sqref="R19"/>
    </sheetView>
  </sheetViews>
  <sheetFormatPr defaultRowHeight="14.4" x14ac:dyDescent="0.3"/>
  <cols>
    <col min="1" max="1" width="11.88671875" customWidth="1"/>
    <col min="2" max="2" width="14.109375" bestFit="1" customWidth="1"/>
    <col min="3" max="14" width="11" customWidth="1"/>
    <col min="15" max="15" width="3.88671875" customWidth="1"/>
    <col min="16" max="27" width="6.5546875" bestFit="1" customWidth="1"/>
    <col min="28" max="28" width="2.88671875" customWidth="1"/>
    <col min="29" max="34" width="14.5546875" bestFit="1" customWidth="1"/>
    <col min="35" max="35" width="13.5546875" bestFit="1" customWidth="1"/>
    <col min="36" max="40" width="14.5546875" bestFit="1" customWidth="1"/>
    <col min="42" max="42" width="14.5546875" bestFit="1" customWidth="1"/>
    <col min="43" max="43" width="16.109375" bestFit="1" customWidth="1"/>
    <col min="45" max="46" width="9.109375" bestFit="1" customWidth="1"/>
  </cols>
  <sheetData>
    <row r="1" spans="1:46" x14ac:dyDescent="0.3">
      <c r="AP1">
        <f>MATCH(ReportM!$C$2,Sales!$AC$2:$AN$2,0)</f>
        <v>9</v>
      </c>
      <c r="AS1" t="s">
        <v>128</v>
      </c>
    </row>
    <row r="2" spans="1:46" ht="28.8" x14ac:dyDescent="0.3">
      <c r="C2" t="s">
        <v>85</v>
      </c>
      <c r="D2" t="s">
        <v>86</v>
      </c>
      <c r="E2" t="s">
        <v>87</v>
      </c>
      <c r="F2" t="s">
        <v>88</v>
      </c>
      <c r="G2" t="s">
        <v>89</v>
      </c>
      <c r="H2" t="s">
        <v>90</v>
      </c>
      <c r="I2" t="s">
        <v>91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U2" t="s">
        <v>90</v>
      </c>
      <c r="V2" t="s">
        <v>91</v>
      </c>
      <c r="W2" t="s">
        <v>92</v>
      </c>
      <c r="X2" t="s">
        <v>93</v>
      </c>
      <c r="Y2" t="s">
        <v>94</v>
      </c>
      <c r="Z2" t="s">
        <v>95</v>
      </c>
      <c r="AA2" t="s">
        <v>96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P2" s="2" t="s">
        <v>125</v>
      </c>
      <c r="AQ2" s="2" t="s">
        <v>126</v>
      </c>
      <c r="AS2" s="2" t="s">
        <v>125</v>
      </c>
      <c r="AT2" s="2" t="s">
        <v>126</v>
      </c>
    </row>
    <row r="3" spans="1:46" x14ac:dyDescent="0.3">
      <c r="A3" t="s">
        <v>99</v>
      </c>
      <c r="B3" t="s">
        <v>40</v>
      </c>
      <c r="C3" s="11">
        <v>13966000</v>
      </c>
      <c r="D3" s="11">
        <v>12105000</v>
      </c>
      <c r="E3" s="11">
        <v>13883000</v>
      </c>
      <c r="F3" s="11">
        <v>13536000</v>
      </c>
      <c r="G3" s="11">
        <v>13279000</v>
      </c>
      <c r="H3" s="11">
        <v>12185000</v>
      </c>
      <c r="I3" s="11">
        <v>12359000</v>
      </c>
      <c r="J3" s="11">
        <v>12496000</v>
      </c>
      <c r="K3" s="11">
        <v>13599000</v>
      </c>
      <c r="L3" s="11">
        <v>12135000</v>
      </c>
      <c r="M3" s="11">
        <v>12486000</v>
      </c>
      <c r="N3" s="11">
        <v>13340000</v>
      </c>
      <c r="P3" s="11">
        <v>120.74999999999999</v>
      </c>
      <c r="Q3" s="11">
        <v>148.57499999999999</v>
      </c>
      <c r="R3" s="11">
        <v>114.97499999999999</v>
      </c>
      <c r="S3" s="11">
        <v>149.79999999999998</v>
      </c>
      <c r="T3" s="11">
        <v>123.72499999999999</v>
      </c>
      <c r="U3" s="11">
        <v>102.55</v>
      </c>
      <c r="V3" s="11">
        <v>105.35</v>
      </c>
      <c r="W3" s="11">
        <v>108.5</v>
      </c>
      <c r="X3" s="11">
        <v>96.424999999999997</v>
      </c>
      <c r="Y3" s="11">
        <v>147.69999999999999</v>
      </c>
      <c r="Z3" s="11">
        <v>91.35</v>
      </c>
      <c r="AA3" s="11">
        <v>125.82499999999999</v>
      </c>
      <c r="AC3" s="11">
        <f>C3*P3</f>
        <v>1686394499.9999998</v>
      </c>
      <c r="AD3" s="11">
        <f t="shared" ref="AD3:AN3" si="0">D3*Q3</f>
        <v>1798500374.9999998</v>
      </c>
      <c r="AE3" s="11">
        <f t="shared" si="0"/>
        <v>1596197925</v>
      </c>
      <c r="AF3" s="11">
        <f t="shared" si="0"/>
        <v>2027692799.9999998</v>
      </c>
      <c r="AG3" s="11">
        <f t="shared" si="0"/>
        <v>1642944275</v>
      </c>
      <c r="AH3" s="11">
        <f t="shared" si="0"/>
        <v>1249571750</v>
      </c>
      <c r="AI3" s="11">
        <f t="shared" si="0"/>
        <v>1302020650</v>
      </c>
      <c r="AJ3" s="11">
        <f t="shared" si="0"/>
        <v>1355816000</v>
      </c>
      <c r="AK3" s="11">
        <f t="shared" si="0"/>
        <v>1311283575</v>
      </c>
      <c r="AL3" s="11">
        <f t="shared" si="0"/>
        <v>1792339499.9999998</v>
      </c>
      <c r="AM3" s="11">
        <f t="shared" si="0"/>
        <v>1140596100</v>
      </c>
      <c r="AN3" s="11">
        <f t="shared" si="0"/>
        <v>1678505499.9999998</v>
      </c>
      <c r="AP3" s="11">
        <f ca="1">OFFSET(AB3,0,$AP$1)</f>
        <v>1311283575</v>
      </c>
      <c r="AQ3" s="11">
        <f ca="1">SUM(OFFSET(AC3,0,0,1,$AP$1))</f>
        <v>13970421850</v>
      </c>
      <c r="AS3" s="65">
        <f ca="1">OFFSET(O3,0,$AP$1)</f>
        <v>96.424999999999997</v>
      </c>
      <c r="AT3" s="65">
        <f ca="1">SUM(OFFSET(P3,0,0,1,$AP$1))</f>
        <v>1070.6499999999999</v>
      </c>
    </row>
    <row r="4" spans="1:46" x14ac:dyDescent="0.3">
      <c r="A4" t="s">
        <v>99</v>
      </c>
      <c r="B4" t="s">
        <v>41</v>
      </c>
      <c r="C4" s="11">
        <v>7917000</v>
      </c>
      <c r="D4" s="11">
        <v>6081000</v>
      </c>
      <c r="E4" s="11">
        <v>7619000</v>
      </c>
      <c r="F4" s="11">
        <v>7238000</v>
      </c>
      <c r="G4" s="11">
        <v>7202000</v>
      </c>
      <c r="H4" s="11">
        <v>7199000</v>
      </c>
      <c r="I4" s="11">
        <v>7412000</v>
      </c>
      <c r="J4" s="11">
        <v>7094000</v>
      </c>
      <c r="K4" s="11">
        <v>7044000</v>
      </c>
      <c r="L4" s="11">
        <v>7906000</v>
      </c>
      <c r="M4" s="11">
        <v>6173000</v>
      </c>
      <c r="N4" s="11">
        <v>7536000</v>
      </c>
      <c r="P4" s="11">
        <v>55.533333333333324</v>
      </c>
      <c r="Q4" s="11">
        <v>52.826666666666668</v>
      </c>
      <c r="R4" s="11">
        <v>60.013333333333328</v>
      </c>
      <c r="S4" s="11">
        <v>59.359999999999992</v>
      </c>
      <c r="T4" s="11">
        <v>69.346666666666664</v>
      </c>
      <c r="U4" s="11">
        <v>50.586666666666666</v>
      </c>
      <c r="V4" s="11">
        <v>65.893333333333331</v>
      </c>
      <c r="W4" s="11">
        <v>70.559999999999988</v>
      </c>
      <c r="X4" s="11">
        <v>47.506666666666661</v>
      </c>
      <c r="Y4" s="11">
        <v>49.093333333333334</v>
      </c>
      <c r="Z4" s="11">
        <v>61.693333333333335</v>
      </c>
      <c r="AA4" s="11">
        <v>57.586666666666659</v>
      </c>
      <c r="AC4" s="11">
        <f t="shared" ref="AC4:AC7" si="1">C4*P4</f>
        <v>439657399.99999994</v>
      </c>
      <c r="AD4" s="11">
        <f t="shared" ref="AD4:AD7" si="2">D4*Q4</f>
        <v>321238960</v>
      </c>
      <c r="AE4" s="11">
        <f t="shared" ref="AE4:AE7" si="3">E4*R4</f>
        <v>457241586.66666663</v>
      </c>
      <c r="AF4" s="11">
        <f t="shared" ref="AF4:AF7" si="4">F4*S4</f>
        <v>429647679.99999994</v>
      </c>
      <c r="AG4" s="11">
        <f t="shared" ref="AG4:AG7" si="5">G4*T4</f>
        <v>499434693.33333331</v>
      </c>
      <c r="AH4" s="11">
        <f t="shared" ref="AH4:AH7" si="6">H4*U4</f>
        <v>364173413.33333331</v>
      </c>
      <c r="AI4" s="11">
        <f t="shared" ref="AI4:AI7" si="7">I4*V4</f>
        <v>488401386.66666663</v>
      </c>
      <c r="AJ4" s="11">
        <f t="shared" ref="AJ4:AJ7" si="8">J4*W4</f>
        <v>500552639.99999994</v>
      </c>
      <c r="AK4" s="11">
        <f t="shared" ref="AK4:AK7" si="9">K4*X4</f>
        <v>334636959.99999994</v>
      </c>
      <c r="AL4" s="11">
        <f t="shared" ref="AL4:AL7" si="10">L4*Y4</f>
        <v>388131893.33333331</v>
      </c>
      <c r="AM4" s="11">
        <f t="shared" ref="AM4:AM7" si="11">M4*Z4</f>
        <v>380832946.66666669</v>
      </c>
      <c r="AN4" s="11">
        <f t="shared" ref="AN4:AN7" si="12">N4*AA4</f>
        <v>433973119.99999994</v>
      </c>
      <c r="AP4" s="11">
        <f t="shared" ref="AP4:AP45" ca="1" si="13">OFFSET(AB4,0,$AP$1)</f>
        <v>334636959.99999994</v>
      </c>
      <c r="AQ4" s="11">
        <f t="shared" ref="AQ4:AQ45" ca="1" si="14">SUM(OFFSET(AC4,0,0,1,$AP$1))</f>
        <v>3834984719.9999995</v>
      </c>
      <c r="AS4" s="65">
        <f t="shared" ref="AS4:AS23" ca="1" si="15">OFFSET(O4,0,$AP$1)</f>
        <v>47.506666666666661</v>
      </c>
      <c r="AT4" s="65">
        <f t="shared" ref="AT4:AT23" ca="1" si="16">SUM(OFFSET(P4,0,0,1,$AP$1))</f>
        <v>531.62666666666655</v>
      </c>
    </row>
    <row r="5" spans="1:46" x14ac:dyDescent="0.3">
      <c r="A5" t="s">
        <v>99</v>
      </c>
      <c r="B5" t="s">
        <v>42</v>
      </c>
      <c r="C5" s="11">
        <v>5198000</v>
      </c>
      <c r="D5" s="11">
        <v>4567000</v>
      </c>
      <c r="E5" s="11">
        <v>5283000</v>
      </c>
      <c r="F5" s="11">
        <v>5463000</v>
      </c>
      <c r="G5" s="11">
        <v>4603000</v>
      </c>
      <c r="H5" s="11">
        <v>5193000</v>
      </c>
      <c r="I5" s="11">
        <v>5369000</v>
      </c>
      <c r="J5" s="11">
        <v>5038000</v>
      </c>
      <c r="K5" s="11">
        <v>5844000</v>
      </c>
      <c r="L5" s="11">
        <v>5908000</v>
      </c>
      <c r="M5" s="11">
        <v>5546000</v>
      </c>
      <c r="N5" s="11">
        <v>4601000</v>
      </c>
      <c r="P5" s="11">
        <v>62.906666666666659</v>
      </c>
      <c r="Q5" s="11">
        <v>79.333333333333329</v>
      </c>
      <c r="R5" s="11">
        <v>53.853333333333332</v>
      </c>
      <c r="S5" s="11">
        <v>50.866666666666667</v>
      </c>
      <c r="T5" s="11">
        <v>70.373333333333321</v>
      </c>
      <c r="U5" s="11">
        <v>48.626666666666665</v>
      </c>
      <c r="V5" s="11">
        <v>66.453333333333333</v>
      </c>
      <c r="W5" s="11">
        <v>73.266666666666666</v>
      </c>
      <c r="X5" s="11">
        <v>52.266666666666666</v>
      </c>
      <c r="Y5" s="11">
        <v>70.373333333333321</v>
      </c>
      <c r="Z5" s="11">
        <v>70.746666666666655</v>
      </c>
      <c r="AA5" s="11">
        <v>74.293333333333337</v>
      </c>
      <c r="AC5" s="11">
        <f t="shared" si="1"/>
        <v>326988853.33333331</v>
      </c>
      <c r="AD5" s="11">
        <f t="shared" si="2"/>
        <v>362315333.33333331</v>
      </c>
      <c r="AE5" s="11">
        <f t="shared" si="3"/>
        <v>284507160</v>
      </c>
      <c r="AF5" s="11">
        <f t="shared" si="4"/>
        <v>277884600</v>
      </c>
      <c r="AG5" s="11">
        <f t="shared" si="5"/>
        <v>323928453.33333325</v>
      </c>
      <c r="AH5" s="11">
        <f t="shared" si="6"/>
        <v>252518280</v>
      </c>
      <c r="AI5" s="11">
        <f t="shared" si="7"/>
        <v>356787946.66666669</v>
      </c>
      <c r="AJ5" s="11">
        <f t="shared" si="8"/>
        <v>369117466.66666669</v>
      </c>
      <c r="AK5" s="11">
        <f t="shared" si="9"/>
        <v>305446400</v>
      </c>
      <c r="AL5" s="11">
        <f t="shared" si="10"/>
        <v>415765653.33333325</v>
      </c>
      <c r="AM5" s="11">
        <f t="shared" si="11"/>
        <v>392361013.33333325</v>
      </c>
      <c r="AN5" s="11">
        <f t="shared" si="12"/>
        <v>341823626.66666669</v>
      </c>
      <c r="AP5" s="11">
        <f t="shared" ca="1" si="13"/>
        <v>305446400</v>
      </c>
      <c r="AQ5" s="11">
        <f t="shared" ca="1" si="14"/>
        <v>2859494493.333333</v>
      </c>
      <c r="AS5" s="65">
        <f t="shared" ca="1" si="15"/>
        <v>52.266666666666666</v>
      </c>
      <c r="AT5" s="65">
        <f t="shared" ca="1" si="16"/>
        <v>557.9466666666666</v>
      </c>
    </row>
    <row r="6" spans="1:46" x14ac:dyDescent="0.3">
      <c r="A6" t="s">
        <v>99</v>
      </c>
      <c r="B6" t="s">
        <v>43</v>
      </c>
      <c r="C6" s="11">
        <v>8119000</v>
      </c>
      <c r="D6" s="11">
        <v>7856000</v>
      </c>
      <c r="E6" s="11">
        <v>8162000</v>
      </c>
      <c r="F6" s="11">
        <v>7483000</v>
      </c>
      <c r="G6" s="11">
        <v>8794000</v>
      </c>
      <c r="H6" s="11">
        <v>7454000</v>
      </c>
      <c r="I6" s="11">
        <v>7956000</v>
      </c>
      <c r="J6" s="11">
        <v>8516000</v>
      </c>
      <c r="K6" s="11">
        <v>7883000</v>
      </c>
      <c r="L6" s="11">
        <v>8824000</v>
      </c>
      <c r="M6" s="11">
        <v>7000000</v>
      </c>
      <c r="N6" s="11">
        <v>8569000</v>
      </c>
      <c r="P6" s="11">
        <v>73.453333333333333</v>
      </c>
      <c r="Q6" s="11">
        <v>62.25333333333333</v>
      </c>
      <c r="R6" s="11">
        <v>66.546666666666667</v>
      </c>
      <c r="S6" s="11">
        <v>66.173333333333332</v>
      </c>
      <c r="T6" s="11">
        <v>81.946666666666658</v>
      </c>
      <c r="U6" s="11">
        <v>54.693333333333335</v>
      </c>
      <c r="V6" s="11">
        <v>56.466666666666669</v>
      </c>
      <c r="W6" s="11">
        <v>71.773333333333326</v>
      </c>
      <c r="X6" s="11">
        <v>64.773333333333326</v>
      </c>
      <c r="Y6" s="11">
        <v>61.413333333333327</v>
      </c>
      <c r="Z6" s="11">
        <v>70.84</v>
      </c>
      <c r="AA6" s="11">
        <v>75.133333333333326</v>
      </c>
      <c r="AC6" s="11">
        <f t="shared" si="1"/>
        <v>596367613.33333337</v>
      </c>
      <c r="AD6" s="11">
        <f t="shared" si="2"/>
        <v>489062186.66666663</v>
      </c>
      <c r="AE6" s="11">
        <f t="shared" si="3"/>
        <v>543153893.33333337</v>
      </c>
      <c r="AF6" s="11">
        <f t="shared" si="4"/>
        <v>495175053.33333331</v>
      </c>
      <c r="AG6" s="11">
        <f t="shared" si="5"/>
        <v>720638986.66666663</v>
      </c>
      <c r="AH6" s="11">
        <f t="shared" si="6"/>
        <v>407684106.66666669</v>
      </c>
      <c r="AI6" s="11">
        <f t="shared" si="7"/>
        <v>449248800</v>
      </c>
      <c r="AJ6" s="11">
        <f t="shared" si="8"/>
        <v>611221706.66666663</v>
      </c>
      <c r="AK6" s="11">
        <f t="shared" si="9"/>
        <v>510608186.66666663</v>
      </c>
      <c r="AL6" s="11">
        <f t="shared" si="10"/>
        <v>541911253.33333325</v>
      </c>
      <c r="AM6" s="11">
        <f t="shared" si="11"/>
        <v>495880000</v>
      </c>
      <c r="AN6" s="11">
        <f t="shared" si="12"/>
        <v>643817533.33333325</v>
      </c>
      <c r="AP6" s="11">
        <f t="shared" ca="1" si="13"/>
        <v>510608186.66666663</v>
      </c>
      <c r="AQ6" s="11">
        <f t="shared" ca="1" si="14"/>
        <v>4823160533.333334</v>
      </c>
      <c r="AS6" s="65">
        <f t="shared" ca="1" si="15"/>
        <v>64.773333333333326</v>
      </c>
      <c r="AT6" s="65">
        <f t="shared" ca="1" si="16"/>
        <v>598.07999999999993</v>
      </c>
    </row>
    <row r="7" spans="1:46" x14ac:dyDescent="0.3">
      <c r="A7" t="s">
        <v>99</v>
      </c>
      <c r="B7" t="s">
        <v>44</v>
      </c>
      <c r="C7" s="11">
        <v>12134000</v>
      </c>
      <c r="D7" s="11">
        <v>11129000</v>
      </c>
      <c r="E7" s="11">
        <v>13601000</v>
      </c>
      <c r="F7" s="11">
        <v>12335000</v>
      </c>
      <c r="G7" s="11">
        <v>13150000</v>
      </c>
      <c r="H7" s="11">
        <v>11052000</v>
      </c>
      <c r="I7" s="11">
        <v>11624000</v>
      </c>
      <c r="J7" s="11">
        <v>12349000</v>
      </c>
      <c r="K7" s="11">
        <v>11432000</v>
      </c>
      <c r="L7" s="11">
        <v>12616000</v>
      </c>
      <c r="M7" s="11">
        <v>12214000</v>
      </c>
      <c r="N7" s="11">
        <v>11280000</v>
      </c>
      <c r="P7" s="11">
        <v>61.599999999999994</v>
      </c>
      <c r="Q7" s="11">
        <v>79.333333333333329</v>
      </c>
      <c r="R7" s="11">
        <v>72.239999999999995</v>
      </c>
      <c r="S7" s="11">
        <v>77.84</v>
      </c>
      <c r="T7" s="11">
        <v>51.61333333333333</v>
      </c>
      <c r="U7" s="11">
        <v>47.413333333333334</v>
      </c>
      <c r="V7" s="11">
        <v>56.559999999999995</v>
      </c>
      <c r="W7" s="11">
        <v>63.093333333333334</v>
      </c>
      <c r="X7" s="11">
        <v>70.84</v>
      </c>
      <c r="Y7" s="11">
        <v>68.599999999999994</v>
      </c>
      <c r="Z7" s="11">
        <v>51.333333333333329</v>
      </c>
      <c r="AA7" s="11">
        <v>59.266666666666666</v>
      </c>
      <c r="AC7" s="11">
        <f t="shared" si="1"/>
        <v>747454399.99999988</v>
      </c>
      <c r="AD7" s="11">
        <f t="shared" si="2"/>
        <v>882900666.66666663</v>
      </c>
      <c r="AE7" s="11">
        <f t="shared" si="3"/>
        <v>982536239.99999988</v>
      </c>
      <c r="AF7" s="11">
        <f t="shared" si="4"/>
        <v>960156400</v>
      </c>
      <c r="AG7" s="11">
        <f t="shared" si="5"/>
        <v>678715333.33333325</v>
      </c>
      <c r="AH7" s="11">
        <f t="shared" si="6"/>
        <v>524012160</v>
      </c>
      <c r="AI7" s="11">
        <f t="shared" si="7"/>
        <v>657453440</v>
      </c>
      <c r="AJ7" s="11">
        <f t="shared" si="8"/>
        <v>779139573.33333337</v>
      </c>
      <c r="AK7" s="11">
        <f t="shared" si="9"/>
        <v>809842880</v>
      </c>
      <c r="AL7" s="11">
        <f t="shared" si="10"/>
        <v>865457599.99999988</v>
      </c>
      <c r="AM7" s="11">
        <f t="shared" si="11"/>
        <v>626985333.33333325</v>
      </c>
      <c r="AN7" s="11">
        <f t="shared" si="12"/>
        <v>668528000</v>
      </c>
      <c r="AP7" s="11">
        <f t="shared" ca="1" si="13"/>
        <v>809842880</v>
      </c>
      <c r="AQ7" s="11">
        <f t="shared" ca="1" si="14"/>
        <v>7022211093.333333</v>
      </c>
      <c r="AS7" s="65">
        <f t="shared" ca="1" si="15"/>
        <v>70.84</v>
      </c>
      <c r="AT7" s="65">
        <f t="shared" ca="1" si="16"/>
        <v>580.53333333333342</v>
      </c>
    </row>
    <row r="8" spans="1:46" x14ac:dyDescent="0.3">
      <c r="AP8" s="11"/>
      <c r="AQ8" s="11"/>
      <c r="AS8" s="65"/>
      <c r="AT8" s="65"/>
    </row>
    <row r="9" spans="1:46" x14ac:dyDescent="0.3">
      <c r="C9" t="s">
        <v>85</v>
      </c>
      <c r="D9" t="s">
        <v>86</v>
      </c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P9" t="s">
        <v>85</v>
      </c>
      <c r="Q9" t="s">
        <v>86</v>
      </c>
      <c r="R9" t="s">
        <v>87</v>
      </c>
      <c r="S9" t="s">
        <v>88</v>
      </c>
      <c r="T9" t="s">
        <v>89</v>
      </c>
      <c r="U9" t="s">
        <v>90</v>
      </c>
      <c r="V9" t="s">
        <v>91</v>
      </c>
      <c r="W9" t="s">
        <v>92</v>
      </c>
      <c r="X9" t="s">
        <v>93</v>
      </c>
      <c r="Y9" t="s">
        <v>94</v>
      </c>
      <c r="Z9" t="s">
        <v>95</v>
      </c>
      <c r="AA9" t="s">
        <v>96</v>
      </c>
      <c r="AC9" t="s">
        <v>85</v>
      </c>
      <c r="AD9" t="s">
        <v>86</v>
      </c>
      <c r="AE9" t="s">
        <v>87</v>
      </c>
      <c r="AF9" t="s">
        <v>88</v>
      </c>
      <c r="AG9" t="s">
        <v>89</v>
      </c>
      <c r="AH9" t="s">
        <v>90</v>
      </c>
      <c r="AI9" t="s">
        <v>91</v>
      </c>
      <c r="AJ9" t="s">
        <v>92</v>
      </c>
      <c r="AK9" t="s">
        <v>93</v>
      </c>
      <c r="AL9" t="s">
        <v>94</v>
      </c>
      <c r="AM9" t="s">
        <v>95</v>
      </c>
      <c r="AN9" t="s">
        <v>96</v>
      </c>
      <c r="AP9" s="11"/>
      <c r="AQ9" s="11"/>
      <c r="AS9" s="65"/>
      <c r="AT9" s="65"/>
    </row>
    <row r="10" spans="1:46" x14ac:dyDescent="0.3">
      <c r="A10" t="s">
        <v>109</v>
      </c>
      <c r="B10" t="s">
        <v>40</v>
      </c>
      <c r="C10" s="11">
        <v>13550000</v>
      </c>
      <c r="D10" s="11">
        <v>12892000</v>
      </c>
      <c r="E10" s="11">
        <v>12529000</v>
      </c>
      <c r="F10" s="11">
        <v>13986000</v>
      </c>
      <c r="G10" s="11">
        <v>12541000</v>
      </c>
      <c r="H10" s="11">
        <v>12905000</v>
      </c>
      <c r="I10" s="11">
        <v>13303000</v>
      </c>
      <c r="J10" s="11">
        <v>13138000</v>
      </c>
      <c r="K10" s="11">
        <v>12506000</v>
      </c>
      <c r="L10" s="11">
        <v>12479000</v>
      </c>
      <c r="M10" s="11">
        <v>12934000</v>
      </c>
      <c r="N10" s="11">
        <v>13209000</v>
      </c>
      <c r="P10" s="11">
        <v>287.875</v>
      </c>
      <c r="Q10" s="11">
        <v>301</v>
      </c>
      <c r="R10" s="11">
        <v>382.375</v>
      </c>
      <c r="S10" s="11">
        <v>295.3125</v>
      </c>
      <c r="T10" s="11">
        <v>251.56249999999997</v>
      </c>
      <c r="U10" s="11">
        <v>391.5625</v>
      </c>
      <c r="V10" s="11">
        <v>287.4375</v>
      </c>
      <c r="W10" s="11">
        <v>243.24999999999997</v>
      </c>
      <c r="X10" s="11">
        <v>239.31249999999997</v>
      </c>
      <c r="Y10" s="11">
        <v>293.125</v>
      </c>
      <c r="Z10" s="11">
        <v>363.5625</v>
      </c>
      <c r="AA10" s="11">
        <v>346.5</v>
      </c>
      <c r="AC10" s="11">
        <f>C10*P10</f>
        <v>3900706250</v>
      </c>
      <c r="AD10" s="11">
        <f t="shared" ref="AD10:AD14" si="17">D10*Q10</f>
        <v>3880492000</v>
      </c>
      <c r="AE10" s="11">
        <f t="shared" ref="AE10:AE14" si="18">E10*R10</f>
        <v>4790776375</v>
      </c>
      <c r="AF10" s="11">
        <f t="shared" ref="AF10:AF14" si="19">F10*S10</f>
        <v>4130240625</v>
      </c>
      <c r="AG10" s="11">
        <f t="shared" ref="AG10:AG14" si="20">G10*T10</f>
        <v>3154845312.4999995</v>
      </c>
      <c r="AH10" s="11">
        <f t="shared" ref="AH10:AH14" si="21">H10*U10</f>
        <v>5053114062.5</v>
      </c>
      <c r="AI10" s="11">
        <f t="shared" ref="AI10:AI14" si="22">I10*V10</f>
        <v>3823781062.5</v>
      </c>
      <c r="AJ10" s="11">
        <f t="shared" ref="AJ10:AJ14" si="23">J10*W10</f>
        <v>3195818499.9999995</v>
      </c>
      <c r="AK10" s="11">
        <f t="shared" ref="AK10:AK14" si="24">K10*X10</f>
        <v>2992842124.9999995</v>
      </c>
      <c r="AL10" s="11">
        <f t="shared" ref="AL10:AL14" si="25">L10*Y10</f>
        <v>3657906875</v>
      </c>
      <c r="AM10" s="11">
        <f t="shared" ref="AM10:AM14" si="26">M10*Z10</f>
        <v>4702317375</v>
      </c>
      <c r="AN10" s="11">
        <f t="shared" ref="AN10:AN14" si="27">N10*AA10</f>
        <v>4576918500</v>
      </c>
      <c r="AP10" s="11">
        <f t="shared" ca="1" si="13"/>
        <v>2992842124.9999995</v>
      </c>
      <c r="AQ10" s="11">
        <f t="shared" ca="1" si="14"/>
        <v>34922616312.5</v>
      </c>
      <c r="AS10" s="65">
        <f t="shared" ca="1" si="15"/>
        <v>239.31249999999997</v>
      </c>
      <c r="AT10" s="65">
        <f t="shared" ca="1" si="16"/>
        <v>2679.6875</v>
      </c>
    </row>
    <row r="11" spans="1:46" x14ac:dyDescent="0.3">
      <c r="A11" t="s">
        <v>109</v>
      </c>
      <c r="B11" t="s">
        <v>41</v>
      </c>
      <c r="C11" s="11">
        <v>7319000</v>
      </c>
      <c r="D11" s="11">
        <v>6808000</v>
      </c>
      <c r="E11" s="11">
        <v>7683000</v>
      </c>
      <c r="F11" s="11">
        <v>7218000</v>
      </c>
      <c r="G11" s="11">
        <v>6552000</v>
      </c>
      <c r="H11" s="11">
        <v>7282000</v>
      </c>
      <c r="I11" s="11">
        <v>6209000</v>
      </c>
      <c r="J11" s="11">
        <v>6446000</v>
      </c>
      <c r="K11" s="11">
        <v>7191000</v>
      </c>
      <c r="L11" s="11">
        <v>6650000</v>
      </c>
      <c r="M11" s="11">
        <v>6257000</v>
      </c>
      <c r="N11" s="11">
        <v>7040000</v>
      </c>
      <c r="P11" s="11">
        <v>186.43333333333331</v>
      </c>
      <c r="Q11" s="11">
        <v>172.66666666666666</v>
      </c>
      <c r="R11" s="11">
        <v>134.63333333333333</v>
      </c>
      <c r="S11" s="11">
        <v>177.1</v>
      </c>
      <c r="T11" s="11">
        <v>192.0333333333333</v>
      </c>
      <c r="U11" s="11">
        <v>144.19999999999999</v>
      </c>
      <c r="V11" s="11">
        <v>185.96666666666667</v>
      </c>
      <c r="W11" s="11">
        <v>118.3</v>
      </c>
      <c r="X11" s="11">
        <v>203.93333333333331</v>
      </c>
      <c r="Y11" s="11">
        <v>196</v>
      </c>
      <c r="Z11" s="11">
        <v>192.73333333333335</v>
      </c>
      <c r="AA11" s="11">
        <v>166.13333333333333</v>
      </c>
      <c r="AC11" s="11">
        <f t="shared" ref="AC11:AC14" si="28">C11*P11</f>
        <v>1364505566.6666665</v>
      </c>
      <c r="AD11" s="11">
        <f t="shared" si="17"/>
        <v>1175514666.6666665</v>
      </c>
      <c r="AE11" s="11">
        <f t="shared" si="18"/>
        <v>1034387900</v>
      </c>
      <c r="AF11" s="11">
        <f t="shared" si="19"/>
        <v>1278307800</v>
      </c>
      <c r="AG11" s="11">
        <f t="shared" si="20"/>
        <v>1258202399.9999998</v>
      </c>
      <c r="AH11" s="11">
        <f t="shared" si="21"/>
        <v>1050064399.9999999</v>
      </c>
      <c r="AI11" s="11">
        <f t="shared" si="22"/>
        <v>1154667033.3333333</v>
      </c>
      <c r="AJ11" s="11">
        <f t="shared" si="23"/>
        <v>762561800</v>
      </c>
      <c r="AK11" s="11">
        <f t="shared" si="24"/>
        <v>1466484599.9999998</v>
      </c>
      <c r="AL11" s="11">
        <f t="shared" si="25"/>
        <v>1303400000</v>
      </c>
      <c r="AM11" s="11">
        <f t="shared" si="26"/>
        <v>1205932466.6666667</v>
      </c>
      <c r="AN11" s="11">
        <f t="shared" si="27"/>
        <v>1169578666.6666665</v>
      </c>
      <c r="AP11" s="11">
        <f t="shared" ca="1" si="13"/>
        <v>1466484599.9999998</v>
      </c>
      <c r="AQ11" s="11">
        <f t="shared" ca="1" si="14"/>
        <v>10544696166.666666</v>
      </c>
      <c r="AS11" s="65">
        <f t="shared" ca="1" si="15"/>
        <v>203.93333333333331</v>
      </c>
      <c r="AT11" s="65">
        <f t="shared" ca="1" si="16"/>
        <v>1515.2666666666667</v>
      </c>
    </row>
    <row r="12" spans="1:46" x14ac:dyDescent="0.3">
      <c r="A12" t="s">
        <v>109</v>
      </c>
      <c r="B12" t="s">
        <v>42</v>
      </c>
      <c r="C12" s="11">
        <v>5678000</v>
      </c>
      <c r="D12" s="11">
        <v>4503000</v>
      </c>
      <c r="E12" s="11">
        <v>5496000</v>
      </c>
      <c r="F12" s="11">
        <v>5544000</v>
      </c>
      <c r="G12" s="11">
        <v>5967000</v>
      </c>
      <c r="H12" s="11">
        <v>4606000</v>
      </c>
      <c r="I12" s="11">
        <v>5682000</v>
      </c>
      <c r="J12" s="11">
        <v>5863000</v>
      </c>
      <c r="K12" s="11">
        <v>5296000</v>
      </c>
      <c r="L12" s="11">
        <v>5192000</v>
      </c>
      <c r="M12" s="11">
        <v>5349000</v>
      </c>
      <c r="N12" s="11">
        <v>4987000</v>
      </c>
      <c r="P12" s="11">
        <v>137.89999999999998</v>
      </c>
      <c r="Q12" s="11">
        <v>126.93333333333331</v>
      </c>
      <c r="R12" s="11">
        <v>138.83333333333331</v>
      </c>
      <c r="S12" s="11">
        <v>119.46666666666665</v>
      </c>
      <c r="T12" s="11">
        <v>124.13333333333333</v>
      </c>
      <c r="U12" s="11">
        <v>198.33333333333331</v>
      </c>
      <c r="V12" s="11">
        <v>194.13333333333335</v>
      </c>
      <c r="W12" s="11">
        <v>133</v>
      </c>
      <c r="X12" s="11">
        <v>154.69999999999999</v>
      </c>
      <c r="Y12" s="11">
        <v>142.56666666666666</v>
      </c>
      <c r="Z12" s="11">
        <v>194.83333333333331</v>
      </c>
      <c r="AA12" s="11">
        <v>155.63333333333333</v>
      </c>
      <c r="AC12" s="11">
        <f t="shared" si="28"/>
        <v>782996199.99999988</v>
      </c>
      <c r="AD12" s="11">
        <f t="shared" si="17"/>
        <v>571580799.99999988</v>
      </c>
      <c r="AE12" s="11">
        <f t="shared" si="18"/>
        <v>763027999.99999988</v>
      </c>
      <c r="AF12" s="11">
        <f t="shared" si="19"/>
        <v>662323199.99999988</v>
      </c>
      <c r="AG12" s="11">
        <f t="shared" si="20"/>
        <v>740703600</v>
      </c>
      <c r="AH12" s="11">
        <f t="shared" si="21"/>
        <v>913523333.33333325</v>
      </c>
      <c r="AI12" s="11">
        <f t="shared" si="22"/>
        <v>1103065600</v>
      </c>
      <c r="AJ12" s="11">
        <f t="shared" si="23"/>
        <v>779779000</v>
      </c>
      <c r="AK12" s="11">
        <f t="shared" si="24"/>
        <v>819291199.99999988</v>
      </c>
      <c r="AL12" s="11">
        <f t="shared" si="25"/>
        <v>740206133.33333337</v>
      </c>
      <c r="AM12" s="11">
        <f t="shared" si="26"/>
        <v>1042163499.9999999</v>
      </c>
      <c r="AN12" s="11">
        <f t="shared" si="27"/>
        <v>776143433.33333325</v>
      </c>
      <c r="AP12" s="11">
        <f t="shared" ca="1" si="13"/>
        <v>819291199.99999988</v>
      </c>
      <c r="AQ12" s="11">
        <f t="shared" ca="1" si="14"/>
        <v>7136290933.333333</v>
      </c>
      <c r="AS12" s="65">
        <f t="shared" ca="1" si="15"/>
        <v>154.69999999999999</v>
      </c>
      <c r="AT12" s="65">
        <f t="shared" ca="1" si="16"/>
        <v>1327.4333333333334</v>
      </c>
    </row>
    <row r="13" spans="1:46" x14ac:dyDescent="0.3">
      <c r="A13" t="s">
        <v>109</v>
      </c>
      <c r="B13" t="s">
        <v>43</v>
      </c>
      <c r="C13" s="11">
        <v>8527000</v>
      </c>
      <c r="D13" s="11">
        <v>7666000</v>
      </c>
      <c r="E13" s="11">
        <v>7380000</v>
      </c>
      <c r="F13" s="11">
        <v>8254000</v>
      </c>
      <c r="G13" s="11">
        <v>8609000</v>
      </c>
      <c r="H13" s="11">
        <v>7329000</v>
      </c>
      <c r="I13" s="11">
        <v>8576000</v>
      </c>
      <c r="J13" s="11">
        <v>8520000</v>
      </c>
      <c r="K13" s="11">
        <v>7447000</v>
      </c>
      <c r="L13" s="11">
        <v>8042000</v>
      </c>
      <c r="M13" s="11">
        <v>7192000</v>
      </c>
      <c r="N13" s="11">
        <v>8959000</v>
      </c>
      <c r="P13" s="11">
        <v>126.93333333333331</v>
      </c>
      <c r="Q13" s="11">
        <v>148.16666666666666</v>
      </c>
      <c r="R13" s="11">
        <v>136.96666666666664</v>
      </c>
      <c r="S13" s="11">
        <v>187.83333333333331</v>
      </c>
      <c r="T13" s="11">
        <v>202.5333333333333</v>
      </c>
      <c r="U13" s="11">
        <v>171.73333333333332</v>
      </c>
      <c r="V13" s="11">
        <v>141.16666666666666</v>
      </c>
      <c r="W13" s="11">
        <v>189.23333333333335</v>
      </c>
      <c r="X13" s="11">
        <v>158.19999999999999</v>
      </c>
      <c r="Y13" s="11">
        <v>187.6</v>
      </c>
      <c r="Z13" s="11">
        <v>151.66666666666666</v>
      </c>
      <c r="AA13" s="11">
        <v>121.8</v>
      </c>
      <c r="AC13" s="11">
        <f t="shared" si="28"/>
        <v>1082360533.333333</v>
      </c>
      <c r="AD13" s="11">
        <f t="shared" si="17"/>
        <v>1135845666.6666665</v>
      </c>
      <c r="AE13" s="11">
        <f t="shared" si="18"/>
        <v>1010813999.9999998</v>
      </c>
      <c r="AF13" s="11">
        <f t="shared" si="19"/>
        <v>1550376333.3333333</v>
      </c>
      <c r="AG13" s="11">
        <f t="shared" si="20"/>
        <v>1743609466.6666665</v>
      </c>
      <c r="AH13" s="11">
        <f t="shared" si="21"/>
        <v>1258633600</v>
      </c>
      <c r="AI13" s="11">
        <f t="shared" si="22"/>
        <v>1210645333.3333333</v>
      </c>
      <c r="AJ13" s="11">
        <f t="shared" si="23"/>
        <v>1612268000.0000002</v>
      </c>
      <c r="AK13" s="11">
        <f t="shared" si="24"/>
        <v>1178115400</v>
      </c>
      <c r="AL13" s="11">
        <f t="shared" si="25"/>
        <v>1508679200</v>
      </c>
      <c r="AM13" s="11">
        <f t="shared" si="26"/>
        <v>1090786666.6666665</v>
      </c>
      <c r="AN13" s="11">
        <f t="shared" si="27"/>
        <v>1091206200</v>
      </c>
      <c r="AP13" s="11">
        <f t="shared" ca="1" si="13"/>
        <v>1178115400</v>
      </c>
      <c r="AQ13" s="11">
        <f t="shared" ca="1" si="14"/>
        <v>11782668333.333332</v>
      </c>
      <c r="AS13" s="65">
        <f t="shared" ca="1" si="15"/>
        <v>158.19999999999999</v>
      </c>
      <c r="AT13" s="65">
        <f t="shared" ca="1" si="16"/>
        <v>1462.7666666666667</v>
      </c>
    </row>
    <row r="14" spans="1:46" x14ac:dyDescent="0.3">
      <c r="A14" t="s">
        <v>109</v>
      </c>
      <c r="B14" t="s">
        <v>44</v>
      </c>
      <c r="C14" s="11">
        <v>11217000</v>
      </c>
      <c r="D14" s="11">
        <v>12686000</v>
      </c>
      <c r="E14" s="11">
        <v>12098000</v>
      </c>
      <c r="F14" s="11">
        <v>13490000</v>
      </c>
      <c r="G14" s="11">
        <v>11322000</v>
      </c>
      <c r="H14" s="11">
        <v>13232000</v>
      </c>
      <c r="I14" s="11">
        <v>13261000</v>
      </c>
      <c r="J14" s="11">
        <v>13411000</v>
      </c>
      <c r="K14" s="11">
        <v>13859000</v>
      </c>
      <c r="L14" s="11">
        <v>13665000</v>
      </c>
      <c r="M14" s="11">
        <v>11733000</v>
      </c>
      <c r="N14" s="11">
        <v>13161000</v>
      </c>
      <c r="P14" s="11">
        <v>185.5</v>
      </c>
      <c r="Q14" s="11">
        <v>183.39999999999998</v>
      </c>
      <c r="R14" s="11">
        <v>167.06666666666666</v>
      </c>
      <c r="S14" s="11">
        <v>185.0333333333333</v>
      </c>
      <c r="T14" s="11">
        <v>169.39999999999998</v>
      </c>
      <c r="U14" s="11">
        <v>186.66666666666666</v>
      </c>
      <c r="V14" s="11">
        <v>136.26666666666665</v>
      </c>
      <c r="W14" s="11">
        <v>204.63333333333335</v>
      </c>
      <c r="X14" s="11">
        <v>162.63333333333333</v>
      </c>
      <c r="Y14" s="11">
        <v>157.26666666666665</v>
      </c>
      <c r="Z14" s="11">
        <v>177.56666666666666</v>
      </c>
      <c r="AA14" s="11">
        <v>168.23333333333332</v>
      </c>
      <c r="AC14" s="11">
        <f t="shared" si="28"/>
        <v>2080753500</v>
      </c>
      <c r="AD14" s="11">
        <f t="shared" si="17"/>
        <v>2326612399.9999995</v>
      </c>
      <c r="AE14" s="11">
        <f t="shared" si="18"/>
        <v>2021172533.3333333</v>
      </c>
      <c r="AF14" s="11">
        <f t="shared" si="19"/>
        <v>2496099666.666666</v>
      </c>
      <c r="AG14" s="11">
        <f t="shared" si="20"/>
        <v>1917946799.9999998</v>
      </c>
      <c r="AH14" s="11">
        <f t="shared" si="21"/>
        <v>2469973333.333333</v>
      </c>
      <c r="AI14" s="11">
        <f t="shared" si="22"/>
        <v>1807032266.6666665</v>
      </c>
      <c r="AJ14" s="11">
        <f t="shared" si="23"/>
        <v>2744337633.3333335</v>
      </c>
      <c r="AK14" s="11">
        <f t="shared" si="24"/>
        <v>2253935366.6666665</v>
      </c>
      <c r="AL14" s="11">
        <f t="shared" si="25"/>
        <v>2149049000</v>
      </c>
      <c r="AM14" s="11">
        <f t="shared" si="26"/>
        <v>2083389700</v>
      </c>
      <c r="AN14" s="11">
        <f t="shared" si="27"/>
        <v>2214118900</v>
      </c>
      <c r="AP14" s="11">
        <f t="shared" ca="1" si="13"/>
        <v>2253935366.6666665</v>
      </c>
      <c r="AQ14" s="11">
        <f t="shared" ca="1" si="14"/>
        <v>20117863500</v>
      </c>
      <c r="AS14" s="65">
        <f t="shared" ca="1" si="15"/>
        <v>162.63333333333333</v>
      </c>
      <c r="AT14" s="65">
        <f t="shared" ca="1" si="16"/>
        <v>1580.6</v>
      </c>
    </row>
    <row r="15" spans="1:46" x14ac:dyDescent="0.3">
      <c r="AP15" s="11"/>
      <c r="AQ15" s="11"/>
      <c r="AS15" s="65"/>
      <c r="AT15" s="65"/>
    </row>
    <row r="16" spans="1:46" x14ac:dyDescent="0.3">
      <c r="C16" t="s">
        <v>85</v>
      </c>
      <c r="D16" t="s">
        <v>86</v>
      </c>
      <c r="E16" t="s">
        <v>87</v>
      </c>
      <c r="F16" t="s">
        <v>88</v>
      </c>
      <c r="G16" t="s">
        <v>89</v>
      </c>
      <c r="H16" t="s">
        <v>90</v>
      </c>
      <c r="I16" t="s">
        <v>91</v>
      </c>
      <c r="J16" t="s">
        <v>92</v>
      </c>
      <c r="K16" t="s">
        <v>93</v>
      </c>
      <c r="L16" t="s">
        <v>94</v>
      </c>
      <c r="M16" t="s">
        <v>95</v>
      </c>
      <c r="N16" t="s">
        <v>96</v>
      </c>
      <c r="P16" t="s">
        <v>85</v>
      </c>
      <c r="Q16" t="s">
        <v>86</v>
      </c>
      <c r="R16" t="s">
        <v>87</v>
      </c>
      <c r="S16" t="s">
        <v>88</v>
      </c>
      <c r="T16" t="s">
        <v>89</v>
      </c>
      <c r="U16" t="s">
        <v>90</v>
      </c>
      <c r="V16" t="s">
        <v>91</v>
      </c>
      <c r="W16" t="s">
        <v>92</v>
      </c>
      <c r="X16" t="s">
        <v>93</v>
      </c>
      <c r="Y16" t="s">
        <v>94</v>
      </c>
      <c r="Z16" t="s">
        <v>95</v>
      </c>
      <c r="AA16" t="s">
        <v>96</v>
      </c>
      <c r="AC16" t="s">
        <v>85</v>
      </c>
      <c r="AD16" t="s">
        <v>86</v>
      </c>
      <c r="AE16" t="s">
        <v>87</v>
      </c>
      <c r="AF16" t="s">
        <v>88</v>
      </c>
      <c r="AG16" t="s">
        <v>89</v>
      </c>
      <c r="AH16" t="s">
        <v>90</v>
      </c>
      <c r="AI16" t="s">
        <v>91</v>
      </c>
      <c r="AJ16" t="s">
        <v>92</v>
      </c>
      <c r="AK16" t="s">
        <v>93</v>
      </c>
      <c r="AL16" t="s">
        <v>94</v>
      </c>
      <c r="AM16" t="s">
        <v>95</v>
      </c>
      <c r="AN16" t="s">
        <v>96</v>
      </c>
      <c r="AP16" s="11"/>
      <c r="AQ16" s="11"/>
      <c r="AS16" s="65"/>
      <c r="AT16" s="65"/>
    </row>
    <row r="17" spans="1:46" x14ac:dyDescent="0.3">
      <c r="A17" t="s">
        <v>112</v>
      </c>
      <c r="B17" t="s">
        <v>40</v>
      </c>
      <c r="C17" s="11">
        <v>12779000</v>
      </c>
      <c r="D17" s="11">
        <v>12822000</v>
      </c>
      <c r="E17" s="11">
        <v>12409000</v>
      </c>
      <c r="F17" s="11">
        <v>13002000</v>
      </c>
      <c r="G17" s="11">
        <v>12249000</v>
      </c>
      <c r="H17" s="11">
        <v>12255000</v>
      </c>
      <c r="I17" s="11">
        <v>13130000</v>
      </c>
      <c r="J17" s="11">
        <v>13640000</v>
      </c>
      <c r="K17" s="11">
        <v>13529000</v>
      </c>
      <c r="L17" s="11">
        <v>13280000</v>
      </c>
      <c r="M17" s="11">
        <v>13554000</v>
      </c>
      <c r="N17" s="11">
        <v>13994000</v>
      </c>
      <c r="P17" s="11">
        <v>674.625</v>
      </c>
      <c r="Q17" s="11">
        <v>505.74999999999994</v>
      </c>
      <c r="R17" s="11">
        <v>668.5</v>
      </c>
      <c r="S17" s="11">
        <v>550.375</v>
      </c>
      <c r="T17" s="11">
        <v>579.25</v>
      </c>
      <c r="U17" s="11">
        <v>561.75</v>
      </c>
      <c r="V17" s="11">
        <v>482.12499999999994</v>
      </c>
      <c r="W17" s="11">
        <v>588.875</v>
      </c>
      <c r="X17" s="11">
        <v>700.875</v>
      </c>
      <c r="Y17" s="11">
        <v>511.87499999999994</v>
      </c>
      <c r="Z17" s="11">
        <v>679.875</v>
      </c>
      <c r="AA17" s="11">
        <v>762.125</v>
      </c>
      <c r="AC17" s="11">
        <f>C17*P17</f>
        <v>8621032875</v>
      </c>
      <c r="AD17" s="11">
        <f t="shared" ref="AD17:AD21" si="29">D17*Q17</f>
        <v>6484726499.999999</v>
      </c>
      <c r="AE17" s="11">
        <f t="shared" ref="AE17:AE21" si="30">E17*R17</f>
        <v>8295416500</v>
      </c>
      <c r="AF17" s="11">
        <f t="shared" ref="AF17:AF21" si="31">F17*S17</f>
        <v>7155975750</v>
      </c>
      <c r="AG17" s="11">
        <f t="shared" ref="AG17:AG21" si="32">G17*T17</f>
        <v>7095233250</v>
      </c>
      <c r="AH17" s="11">
        <f t="shared" ref="AH17:AH21" si="33">H17*U17</f>
        <v>6884246250</v>
      </c>
      <c r="AI17" s="11">
        <f t="shared" ref="AI17:AI21" si="34">I17*V17</f>
        <v>6330301249.999999</v>
      </c>
      <c r="AJ17" s="11">
        <f t="shared" ref="AJ17:AJ21" si="35">J17*W17</f>
        <v>8032255000</v>
      </c>
      <c r="AK17" s="11">
        <f t="shared" ref="AK17:AK21" si="36">K17*X17</f>
        <v>9482137875</v>
      </c>
      <c r="AL17" s="11">
        <f t="shared" ref="AL17:AL21" si="37">L17*Y17</f>
        <v>6797699999.999999</v>
      </c>
      <c r="AM17" s="11">
        <f t="shared" ref="AM17:AM21" si="38">M17*Z17</f>
        <v>9215025750</v>
      </c>
      <c r="AN17" s="11">
        <f t="shared" ref="AN17:AN21" si="39">N17*AA17</f>
        <v>10665177250</v>
      </c>
      <c r="AP17" s="11">
        <f t="shared" ca="1" si="13"/>
        <v>9482137875</v>
      </c>
      <c r="AQ17" s="11">
        <f t="shared" ca="1" si="14"/>
        <v>68381325250</v>
      </c>
      <c r="AS17" s="65">
        <f t="shared" ca="1" si="15"/>
        <v>700.875</v>
      </c>
      <c r="AT17" s="65">
        <f t="shared" ca="1" si="16"/>
        <v>5312.125</v>
      </c>
    </row>
    <row r="18" spans="1:46" x14ac:dyDescent="0.3">
      <c r="A18" t="s">
        <v>112</v>
      </c>
      <c r="B18" t="s">
        <v>41</v>
      </c>
      <c r="C18" s="11">
        <v>6915000</v>
      </c>
      <c r="D18" s="11">
        <v>7651000</v>
      </c>
      <c r="E18" s="11">
        <v>6431000</v>
      </c>
      <c r="F18" s="11">
        <v>6898000</v>
      </c>
      <c r="G18" s="11">
        <v>7694000</v>
      </c>
      <c r="H18" s="11">
        <v>7981000</v>
      </c>
      <c r="I18" s="11">
        <v>6448000</v>
      </c>
      <c r="J18" s="11">
        <v>6338000</v>
      </c>
      <c r="K18" s="11">
        <v>6729000</v>
      </c>
      <c r="L18" s="11">
        <v>6326000</v>
      </c>
      <c r="M18" s="11">
        <v>7266000</v>
      </c>
      <c r="N18" s="11">
        <v>6380000</v>
      </c>
      <c r="P18" s="11">
        <v>267.86666666666662</v>
      </c>
      <c r="Q18" s="11">
        <v>387.79999999999995</v>
      </c>
      <c r="R18" s="11">
        <v>373.33333333333331</v>
      </c>
      <c r="S18" s="11">
        <v>403.2</v>
      </c>
      <c r="T18" s="11">
        <v>384.06666666666661</v>
      </c>
      <c r="U18" s="11">
        <v>376.13333333333333</v>
      </c>
      <c r="V18" s="11">
        <v>318.73333333333329</v>
      </c>
      <c r="W18" s="11">
        <v>267.86666666666662</v>
      </c>
      <c r="X18" s="11">
        <v>328.5333333333333</v>
      </c>
      <c r="Y18" s="11">
        <v>320.13333333333333</v>
      </c>
      <c r="Z18" s="11">
        <v>380.79999999999995</v>
      </c>
      <c r="AA18" s="11">
        <v>285.13333333333333</v>
      </c>
      <c r="AC18" s="11">
        <f t="shared" ref="AC18:AC21" si="40">C18*P18</f>
        <v>1852297999.9999998</v>
      </c>
      <c r="AD18" s="11">
        <f t="shared" si="29"/>
        <v>2967057799.9999995</v>
      </c>
      <c r="AE18" s="11">
        <f t="shared" si="30"/>
        <v>2400906666.6666665</v>
      </c>
      <c r="AF18" s="11">
        <f t="shared" si="31"/>
        <v>2781273600</v>
      </c>
      <c r="AG18" s="11">
        <f t="shared" si="32"/>
        <v>2955008933.333333</v>
      </c>
      <c r="AH18" s="11">
        <f t="shared" si="33"/>
        <v>3001920133.3333335</v>
      </c>
      <c r="AI18" s="11">
        <f t="shared" si="34"/>
        <v>2055192533.333333</v>
      </c>
      <c r="AJ18" s="11">
        <f t="shared" si="35"/>
        <v>1697738933.333333</v>
      </c>
      <c r="AK18" s="11">
        <f t="shared" si="36"/>
        <v>2210700800</v>
      </c>
      <c r="AL18" s="11">
        <f t="shared" si="37"/>
        <v>2025163466.6666665</v>
      </c>
      <c r="AM18" s="11">
        <f t="shared" si="38"/>
        <v>2766892799.9999995</v>
      </c>
      <c r="AN18" s="11">
        <f t="shared" si="39"/>
        <v>1819150666.6666665</v>
      </c>
      <c r="AP18" s="11">
        <f t="shared" ca="1" si="13"/>
        <v>2210700800</v>
      </c>
      <c r="AQ18" s="11">
        <f t="shared" ca="1" si="14"/>
        <v>21922097400</v>
      </c>
      <c r="AS18" s="65">
        <f t="shared" ca="1" si="15"/>
        <v>328.5333333333333</v>
      </c>
      <c r="AT18" s="65">
        <f t="shared" ca="1" si="16"/>
        <v>3107.5333333333328</v>
      </c>
    </row>
    <row r="19" spans="1:46" x14ac:dyDescent="0.3">
      <c r="A19" t="s">
        <v>112</v>
      </c>
      <c r="B19" t="s">
        <v>42</v>
      </c>
      <c r="C19" s="11">
        <v>5954000</v>
      </c>
      <c r="D19" s="11">
        <v>4740000</v>
      </c>
      <c r="E19" s="11">
        <v>5795000</v>
      </c>
      <c r="F19" s="11">
        <v>5626000</v>
      </c>
      <c r="G19" s="11">
        <v>5086000</v>
      </c>
      <c r="H19" s="11">
        <v>5369000</v>
      </c>
      <c r="I19" s="11">
        <v>5560000</v>
      </c>
      <c r="J19" s="11">
        <v>4896000</v>
      </c>
      <c r="K19" s="11">
        <v>4756000</v>
      </c>
      <c r="L19" s="11">
        <v>5561000</v>
      </c>
      <c r="M19" s="11">
        <v>4575000</v>
      </c>
      <c r="N19" s="11">
        <v>5111000</v>
      </c>
      <c r="P19" s="11">
        <v>342.5333333333333</v>
      </c>
      <c r="Q19" s="11">
        <v>356.5333333333333</v>
      </c>
      <c r="R19" s="11">
        <v>253.86666666666662</v>
      </c>
      <c r="S19" s="11">
        <v>257.13333333333333</v>
      </c>
      <c r="T19" s="11">
        <v>327.13333333333333</v>
      </c>
      <c r="U19" s="11">
        <v>358.4</v>
      </c>
      <c r="V19" s="11">
        <v>312.2</v>
      </c>
      <c r="W19" s="11">
        <v>409.73333333333323</v>
      </c>
      <c r="X19" s="11">
        <v>294.46666666666664</v>
      </c>
      <c r="Y19" s="11">
        <v>386.86666666666662</v>
      </c>
      <c r="Z19" s="11">
        <v>273.93333333333328</v>
      </c>
      <c r="AA19" s="11">
        <v>379.86666666666662</v>
      </c>
      <c r="AC19" s="11">
        <f t="shared" si="40"/>
        <v>2039443466.6666665</v>
      </c>
      <c r="AD19" s="11">
        <f t="shared" si="29"/>
        <v>1689967999.9999998</v>
      </c>
      <c r="AE19" s="11">
        <f t="shared" si="30"/>
        <v>1471157333.333333</v>
      </c>
      <c r="AF19" s="11">
        <f t="shared" si="31"/>
        <v>1446632133.3333333</v>
      </c>
      <c r="AG19" s="11">
        <f t="shared" si="32"/>
        <v>1663800133.3333333</v>
      </c>
      <c r="AH19" s="11">
        <f t="shared" si="33"/>
        <v>1924249599.9999998</v>
      </c>
      <c r="AI19" s="11">
        <f t="shared" si="34"/>
        <v>1735832000</v>
      </c>
      <c r="AJ19" s="11">
        <f t="shared" si="35"/>
        <v>2006054399.9999995</v>
      </c>
      <c r="AK19" s="11">
        <f t="shared" si="36"/>
        <v>1400483466.6666665</v>
      </c>
      <c r="AL19" s="11">
        <f t="shared" si="37"/>
        <v>2151365533.333333</v>
      </c>
      <c r="AM19" s="11">
        <f t="shared" si="38"/>
        <v>1253244999.9999998</v>
      </c>
      <c r="AN19" s="11">
        <f t="shared" si="39"/>
        <v>1941498533.333333</v>
      </c>
      <c r="AP19" s="11">
        <f t="shared" ca="1" si="13"/>
        <v>1400483466.6666665</v>
      </c>
      <c r="AQ19" s="11">
        <f t="shared" ca="1" si="14"/>
        <v>15377620533.33333</v>
      </c>
      <c r="AS19" s="65">
        <f t="shared" ca="1" si="15"/>
        <v>294.46666666666664</v>
      </c>
      <c r="AT19" s="65">
        <f t="shared" ca="1" si="16"/>
        <v>2911.9999999999995</v>
      </c>
    </row>
    <row r="20" spans="1:46" x14ac:dyDescent="0.3">
      <c r="A20" t="s">
        <v>112</v>
      </c>
      <c r="B20" t="s">
        <v>43</v>
      </c>
      <c r="C20" s="11">
        <v>8884000</v>
      </c>
      <c r="D20" s="11">
        <v>8343000</v>
      </c>
      <c r="E20" s="11">
        <v>8698000</v>
      </c>
      <c r="F20" s="11">
        <v>8599000</v>
      </c>
      <c r="G20" s="11">
        <v>8784000</v>
      </c>
      <c r="H20" s="11">
        <v>7274000</v>
      </c>
      <c r="I20" s="11">
        <v>8184000</v>
      </c>
      <c r="J20" s="11">
        <v>7995000</v>
      </c>
      <c r="K20" s="11">
        <v>8505000</v>
      </c>
      <c r="L20" s="11">
        <v>7025000</v>
      </c>
      <c r="M20" s="11">
        <v>7240000</v>
      </c>
      <c r="N20" s="11">
        <v>8795000</v>
      </c>
      <c r="P20" s="11">
        <v>315.46666666666664</v>
      </c>
      <c r="Q20" s="11">
        <v>385.4666666666667</v>
      </c>
      <c r="R20" s="11">
        <v>329</v>
      </c>
      <c r="S20" s="11">
        <v>368.66666666666663</v>
      </c>
      <c r="T20" s="11">
        <v>269.73333333333329</v>
      </c>
      <c r="U20" s="11">
        <v>383.59999999999997</v>
      </c>
      <c r="V20" s="11">
        <v>369.59999999999997</v>
      </c>
      <c r="W20" s="11">
        <v>378</v>
      </c>
      <c r="X20" s="11">
        <v>314.5333333333333</v>
      </c>
      <c r="Y20" s="11">
        <v>310.79999999999995</v>
      </c>
      <c r="Z20" s="11">
        <v>310.79999999999995</v>
      </c>
      <c r="AA20" s="11">
        <v>383.59999999999997</v>
      </c>
      <c r="AC20" s="11">
        <f t="shared" si="40"/>
        <v>2802605866.6666665</v>
      </c>
      <c r="AD20" s="11">
        <f t="shared" si="29"/>
        <v>3215948400.0000005</v>
      </c>
      <c r="AE20" s="11">
        <f t="shared" si="30"/>
        <v>2861642000</v>
      </c>
      <c r="AF20" s="11">
        <f t="shared" si="31"/>
        <v>3170164666.6666665</v>
      </c>
      <c r="AG20" s="11">
        <f t="shared" si="32"/>
        <v>2369337599.9999995</v>
      </c>
      <c r="AH20" s="11">
        <f t="shared" si="33"/>
        <v>2790306399.9999995</v>
      </c>
      <c r="AI20" s="11">
        <f t="shared" si="34"/>
        <v>3024806399.9999995</v>
      </c>
      <c r="AJ20" s="11">
        <f t="shared" si="35"/>
        <v>3022110000</v>
      </c>
      <c r="AK20" s="11">
        <f t="shared" si="36"/>
        <v>2675105999.9999995</v>
      </c>
      <c r="AL20" s="11">
        <f t="shared" si="37"/>
        <v>2183369999.9999995</v>
      </c>
      <c r="AM20" s="11">
        <f t="shared" si="38"/>
        <v>2250191999.9999995</v>
      </c>
      <c r="AN20" s="11">
        <f t="shared" si="39"/>
        <v>3373761999.9999995</v>
      </c>
      <c r="AP20" s="11">
        <f t="shared" ca="1" si="13"/>
        <v>2675105999.9999995</v>
      </c>
      <c r="AQ20" s="11">
        <f t="shared" ca="1" si="14"/>
        <v>25932027333.333332</v>
      </c>
      <c r="AS20" s="65">
        <f t="shared" ca="1" si="15"/>
        <v>314.5333333333333</v>
      </c>
      <c r="AT20" s="65">
        <f t="shared" ca="1" si="16"/>
        <v>3114.0666666666666</v>
      </c>
    </row>
    <row r="21" spans="1:46" x14ac:dyDescent="0.3">
      <c r="A21" t="s">
        <v>112</v>
      </c>
      <c r="B21" t="s">
        <v>44</v>
      </c>
      <c r="C21" s="11">
        <v>12642000</v>
      </c>
      <c r="D21" s="11">
        <v>11449000</v>
      </c>
      <c r="E21" s="11">
        <v>13037000</v>
      </c>
      <c r="F21" s="11">
        <v>11937000</v>
      </c>
      <c r="G21" s="11">
        <v>12221000</v>
      </c>
      <c r="H21" s="11">
        <v>12272000</v>
      </c>
      <c r="I21" s="11">
        <v>11453000</v>
      </c>
      <c r="J21" s="11">
        <v>12472000</v>
      </c>
      <c r="K21" s="11">
        <v>13189000</v>
      </c>
      <c r="L21" s="11">
        <v>12916000</v>
      </c>
      <c r="M21" s="11">
        <v>11885000</v>
      </c>
      <c r="N21" s="11">
        <v>13000000</v>
      </c>
      <c r="P21" s="11">
        <v>346.73333333333329</v>
      </c>
      <c r="Q21" s="11">
        <v>273</v>
      </c>
      <c r="R21" s="11">
        <v>378.93333333333334</v>
      </c>
      <c r="S21" s="11">
        <v>257.13333333333333</v>
      </c>
      <c r="T21" s="11">
        <v>277.66666666666663</v>
      </c>
      <c r="U21" s="11">
        <v>279.5333333333333</v>
      </c>
      <c r="V21" s="11">
        <v>280.46666666666664</v>
      </c>
      <c r="W21" s="11">
        <v>405.06666666666661</v>
      </c>
      <c r="X21" s="11">
        <v>403.2</v>
      </c>
      <c r="Y21" s="11">
        <v>270.66666666666663</v>
      </c>
      <c r="Z21" s="11">
        <v>247.33333333333334</v>
      </c>
      <c r="AA21" s="11">
        <v>274.39999999999998</v>
      </c>
      <c r="AC21" s="11">
        <f t="shared" si="40"/>
        <v>4383402799.999999</v>
      </c>
      <c r="AD21" s="11">
        <f t="shared" si="29"/>
        <v>3125577000</v>
      </c>
      <c r="AE21" s="11">
        <f t="shared" si="30"/>
        <v>4940153866.666667</v>
      </c>
      <c r="AF21" s="11">
        <f t="shared" si="31"/>
        <v>3069400600</v>
      </c>
      <c r="AG21" s="11">
        <f t="shared" si="32"/>
        <v>3393364333.333333</v>
      </c>
      <c r="AH21" s="11">
        <f t="shared" si="33"/>
        <v>3430433066.6666665</v>
      </c>
      <c r="AI21" s="11">
        <f t="shared" si="34"/>
        <v>3212184733.333333</v>
      </c>
      <c r="AJ21" s="11">
        <f t="shared" si="35"/>
        <v>5051991466.666666</v>
      </c>
      <c r="AK21" s="11">
        <f t="shared" si="36"/>
        <v>5317804800</v>
      </c>
      <c r="AL21" s="11">
        <f t="shared" si="37"/>
        <v>3495930666.666666</v>
      </c>
      <c r="AM21" s="11">
        <f t="shared" si="38"/>
        <v>2939556666.666667</v>
      </c>
      <c r="AN21" s="11">
        <f t="shared" si="39"/>
        <v>3567199999.9999995</v>
      </c>
      <c r="AP21" s="11">
        <f t="shared" ca="1" si="13"/>
        <v>5317804800</v>
      </c>
      <c r="AQ21" s="11">
        <f t="shared" ca="1" si="14"/>
        <v>35924312666.666664</v>
      </c>
      <c r="AS21" s="65">
        <f t="shared" ca="1" si="15"/>
        <v>403.2</v>
      </c>
      <c r="AT21" s="65">
        <f t="shared" ca="1" si="16"/>
        <v>2901.7333333333331</v>
      </c>
    </row>
    <row r="22" spans="1:46" x14ac:dyDescent="0.3">
      <c r="AP22" s="11">
        <f t="shared" ca="1" si="13"/>
        <v>0</v>
      </c>
      <c r="AQ22" s="11">
        <f t="shared" ca="1" si="14"/>
        <v>0</v>
      </c>
      <c r="AS22" s="65"/>
      <c r="AT22" s="65"/>
    </row>
    <row r="23" spans="1:46" x14ac:dyDescent="0.3">
      <c r="A23" t="s">
        <v>124</v>
      </c>
      <c r="B23" t="s">
        <v>124</v>
      </c>
      <c r="P23" s="64">
        <f>SUM(P3:P7,P10:P14,P17:P21)</f>
        <v>3246.1099999999997</v>
      </c>
      <c r="Q23" s="64">
        <f t="shared" ref="Q23:AA23" si="41">SUM(Q3:Q7,Q10:Q14,Q17:Q21)</f>
        <v>3263.038333333333</v>
      </c>
      <c r="R23" s="64">
        <f t="shared" si="41"/>
        <v>3331.1366666666668</v>
      </c>
      <c r="S23" s="64">
        <f t="shared" si="41"/>
        <v>3205.2941666666661</v>
      </c>
      <c r="T23" s="64">
        <f t="shared" si="41"/>
        <v>3174.5174999999995</v>
      </c>
      <c r="U23" s="64">
        <f t="shared" si="41"/>
        <v>3355.7824999999998</v>
      </c>
      <c r="V23" s="64">
        <f t="shared" si="41"/>
        <v>3058.8191666666662</v>
      </c>
      <c r="W23" s="64">
        <f t="shared" si="41"/>
        <v>3325.1516666666662</v>
      </c>
      <c r="X23" s="64">
        <f t="shared" si="41"/>
        <v>3292.1991666666663</v>
      </c>
      <c r="Y23" s="64">
        <f t="shared" si="41"/>
        <v>3174.0799999999995</v>
      </c>
      <c r="Z23" s="64">
        <f t="shared" si="41"/>
        <v>3319.0675000000006</v>
      </c>
      <c r="AA23" s="64">
        <f t="shared" si="41"/>
        <v>3435.5299999999997</v>
      </c>
      <c r="AC23" s="64">
        <f>SUM(AC3:AC7,AC10:AC14,AC17:AC21)</f>
        <v>32706967825</v>
      </c>
      <c r="AD23" s="64">
        <f t="shared" ref="AD23:AN23" si="42">SUM(AD3:AD7,AD10:AD14,AD17:AD21)</f>
        <v>30427340754.999996</v>
      </c>
      <c r="AE23" s="64">
        <f t="shared" si="42"/>
        <v>33453091980.000004</v>
      </c>
      <c r="AF23" s="64">
        <f t="shared" si="42"/>
        <v>31931350908.333332</v>
      </c>
      <c r="AG23" s="64">
        <f t="shared" si="42"/>
        <v>30157713570.833328</v>
      </c>
      <c r="AH23" s="64">
        <f t="shared" si="42"/>
        <v>31574423889.166668</v>
      </c>
      <c r="AI23" s="64">
        <f t="shared" si="42"/>
        <v>28711420435.833328</v>
      </c>
      <c r="AJ23" s="64">
        <f t="shared" si="42"/>
        <v>32520762120</v>
      </c>
      <c r="AK23" s="64">
        <f t="shared" si="42"/>
        <v>33068719635</v>
      </c>
      <c r="AL23" s="64">
        <f t="shared" si="42"/>
        <v>30016376775</v>
      </c>
      <c r="AM23" s="64">
        <f t="shared" si="42"/>
        <v>31586157318.333332</v>
      </c>
      <c r="AN23" s="64">
        <f t="shared" si="42"/>
        <v>34961401930</v>
      </c>
      <c r="AP23" s="11">
        <f t="shared" ca="1" si="13"/>
        <v>33068719635</v>
      </c>
      <c r="AQ23" s="11">
        <f t="shared" ca="1" si="14"/>
        <v>284551791119.16663</v>
      </c>
      <c r="AS23" s="65">
        <f t="shared" ca="1" si="15"/>
        <v>3292.1991666666663</v>
      </c>
      <c r="AT23" s="65">
        <f t="shared" ca="1" si="16"/>
        <v>29252.049166666664</v>
      </c>
    </row>
    <row r="24" spans="1:46" x14ac:dyDescent="0.3">
      <c r="AP24" s="11">
        <f t="shared" ca="1" si="13"/>
        <v>0</v>
      </c>
      <c r="AQ24" s="11">
        <f t="shared" ca="1" si="14"/>
        <v>0</v>
      </c>
    </row>
    <row r="25" spans="1:46" x14ac:dyDescent="0.3">
      <c r="A25" t="s">
        <v>99</v>
      </c>
      <c r="B25" t="s">
        <v>40</v>
      </c>
      <c r="AC25" s="64">
        <f>AC3*AC51</f>
        <v>1146748260</v>
      </c>
      <c r="AD25" s="64">
        <f t="shared" ref="AD25:AN25" si="43">AD3*AD51</f>
        <v>1115070232.4999998</v>
      </c>
      <c r="AE25" s="64">
        <f t="shared" si="43"/>
        <v>973680734.25</v>
      </c>
      <c r="AF25" s="64">
        <f t="shared" si="43"/>
        <v>1216615679.9999998</v>
      </c>
      <c r="AG25" s="64">
        <f t="shared" si="43"/>
        <v>1051484336</v>
      </c>
      <c r="AH25" s="64">
        <f t="shared" si="43"/>
        <v>824717355</v>
      </c>
      <c r="AI25" s="64">
        <f t="shared" si="43"/>
        <v>755171977</v>
      </c>
      <c r="AJ25" s="64">
        <f t="shared" si="43"/>
        <v>840605920</v>
      </c>
      <c r="AK25" s="64">
        <f t="shared" si="43"/>
        <v>812995816.5</v>
      </c>
      <c r="AL25" s="64">
        <f t="shared" si="43"/>
        <v>1075403699.9999998</v>
      </c>
      <c r="AM25" s="64">
        <f t="shared" si="43"/>
        <v>764199387</v>
      </c>
      <c r="AN25" s="64">
        <f t="shared" si="43"/>
        <v>1124598685</v>
      </c>
      <c r="AP25" s="11">
        <f t="shared" ca="1" si="13"/>
        <v>812995816.5</v>
      </c>
      <c r="AQ25" s="11">
        <f t="shared" ca="1" si="14"/>
        <v>8737090311.25</v>
      </c>
    </row>
    <row r="26" spans="1:46" x14ac:dyDescent="0.3">
      <c r="A26" t="s">
        <v>99</v>
      </c>
      <c r="B26" t="s">
        <v>41</v>
      </c>
      <c r="AC26" s="64">
        <f>AC4*AC52</f>
        <v>294570458</v>
      </c>
      <c r="AD26" s="64">
        <f t="shared" ref="AD26:AN26" si="44">AD4*AD52</f>
        <v>276265505.60000002</v>
      </c>
      <c r="AE26" s="64">
        <f t="shared" si="44"/>
        <v>338358774.13333333</v>
      </c>
      <c r="AF26" s="64">
        <f t="shared" si="44"/>
        <v>369497004.79999995</v>
      </c>
      <c r="AG26" s="64">
        <f t="shared" si="44"/>
        <v>414530795.4666667</v>
      </c>
      <c r="AH26" s="64">
        <f t="shared" si="44"/>
        <v>240354452.80000001</v>
      </c>
      <c r="AI26" s="64">
        <f t="shared" si="44"/>
        <v>405373150.93333328</v>
      </c>
      <c r="AJ26" s="64">
        <f t="shared" si="44"/>
        <v>375414479.99999994</v>
      </c>
      <c r="AK26" s="64">
        <f t="shared" si="44"/>
        <v>230899502.39999995</v>
      </c>
      <c r="AL26" s="64">
        <f t="shared" si="44"/>
        <v>260048368.53333333</v>
      </c>
      <c r="AM26" s="64">
        <f t="shared" si="44"/>
        <v>300858027.86666667</v>
      </c>
      <c r="AN26" s="64">
        <f t="shared" si="44"/>
        <v>334159302.39999998</v>
      </c>
      <c r="AP26" s="11">
        <f t="shared" ca="1" si="13"/>
        <v>230899502.39999995</v>
      </c>
      <c r="AQ26" s="11">
        <f t="shared" ca="1" si="14"/>
        <v>2945264124.1333332</v>
      </c>
    </row>
    <row r="27" spans="1:46" x14ac:dyDescent="0.3">
      <c r="A27" t="s">
        <v>99</v>
      </c>
      <c r="B27" t="s">
        <v>42</v>
      </c>
      <c r="AC27" s="64">
        <f>AC5*AC53</f>
        <v>228892197.33333331</v>
      </c>
      <c r="AD27" s="64">
        <f t="shared" ref="AD27:AN27" si="45">AD5*AD53</f>
        <v>253620733.33333331</v>
      </c>
      <c r="AE27" s="64">
        <f t="shared" si="45"/>
        <v>216225441.59999999</v>
      </c>
      <c r="AF27" s="64">
        <f t="shared" si="45"/>
        <v>211192296</v>
      </c>
      <c r="AG27" s="64">
        <f t="shared" si="45"/>
        <v>236467770.93333328</v>
      </c>
      <c r="AH27" s="64">
        <f t="shared" si="45"/>
        <v>171712430.40000001</v>
      </c>
      <c r="AI27" s="64">
        <f t="shared" si="45"/>
        <v>246183683.19999999</v>
      </c>
      <c r="AJ27" s="64">
        <f t="shared" si="45"/>
        <v>262073401.33333334</v>
      </c>
      <c r="AK27" s="64">
        <f t="shared" si="45"/>
        <v>232139264</v>
      </c>
      <c r="AL27" s="64">
        <f t="shared" si="45"/>
        <v>324297209.59999996</v>
      </c>
      <c r="AM27" s="64">
        <f t="shared" si="45"/>
        <v>306041590.39999998</v>
      </c>
      <c r="AN27" s="64">
        <f t="shared" si="45"/>
        <v>239276538.66666672</v>
      </c>
      <c r="AP27" s="11">
        <f t="shared" ca="1" si="13"/>
        <v>232139264</v>
      </c>
      <c r="AQ27" s="11">
        <f t="shared" ca="1" si="14"/>
        <v>2058507218.1333332</v>
      </c>
    </row>
    <row r="28" spans="1:46" x14ac:dyDescent="0.3">
      <c r="A28" t="s">
        <v>99</v>
      </c>
      <c r="B28" t="s">
        <v>43</v>
      </c>
      <c r="AC28" s="64">
        <f>AC6*AC54</f>
        <v>483057766.80000007</v>
      </c>
      <c r="AD28" s="64">
        <f t="shared" ref="AD28:AN28" si="46">AD6*AD54</f>
        <v>381468505.59999996</v>
      </c>
      <c r="AE28" s="64">
        <f t="shared" si="46"/>
        <v>467112348.26666671</v>
      </c>
      <c r="AF28" s="64">
        <f t="shared" si="46"/>
        <v>415947044.79999995</v>
      </c>
      <c r="AG28" s="64">
        <f t="shared" si="46"/>
        <v>562098409.60000002</v>
      </c>
      <c r="AH28" s="64">
        <f t="shared" si="46"/>
        <v>338377808.53333336</v>
      </c>
      <c r="AI28" s="64">
        <f t="shared" si="46"/>
        <v>354906552</v>
      </c>
      <c r="AJ28" s="64">
        <f t="shared" si="46"/>
        <v>513426233.5999999</v>
      </c>
      <c r="AK28" s="64">
        <f t="shared" si="46"/>
        <v>428910876.80000001</v>
      </c>
      <c r="AL28" s="64">
        <f t="shared" si="46"/>
        <v>455205452.79999989</v>
      </c>
      <c r="AM28" s="64">
        <f t="shared" si="46"/>
        <v>421498000</v>
      </c>
      <c r="AN28" s="64">
        <f t="shared" si="46"/>
        <v>553683078.66666663</v>
      </c>
      <c r="AP28" s="11">
        <f t="shared" ca="1" si="13"/>
        <v>428910876.80000001</v>
      </c>
      <c r="AQ28" s="11">
        <f t="shared" ca="1" si="14"/>
        <v>3945305546</v>
      </c>
    </row>
    <row r="29" spans="1:46" x14ac:dyDescent="0.3">
      <c r="A29" t="s">
        <v>99</v>
      </c>
      <c r="B29" t="s">
        <v>44</v>
      </c>
      <c r="AC29" s="64">
        <f>AC7*AC55</f>
        <v>530692623.99999988</v>
      </c>
      <c r="AD29" s="64">
        <f t="shared" ref="AD29:AN29" si="47">AD7*AD55</f>
        <v>706320533.33333337</v>
      </c>
      <c r="AE29" s="64">
        <f t="shared" si="47"/>
        <v>805679716.79999983</v>
      </c>
      <c r="AF29" s="64">
        <f t="shared" si="47"/>
        <v>691312608</v>
      </c>
      <c r="AG29" s="64">
        <f t="shared" si="47"/>
        <v>481887886.66666657</v>
      </c>
      <c r="AH29" s="64">
        <f t="shared" si="47"/>
        <v>377288755.19999999</v>
      </c>
      <c r="AI29" s="64">
        <f t="shared" si="47"/>
        <v>493090080</v>
      </c>
      <c r="AJ29" s="64">
        <f t="shared" si="47"/>
        <v>599937471.4666667</v>
      </c>
      <c r="AK29" s="64">
        <f t="shared" si="47"/>
        <v>647874304</v>
      </c>
      <c r="AL29" s="64">
        <f t="shared" si="47"/>
        <v>631784047.99999988</v>
      </c>
      <c r="AM29" s="64">
        <f t="shared" si="47"/>
        <v>501588266.66666663</v>
      </c>
      <c r="AN29" s="64">
        <f t="shared" si="47"/>
        <v>501396000</v>
      </c>
      <c r="AP29" s="11">
        <f t="shared" ca="1" si="13"/>
        <v>647874304</v>
      </c>
      <c r="AQ29" s="11">
        <f t="shared" ca="1" si="14"/>
        <v>5334083979.4666662</v>
      </c>
    </row>
    <row r="30" spans="1:46" x14ac:dyDescent="0.3">
      <c r="AP30" s="11">
        <f t="shared" ca="1" si="13"/>
        <v>0</v>
      </c>
      <c r="AQ30" s="11">
        <f t="shared" ca="1" si="14"/>
        <v>0</v>
      </c>
    </row>
    <row r="31" spans="1:46" x14ac:dyDescent="0.3">
      <c r="AP31" s="11">
        <f t="shared" ca="1" si="13"/>
        <v>0</v>
      </c>
      <c r="AQ31" s="11">
        <f t="shared" ca="1" si="14"/>
        <v>0</v>
      </c>
    </row>
    <row r="32" spans="1:46" x14ac:dyDescent="0.3">
      <c r="A32" t="s">
        <v>109</v>
      </c>
      <c r="B32" t="s">
        <v>40</v>
      </c>
      <c r="AC32" s="64">
        <f>AC10*AC58</f>
        <v>2262409625</v>
      </c>
      <c r="AD32" s="64">
        <f t="shared" ref="AD32:AN32" si="48">AD10*AD58</f>
        <v>2638734560</v>
      </c>
      <c r="AE32" s="64">
        <f t="shared" si="48"/>
        <v>2826558061.25</v>
      </c>
      <c r="AF32" s="64">
        <f t="shared" si="48"/>
        <v>2684656406.25</v>
      </c>
      <c r="AG32" s="64">
        <f t="shared" si="48"/>
        <v>1829810281.2499995</v>
      </c>
      <c r="AH32" s="64">
        <f t="shared" si="48"/>
        <v>2829743875.0000005</v>
      </c>
      <c r="AI32" s="64">
        <f t="shared" si="48"/>
        <v>2332506448.125</v>
      </c>
      <c r="AJ32" s="64">
        <f t="shared" si="48"/>
        <v>1981407469.9999998</v>
      </c>
      <c r="AK32" s="64">
        <f t="shared" si="48"/>
        <v>2035132644.9999998</v>
      </c>
      <c r="AL32" s="64">
        <f t="shared" si="48"/>
        <v>2267902262.5</v>
      </c>
      <c r="AM32" s="64">
        <f t="shared" si="48"/>
        <v>3103529467.5</v>
      </c>
      <c r="AN32" s="64">
        <f t="shared" si="48"/>
        <v>3066535395</v>
      </c>
      <c r="AP32" s="11">
        <f t="shared" ca="1" si="13"/>
        <v>2035132644.9999998</v>
      </c>
      <c r="AQ32" s="11">
        <f t="shared" ca="1" si="14"/>
        <v>21420959371.875</v>
      </c>
    </row>
    <row r="33" spans="1:43" x14ac:dyDescent="0.3">
      <c r="A33" t="s">
        <v>109</v>
      </c>
      <c r="B33" t="s">
        <v>41</v>
      </c>
      <c r="AC33" s="64">
        <f t="shared" ref="AC33:AN33" si="49">AC11*AC59</f>
        <v>1200764898.6666665</v>
      </c>
      <c r="AD33" s="64">
        <f t="shared" si="49"/>
        <v>916901439.99999976</v>
      </c>
      <c r="AE33" s="64">
        <f t="shared" si="49"/>
        <v>724071530</v>
      </c>
      <c r="AF33" s="64">
        <f t="shared" si="49"/>
        <v>1009863162</v>
      </c>
      <c r="AG33" s="64">
        <f t="shared" si="49"/>
        <v>956233823.99999988</v>
      </c>
      <c r="AH33" s="64">
        <f t="shared" si="49"/>
        <v>777047655.99999988</v>
      </c>
      <c r="AI33" s="64">
        <f t="shared" si="49"/>
        <v>877546945.33333325</v>
      </c>
      <c r="AJ33" s="64">
        <f t="shared" si="49"/>
        <v>541418878</v>
      </c>
      <c r="AK33" s="64">
        <f t="shared" si="49"/>
        <v>982544681.99999988</v>
      </c>
      <c r="AL33" s="64">
        <f t="shared" si="49"/>
        <v>964516000</v>
      </c>
      <c r="AM33" s="64">
        <f t="shared" si="49"/>
        <v>1012983272</v>
      </c>
      <c r="AN33" s="64">
        <f t="shared" si="49"/>
        <v>783617706.66666663</v>
      </c>
      <c r="AP33" s="11">
        <f t="shared" ca="1" si="13"/>
        <v>982544681.99999988</v>
      </c>
      <c r="AQ33" s="11">
        <f t="shared" ca="1" si="14"/>
        <v>7986393015.999999</v>
      </c>
    </row>
    <row r="34" spans="1:43" x14ac:dyDescent="0.3">
      <c r="A34" t="s">
        <v>109</v>
      </c>
      <c r="B34" t="s">
        <v>42</v>
      </c>
      <c r="AC34" s="64">
        <f t="shared" ref="AC34:AN34" si="50">AC12*AC60</f>
        <v>579417187.99999988</v>
      </c>
      <c r="AD34" s="64">
        <f t="shared" si="50"/>
        <v>422969791.99999988</v>
      </c>
      <c r="AE34" s="64">
        <f t="shared" si="50"/>
        <v>526489319.99999988</v>
      </c>
      <c r="AF34" s="64">
        <f t="shared" si="50"/>
        <v>443756543.99999994</v>
      </c>
      <c r="AG34" s="64">
        <f t="shared" si="50"/>
        <v>570341772</v>
      </c>
      <c r="AH34" s="64">
        <f t="shared" si="50"/>
        <v>621195866.66666663</v>
      </c>
      <c r="AI34" s="64">
        <f t="shared" si="50"/>
        <v>750084608</v>
      </c>
      <c r="AJ34" s="64">
        <f t="shared" si="50"/>
        <v>530249720.00000006</v>
      </c>
      <c r="AK34" s="64">
        <f t="shared" si="50"/>
        <v>589889663.99999988</v>
      </c>
      <c r="AL34" s="64">
        <f t="shared" si="50"/>
        <v>510742232</v>
      </c>
      <c r="AM34" s="64">
        <f t="shared" si="50"/>
        <v>781622624.99999988</v>
      </c>
      <c r="AN34" s="64">
        <f t="shared" si="50"/>
        <v>589869009.33333325</v>
      </c>
      <c r="AP34" s="11">
        <f t="shared" ca="1" si="13"/>
        <v>589889663.99999988</v>
      </c>
      <c r="AQ34" s="11">
        <f t="shared" ca="1" si="14"/>
        <v>5034394474.666666</v>
      </c>
    </row>
    <row r="35" spans="1:43" x14ac:dyDescent="0.3">
      <c r="A35" t="s">
        <v>109</v>
      </c>
      <c r="B35" t="s">
        <v>43</v>
      </c>
      <c r="AC35" s="64">
        <f t="shared" ref="AC35:AN35" si="51">AC13*AC61</f>
        <v>909182847.99999976</v>
      </c>
      <c r="AD35" s="64">
        <f t="shared" si="51"/>
        <v>908676533.33333325</v>
      </c>
      <c r="AE35" s="64">
        <f t="shared" si="51"/>
        <v>778326779.99999988</v>
      </c>
      <c r="AF35" s="64">
        <f t="shared" si="51"/>
        <v>1209293540</v>
      </c>
      <c r="AG35" s="64">
        <f t="shared" si="51"/>
        <v>1464631951.9999998</v>
      </c>
      <c r="AH35" s="64">
        <f t="shared" si="51"/>
        <v>981734208</v>
      </c>
      <c r="AI35" s="64">
        <f t="shared" si="51"/>
        <v>920090453.33333325</v>
      </c>
      <c r="AJ35" s="64">
        <f t="shared" si="51"/>
        <v>1257569040.0000002</v>
      </c>
      <c r="AK35" s="64">
        <f t="shared" si="51"/>
        <v>989616936</v>
      </c>
      <c r="AL35" s="64">
        <f t="shared" si="51"/>
        <v>1237116944</v>
      </c>
      <c r="AM35" s="64">
        <f t="shared" si="51"/>
        <v>938076533.33333325</v>
      </c>
      <c r="AN35" s="64">
        <f t="shared" si="51"/>
        <v>894789084</v>
      </c>
      <c r="AP35" s="11">
        <f t="shared" ca="1" si="13"/>
        <v>989616936</v>
      </c>
      <c r="AQ35" s="11">
        <f t="shared" ca="1" si="14"/>
        <v>9419122290.666666</v>
      </c>
    </row>
    <row r="36" spans="1:43" x14ac:dyDescent="0.3">
      <c r="A36" t="s">
        <v>109</v>
      </c>
      <c r="B36" t="s">
        <v>44</v>
      </c>
      <c r="AC36" s="64">
        <f t="shared" ref="AC36:AN36" si="52">AC14*AC62</f>
        <v>1602180195</v>
      </c>
      <c r="AD36" s="64">
        <f t="shared" si="52"/>
        <v>1651894803.9999995</v>
      </c>
      <c r="AE36" s="64">
        <f t="shared" si="52"/>
        <v>1495667674.6666665</v>
      </c>
      <c r="AF36" s="64">
        <f t="shared" si="52"/>
        <v>1971918736.6666663</v>
      </c>
      <c r="AG36" s="64">
        <f t="shared" si="52"/>
        <v>1515177971.9999998</v>
      </c>
      <c r="AH36" s="64">
        <f t="shared" si="52"/>
        <v>1926579199.9999995</v>
      </c>
      <c r="AI36" s="64">
        <f t="shared" si="52"/>
        <v>1282992909.3333333</v>
      </c>
      <c r="AJ36" s="64">
        <f t="shared" si="52"/>
        <v>1948479719.6666667</v>
      </c>
      <c r="AK36" s="64">
        <f t="shared" si="52"/>
        <v>1600294110.3333333</v>
      </c>
      <c r="AL36" s="64">
        <f t="shared" si="52"/>
        <v>1654767730</v>
      </c>
      <c r="AM36" s="64">
        <f t="shared" si="52"/>
        <v>1604210069</v>
      </c>
      <c r="AN36" s="64">
        <f t="shared" si="52"/>
        <v>1549883230</v>
      </c>
      <c r="AP36" s="11">
        <f t="shared" ca="1" si="13"/>
        <v>1600294110.3333333</v>
      </c>
      <c r="AQ36" s="11">
        <f t="shared" ca="1" si="14"/>
        <v>14995185321.666666</v>
      </c>
    </row>
    <row r="37" spans="1:43" x14ac:dyDescent="0.3">
      <c r="AP37" s="11">
        <f t="shared" ca="1" si="13"/>
        <v>0</v>
      </c>
      <c r="AQ37" s="11">
        <f t="shared" ca="1" si="14"/>
        <v>0</v>
      </c>
    </row>
    <row r="38" spans="1:43" x14ac:dyDescent="0.3">
      <c r="AP38" s="11">
        <f t="shared" ca="1" si="13"/>
        <v>0</v>
      </c>
      <c r="AQ38" s="11">
        <f t="shared" ca="1" si="14"/>
        <v>0</v>
      </c>
    </row>
    <row r="39" spans="1:43" x14ac:dyDescent="0.3">
      <c r="A39" t="s">
        <v>112</v>
      </c>
      <c r="B39" t="s">
        <v>40</v>
      </c>
      <c r="AC39" s="64">
        <f>AC17*AC65</f>
        <v>5345040382.5</v>
      </c>
      <c r="AD39" s="64">
        <f t="shared" ref="AD39:AN39" si="53">AD17*AD65</f>
        <v>3761141369.999999</v>
      </c>
      <c r="AE39" s="64">
        <f t="shared" si="53"/>
        <v>5392020725</v>
      </c>
      <c r="AF39" s="64">
        <f t="shared" si="53"/>
        <v>4365145207.5</v>
      </c>
      <c r="AG39" s="64">
        <f t="shared" si="53"/>
        <v>4824758610</v>
      </c>
      <c r="AH39" s="64">
        <f t="shared" si="53"/>
        <v>4337075137.5</v>
      </c>
      <c r="AI39" s="64">
        <f t="shared" si="53"/>
        <v>4241301837.4999995</v>
      </c>
      <c r="AJ39" s="64">
        <f t="shared" si="53"/>
        <v>5220965750</v>
      </c>
      <c r="AK39" s="64">
        <f t="shared" si="53"/>
        <v>5309997210.000001</v>
      </c>
      <c r="AL39" s="64">
        <f t="shared" si="53"/>
        <v>4418505000</v>
      </c>
      <c r="AM39" s="64">
        <f t="shared" si="53"/>
        <v>5713315965</v>
      </c>
      <c r="AN39" s="64">
        <f t="shared" si="53"/>
        <v>6825713440</v>
      </c>
      <c r="AP39" s="11">
        <f t="shared" ca="1" si="13"/>
        <v>5309997210.000001</v>
      </c>
      <c r="AQ39" s="11">
        <f t="shared" ca="1" si="14"/>
        <v>42797446230</v>
      </c>
    </row>
    <row r="40" spans="1:43" x14ac:dyDescent="0.3">
      <c r="A40" t="s">
        <v>112</v>
      </c>
      <c r="B40" t="s">
        <v>41</v>
      </c>
      <c r="AC40" s="64">
        <f t="shared" ref="AC40:AN40" si="54">AC18*AC66</f>
        <v>1592976279.9999998</v>
      </c>
      <c r="AD40" s="64">
        <f t="shared" si="54"/>
        <v>2314305083.9999995</v>
      </c>
      <c r="AE40" s="64">
        <f t="shared" si="54"/>
        <v>1896716266.6666665</v>
      </c>
      <c r="AF40" s="64">
        <f t="shared" si="54"/>
        <v>1863453312</v>
      </c>
      <c r="AG40" s="64">
        <f t="shared" si="54"/>
        <v>2541307682.6666665</v>
      </c>
      <c r="AH40" s="64">
        <f t="shared" si="54"/>
        <v>2461574509.3333335</v>
      </c>
      <c r="AI40" s="64">
        <f t="shared" si="54"/>
        <v>1520842474.6666665</v>
      </c>
      <c r="AJ40" s="64">
        <f t="shared" si="54"/>
        <v>1409123314.6666663</v>
      </c>
      <c r="AK40" s="64">
        <f t="shared" si="54"/>
        <v>1923309696</v>
      </c>
      <c r="AL40" s="64">
        <f t="shared" si="54"/>
        <v>1680885677.333333</v>
      </c>
      <c r="AM40" s="64">
        <f t="shared" si="54"/>
        <v>1826149247.9999998</v>
      </c>
      <c r="AN40" s="64">
        <f t="shared" si="54"/>
        <v>1437129026.6666665</v>
      </c>
      <c r="AP40" s="11">
        <f t="shared" ca="1" si="13"/>
        <v>1923309696</v>
      </c>
      <c r="AQ40" s="11">
        <f t="shared" ca="1" si="14"/>
        <v>17523608620</v>
      </c>
    </row>
    <row r="41" spans="1:43" x14ac:dyDescent="0.3">
      <c r="A41" t="s">
        <v>112</v>
      </c>
      <c r="B41" t="s">
        <v>42</v>
      </c>
      <c r="AC41" s="64">
        <f t="shared" ref="AC41:AN41" si="55">AC19*AC67</f>
        <v>1386821557.3333333</v>
      </c>
      <c r="AD41" s="64">
        <f t="shared" si="55"/>
        <v>1182977599.9999998</v>
      </c>
      <c r="AE41" s="64">
        <f t="shared" si="55"/>
        <v>1103367999.9999998</v>
      </c>
      <c r="AF41" s="64">
        <f t="shared" si="55"/>
        <v>1012642493.3333333</v>
      </c>
      <c r="AG41" s="64">
        <f t="shared" si="55"/>
        <v>1214574097.3333333</v>
      </c>
      <c r="AH41" s="64">
        <f t="shared" si="55"/>
        <v>1462429695.9999998</v>
      </c>
      <c r="AI41" s="64">
        <f t="shared" si="55"/>
        <v>1197724080</v>
      </c>
      <c r="AJ41" s="64">
        <f t="shared" si="55"/>
        <v>1524601343.9999998</v>
      </c>
      <c r="AK41" s="64">
        <f t="shared" si="55"/>
        <v>1078372269.3333333</v>
      </c>
      <c r="AL41" s="64">
        <f t="shared" si="55"/>
        <v>1548983183.9999998</v>
      </c>
      <c r="AM41" s="64">
        <f t="shared" si="55"/>
        <v>864739049.99999976</v>
      </c>
      <c r="AN41" s="64">
        <f t="shared" si="55"/>
        <v>1339633987.9999998</v>
      </c>
      <c r="AP41" s="11">
        <f t="shared" ca="1" si="13"/>
        <v>1078372269.3333333</v>
      </c>
      <c r="AQ41" s="11">
        <f t="shared" ca="1" si="14"/>
        <v>11163511137.333332</v>
      </c>
    </row>
    <row r="42" spans="1:43" x14ac:dyDescent="0.3">
      <c r="A42" t="s">
        <v>112</v>
      </c>
      <c r="B42" t="s">
        <v>43</v>
      </c>
      <c r="AC42" s="64">
        <f t="shared" ref="AC42:AN42" si="56">AC20*AC68</f>
        <v>2214058634.6666665</v>
      </c>
      <c r="AD42" s="64">
        <f t="shared" si="56"/>
        <v>2604918204.0000005</v>
      </c>
      <c r="AE42" s="64">
        <f t="shared" si="56"/>
        <v>2375162860</v>
      </c>
      <c r="AF42" s="64">
        <f t="shared" si="56"/>
        <v>2441026793.3333335</v>
      </c>
      <c r="AG42" s="64">
        <f t="shared" si="56"/>
        <v>1990243583.9999995</v>
      </c>
      <c r="AH42" s="64">
        <f t="shared" si="56"/>
        <v>2176438991.9999995</v>
      </c>
      <c r="AI42" s="64">
        <f t="shared" si="56"/>
        <v>2510589311.9999995</v>
      </c>
      <c r="AJ42" s="64">
        <f t="shared" si="56"/>
        <v>2417688000</v>
      </c>
      <c r="AK42" s="64">
        <f t="shared" si="56"/>
        <v>2086582679.9999998</v>
      </c>
      <c r="AL42" s="64">
        <f t="shared" si="56"/>
        <v>1855864499.9999995</v>
      </c>
      <c r="AM42" s="64">
        <f t="shared" si="56"/>
        <v>1777651679.9999998</v>
      </c>
      <c r="AN42" s="64">
        <f t="shared" si="56"/>
        <v>2597796739.9999995</v>
      </c>
      <c r="AP42" s="11">
        <f t="shared" ca="1" si="13"/>
        <v>2086582679.9999998</v>
      </c>
      <c r="AQ42" s="11">
        <f t="shared" ca="1" si="14"/>
        <v>20816709060</v>
      </c>
    </row>
    <row r="43" spans="1:43" x14ac:dyDescent="0.3">
      <c r="A43" t="s">
        <v>112</v>
      </c>
      <c r="B43" t="s">
        <v>44</v>
      </c>
      <c r="AC43" s="64">
        <f t="shared" ref="AC43:AN43" si="57">AC21*AC69</f>
        <v>3550556267.9999995</v>
      </c>
      <c r="AD43" s="64">
        <f t="shared" si="57"/>
        <v>2531717370</v>
      </c>
      <c r="AE43" s="64">
        <f t="shared" si="57"/>
        <v>3803918477.3333335</v>
      </c>
      <c r="AF43" s="64">
        <f t="shared" si="57"/>
        <v>2516908492</v>
      </c>
      <c r="AG43" s="64">
        <f t="shared" si="57"/>
        <v>2409288676.6666665</v>
      </c>
      <c r="AH43" s="64">
        <f t="shared" si="57"/>
        <v>2538520469.333333</v>
      </c>
      <c r="AI43" s="64">
        <f t="shared" si="57"/>
        <v>2409138550</v>
      </c>
      <c r="AJ43" s="64">
        <f t="shared" si="57"/>
        <v>4092113087.9999995</v>
      </c>
      <c r="AK43" s="64">
        <f t="shared" si="57"/>
        <v>4041531648</v>
      </c>
      <c r="AL43" s="64">
        <f t="shared" si="57"/>
        <v>2691866613.333333</v>
      </c>
      <c r="AM43" s="64">
        <f t="shared" si="57"/>
        <v>2381040900.0000005</v>
      </c>
      <c r="AN43" s="64">
        <f t="shared" si="57"/>
        <v>2925103999.9999995</v>
      </c>
      <c r="AP43" s="11">
        <f t="shared" ca="1" si="13"/>
        <v>4041531648</v>
      </c>
      <c r="AQ43" s="11">
        <f t="shared" ca="1" si="14"/>
        <v>27893693039.333332</v>
      </c>
    </row>
    <row r="44" spans="1:43" x14ac:dyDescent="0.3">
      <c r="AP44" s="11">
        <f t="shared" ca="1" si="13"/>
        <v>0</v>
      </c>
      <c r="AQ44" s="11">
        <f t="shared" ca="1" si="14"/>
        <v>0</v>
      </c>
    </row>
    <row r="45" spans="1:43" x14ac:dyDescent="0.3">
      <c r="A45" t="s">
        <v>124</v>
      </c>
      <c r="B45" t="s">
        <v>124</v>
      </c>
      <c r="AC45" s="64">
        <f>SUM(AC25:AC29,AC32:AC36,AC39:AC43)</f>
        <v>23327369183.299999</v>
      </c>
      <c r="AD45" s="64">
        <f t="shared" ref="AD45:AN45" si="58">SUM(AD25:AD29,AD32:AD36,AD39:AD43)</f>
        <v>21666982267.699997</v>
      </c>
      <c r="AE45" s="64">
        <f t="shared" si="58"/>
        <v>23723356709.966663</v>
      </c>
      <c r="AF45" s="64">
        <f t="shared" si="58"/>
        <v>22423229320.683331</v>
      </c>
      <c r="AG45" s="64">
        <f t="shared" si="58"/>
        <v>22062837650.583332</v>
      </c>
      <c r="AH45" s="64">
        <f t="shared" si="58"/>
        <v>22064790411.766666</v>
      </c>
      <c r="AI45" s="64">
        <f t="shared" si="58"/>
        <v>20297543061.424995</v>
      </c>
      <c r="AJ45" s="64">
        <f t="shared" si="58"/>
        <v>23515073830.73333</v>
      </c>
      <c r="AK45" s="64">
        <f t="shared" si="58"/>
        <v>22990091304.366665</v>
      </c>
      <c r="AL45" s="64">
        <f t="shared" si="58"/>
        <v>21577888922.099998</v>
      </c>
      <c r="AM45" s="64">
        <f t="shared" si="58"/>
        <v>22297504081.766666</v>
      </c>
      <c r="AN45" s="64">
        <f t="shared" si="58"/>
        <v>24763185224.400002</v>
      </c>
      <c r="AP45" s="11">
        <f t="shared" ca="1" si="13"/>
        <v>22990091304.366665</v>
      </c>
      <c r="AQ45" s="11">
        <f t="shared" ca="1" si="14"/>
        <v>202071273740.52499</v>
      </c>
    </row>
    <row r="46" spans="1:43" x14ac:dyDescent="0.3"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</row>
    <row r="47" spans="1:43" x14ac:dyDescent="0.3"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</row>
    <row r="48" spans="1:43" x14ac:dyDescent="0.3"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</row>
    <row r="49" spans="29:40" x14ac:dyDescent="0.3"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</row>
    <row r="50" spans="29:40" x14ac:dyDescent="0.3"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</row>
    <row r="51" spans="29:40" x14ac:dyDescent="0.3">
      <c r="AC51" s="12">
        <v>0.68</v>
      </c>
      <c r="AD51" s="12">
        <v>0.62</v>
      </c>
      <c r="AE51" s="12">
        <v>0.61</v>
      </c>
      <c r="AF51" s="12">
        <v>0.6</v>
      </c>
      <c r="AG51" s="12">
        <v>0.64</v>
      </c>
      <c r="AH51" s="12">
        <v>0.66</v>
      </c>
      <c r="AI51" s="12">
        <v>0.57999999999999996</v>
      </c>
      <c r="AJ51" s="12">
        <v>0.62</v>
      </c>
      <c r="AK51" s="12">
        <v>0.62</v>
      </c>
      <c r="AL51" s="12">
        <v>0.6</v>
      </c>
      <c r="AM51" s="12">
        <v>0.67</v>
      </c>
      <c r="AN51" s="12">
        <v>0.67</v>
      </c>
    </row>
    <row r="52" spans="29:40" x14ac:dyDescent="0.3">
      <c r="AC52" s="12">
        <v>0.67</v>
      </c>
      <c r="AD52" s="12">
        <v>0.86</v>
      </c>
      <c r="AE52" s="12">
        <v>0.74</v>
      </c>
      <c r="AF52" s="12">
        <v>0.86</v>
      </c>
      <c r="AG52" s="12">
        <v>0.83000000000000007</v>
      </c>
      <c r="AH52" s="12">
        <v>0.66</v>
      </c>
      <c r="AI52" s="12">
        <v>0.83</v>
      </c>
      <c r="AJ52" s="12">
        <v>0.75</v>
      </c>
      <c r="AK52" s="12">
        <v>0.69</v>
      </c>
      <c r="AL52" s="12">
        <v>0.67</v>
      </c>
      <c r="AM52" s="12">
        <v>0.79</v>
      </c>
      <c r="AN52" s="12">
        <v>0.77</v>
      </c>
    </row>
    <row r="53" spans="29:40" x14ac:dyDescent="0.3">
      <c r="AC53" s="12">
        <v>0.7</v>
      </c>
      <c r="AD53" s="12">
        <v>0.7</v>
      </c>
      <c r="AE53" s="12">
        <v>0.76</v>
      </c>
      <c r="AF53" s="12">
        <v>0.76</v>
      </c>
      <c r="AG53" s="12">
        <v>0.73</v>
      </c>
      <c r="AH53" s="12">
        <v>0.68</v>
      </c>
      <c r="AI53" s="12">
        <v>0.69</v>
      </c>
      <c r="AJ53" s="12">
        <v>0.71</v>
      </c>
      <c r="AK53" s="12">
        <v>0.76</v>
      </c>
      <c r="AL53" s="12">
        <v>0.78</v>
      </c>
      <c r="AM53" s="12">
        <v>0.78</v>
      </c>
      <c r="AN53" s="12">
        <v>0.70000000000000007</v>
      </c>
    </row>
    <row r="54" spans="29:40" x14ac:dyDescent="0.3">
      <c r="AC54" s="12">
        <v>0.81</v>
      </c>
      <c r="AD54" s="12">
        <v>0.78</v>
      </c>
      <c r="AE54" s="12">
        <v>0.86</v>
      </c>
      <c r="AF54" s="12">
        <v>0.84</v>
      </c>
      <c r="AG54" s="12">
        <v>0.78</v>
      </c>
      <c r="AH54" s="12">
        <v>0.83</v>
      </c>
      <c r="AI54" s="12">
        <v>0.79</v>
      </c>
      <c r="AJ54" s="12">
        <v>0.83999999999999986</v>
      </c>
      <c r="AK54" s="12">
        <v>0.84000000000000008</v>
      </c>
      <c r="AL54" s="12">
        <v>0.84</v>
      </c>
      <c r="AM54" s="12">
        <v>0.85</v>
      </c>
      <c r="AN54" s="12">
        <v>0.86</v>
      </c>
    </row>
    <row r="55" spans="29:40" x14ac:dyDescent="0.3">
      <c r="AC55" s="12">
        <v>0.71</v>
      </c>
      <c r="AD55" s="12">
        <v>0.8</v>
      </c>
      <c r="AE55" s="12">
        <v>0.82</v>
      </c>
      <c r="AF55" s="12">
        <v>0.72</v>
      </c>
      <c r="AG55" s="12">
        <v>0.71</v>
      </c>
      <c r="AH55" s="12">
        <v>0.72</v>
      </c>
      <c r="AI55" s="12">
        <v>0.75</v>
      </c>
      <c r="AJ55" s="12">
        <v>0.77</v>
      </c>
      <c r="AK55" s="12">
        <v>0.8</v>
      </c>
      <c r="AL55" s="12">
        <v>0.73</v>
      </c>
      <c r="AM55" s="12">
        <v>0.8</v>
      </c>
      <c r="AN55" s="12">
        <v>0.75</v>
      </c>
    </row>
    <row r="56" spans="29:40" x14ac:dyDescent="0.3"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29:40" x14ac:dyDescent="0.3"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29:40" x14ac:dyDescent="0.3">
      <c r="AC58" s="12">
        <v>0.57999999999999996</v>
      </c>
      <c r="AD58" s="12">
        <v>0.68</v>
      </c>
      <c r="AE58" s="12">
        <v>0.59</v>
      </c>
      <c r="AF58" s="12">
        <v>0.65</v>
      </c>
      <c r="AG58" s="12">
        <v>0.57999999999999996</v>
      </c>
      <c r="AH58" s="12">
        <v>0.56000000000000005</v>
      </c>
      <c r="AI58" s="12">
        <v>0.61</v>
      </c>
      <c r="AJ58" s="12">
        <v>0.62</v>
      </c>
      <c r="AK58" s="12">
        <v>0.68</v>
      </c>
      <c r="AL58" s="12">
        <v>0.62</v>
      </c>
      <c r="AM58" s="12">
        <v>0.66</v>
      </c>
      <c r="AN58" s="12">
        <v>0.67</v>
      </c>
    </row>
    <row r="59" spans="29:40" x14ac:dyDescent="0.3">
      <c r="AC59" s="12">
        <v>0.88</v>
      </c>
      <c r="AD59" s="12">
        <v>0.77999999999999992</v>
      </c>
      <c r="AE59" s="12">
        <v>0.7</v>
      </c>
      <c r="AF59" s="12">
        <v>0.79</v>
      </c>
      <c r="AG59" s="12">
        <v>0.76</v>
      </c>
      <c r="AH59" s="12">
        <v>0.74</v>
      </c>
      <c r="AI59" s="12">
        <v>0.76</v>
      </c>
      <c r="AJ59" s="12">
        <v>0.71</v>
      </c>
      <c r="AK59" s="12">
        <v>0.67</v>
      </c>
      <c r="AL59" s="12">
        <v>0.74</v>
      </c>
      <c r="AM59" s="12">
        <v>0.84</v>
      </c>
      <c r="AN59" s="12">
        <v>0.67</v>
      </c>
    </row>
    <row r="60" spans="29:40" x14ac:dyDescent="0.3">
      <c r="AC60" s="12">
        <v>0.74</v>
      </c>
      <c r="AD60" s="12">
        <v>0.74</v>
      </c>
      <c r="AE60" s="12">
        <v>0.69</v>
      </c>
      <c r="AF60" s="12">
        <v>0.67</v>
      </c>
      <c r="AG60" s="12">
        <v>0.77</v>
      </c>
      <c r="AH60" s="12">
        <v>0.68</v>
      </c>
      <c r="AI60" s="12">
        <v>0.68</v>
      </c>
      <c r="AJ60" s="12">
        <v>0.68</v>
      </c>
      <c r="AK60" s="12">
        <v>0.72</v>
      </c>
      <c r="AL60" s="12">
        <v>0.69</v>
      </c>
      <c r="AM60" s="12">
        <v>0.75</v>
      </c>
      <c r="AN60" s="12">
        <v>0.76</v>
      </c>
    </row>
    <row r="61" spans="29:40" x14ac:dyDescent="0.3">
      <c r="AC61" s="12">
        <v>0.84000000000000008</v>
      </c>
      <c r="AD61" s="12">
        <v>0.8</v>
      </c>
      <c r="AE61" s="12">
        <v>0.77</v>
      </c>
      <c r="AF61" s="12">
        <v>0.78</v>
      </c>
      <c r="AG61" s="12">
        <v>0.84</v>
      </c>
      <c r="AH61" s="12">
        <v>0.78</v>
      </c>
      <c r="AI61" s="12">
        <v>0.76</v>
      </c>
      <c r="AJ61" s="12">
        <v>0.78</v>
      </c>
      <c r="AK61" s="12">
        <v>0.84</v>
      </c>
      <c r="AL61" s="12">
        <v>0.82</v>
      </c>
      <c r="AM61" s="12">
        <v>0.8600000000000001</v>
      </c>
      <c r="AN61" s="12">
        <v>0.82</v>
      </c>
    </row>
    <row r="62" spans="29:40" x14ac:dyDescent="0.3">
      <c r="AC62" s="12">
        <v>0.77</v>
      </c>
      <c r="AD62" s="12">
        <v>0.71</v>
      </c>
      <c r="AE62" s="12">
        <v>0.74</v>
      </c>
      <c r="AF62" s="12">
        <v>0.79</v>
      </c>
      <c r="AG62" s="12">
        <v>0.79</v>
      </c>
      <c r="AH62" s="12">
        <v>0.77999999999999992</v>
      </c>
      <c r="AI62" s="12">
        <v>0.71</v>
      </c>
      <c r="AJ62" s="12">
        <v>0.71</v>
      </c>
      <c r="AK62" s="12">
        <v>0.71</v>
      </c>
      <c r="AL62" s="12">
        <v>0.77</v>
      </c>
      <c r="AM62" s="12">
        <v>0.77</v>
      </c>
      <c r="AN62" s="12">
        <v>0.7</v>
      </c>
    </row>
    <row r="63" spans="29:40" x14ac:dyDescent="0.3"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29:40" x14ac:dyDescent="0.3"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29:40" x14ac:dyDescent="0.3">
      <c r="AC65" s="12">
        <v>0.62</v>
      </c>
      <c r="AD65" s="12">
        <v>0.57999999999999996</v>
      </c>
      <c r="AE65" s="12">
        <v>0.65</v>
      </c>
      <c r="AF65" s="12">
        <v>0.61</v>
      </c>
      <c r="AG65" s="12">
        <v>0.68</v>
      </c>
      <c r="AH65" s="12">
        <v>0.63</v>
      </c>
      <c r="AI65" s="12">
        <v>0.67</v>
      </c>
      <c r="AJ65" s="12">
        <v>0.65</v>
      </c>
      <c r="AK65" s="12">
        <v>0.56000000000000005</v>
      </c>
      <c r="AL65" s="12">
        <v>0.65</v>
      </c>
      <c r="AM65" s="12">
        <v>0.62</v>
      </c>
      <c r="AN65" s="12">
        <v>0.64</v>
      </c>
    </row>
    <row r="66" spans="29:40" x14ac:dyDescent="0.3">
      <c r="AC66" s="12">
        <v>0.86</v>
      </c>
      <c r="AD66" s="12">
        <v>0.78</v>
      </c>
      <c r="AE66" s="12">
        <v>0.79</v>
      </c>
      <c r="AF66" s="12">
        <v>0.67</v>
      </c>
      <c r="AG66" s="12">
        <v>0.86</v>
      </c>
      <c r="AH66" s="12">
        <v>0.82000000000000006</v>
      </c>
      <c r="AI66" s="12">
        <v>0.74</v>
      </c>
      <c r="AJ66" s="12">
        <v>0.83</v>
      </c>
      <c r="AK66" s="12">
        <v>0.87</v>
      </c>
      <c r="AL66" s="12">
        <v>0.83</v>
      </c>
      <c r="AM66" s="12">
        <v>0.66</v>
      </c>
      <c r="AN66" s="12">
        <v>0.79</v>
      </c>
    </row>
    <row r="67" spans="29:40" x14ac:dyDescent="0.3">
      <c r="AC67" s="12">
        <v>0.68</v>
      </c>
      <c r="AD67" s="12">
        <v>0.7</v>
      </c>
      <c r="AE67" s="12">
        <v>0.75</v>
      </c>
      <c r="AF67" s="12">
        <v>0.7</v>
      </c>
      <c r="AG67" s="12">
        <v>0.73</v>
      </c>
      <c r="AH67" s="12">
        <v>0.76</v>
      </c>
      <c r="AI67" s="12">
        <v>0.69</v>
      </c>
      <c r="AJ67" s="12">
        <v>0.76</v>
      </c>
      <c r="AK67" s="12">
        <v>0.77</v>
      </c>
      <c r="AL67" s="12">
        <v>0.72</v>
      </c>
      <c r="AM67" s="12">
        <v>0.69</v>
      </c>
      <c r="AN67" s="12">
        <v>0.69</v>
      </c>
    </row>
    <row r="68" spans="29:40" x14ac:dyDescent="0.3">
      <c r="AC68" s="12">
        <v>0.79</v>
      </c>
      <c r="AD68" s="12">
        <v>0.81</v>
      </c>
      <c r="AE68" s="12">
        <v>0.83</v>
      </c>
      <c r="AF68" s="12">
        <v>0.77</v>
      </c>
      <c r="AG68" s="12">
        <v>0.84</v>
      </c>
      <c r="AH68" s="12">
        <v>0.78</v>
      </c>
      <c r="AI68" s="12">
        <v>0.83</v>
      </c>
      <c r="AJ68" s="12">
        <v>0.8</v>
      </c>
      <c r="AK68" s="12">
        <v>0.78</v>
      </c>
      <c r="AL68" s="12">
        <v>0.85</v>
      </c>
      <c r="AM68" s="12">
        <v>0.79</v>
      </c>
      <c r="AN68" s="12">
        <v>0.77</v>
      </c>
    </row>
    <row r="69" spans="29:40" x14ac:dyDescent="0.3">
      <c r="AC69" s="12">
        <v>0.81</v>
      </c>
      <c r="AD69" s="12">
        <v>0.81</v>
      </c>
      <c r="AE69" s="12">
        <v>0.77</v>
      </c>
      <c r="AF69" s="12">
        <v>0.82</v>
      </c>
      <c r="AG69" s="12">
        <v>0.71</v>
      </c>
      <c r="AH69" s="12">
        <v>0.74</v>
      </c>
      <c r="AI69" s="12">
        <v>0.75</v>
      </c>
      <c r="AJ69" s="12">
        <v>0.81</v>
      </c>
      <c r="AK69" s="12">
        <v>0.76</v>
      </c>
      <c r="AL69" s="12">
        <v>0.77</v>
      </c>
      <c r="AM69" s="12">
        <v>0.81</v>
      </c>
      <c r="AN69" s="12">
        <v>0.82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D958-D40E-4508-9CD3-2FD5B292AFF7}">
  <sheetPr>
    <pageSetUpPr autoPageBreaks="0" fitToPage="1"/>
  </sheetPr>
  <dimension ref="A1:J38"/>
  <sheetViews>
    <sheetView showGridLines="0" showRowColHeaders="0" showZeros="0" tabSelected="1" zoomScale="92" zoomScaleNormal="92" zoomScaleSheetLayoutView="85" workbookViewId="0">
      <selection activeCell="C36" sqref="C36"/>
    </sheetView>
  </sheetViews>
  <sheetFormatPr defaultColWidth="9.109375" defaultRowHeight="14.4" x14ac:dyDescent="0.3"/>
  <cols>
    <col min="1" max="1" width="2.88671875" style="28" customWidth="1"/>
    <col min="2" max="2" width="3.33203125" style="14" customWidth="1"/>
    <col min="3" max="3" width="79.88671875" style="14" customWidth="1"/>
    <col min="4" max="4" width="2.33203125" style="15" customWidth="1"/>
    <col min="5" max="5" width="3.33203125" style="14" customWidth="1"/>
    <col min="6" max="6" width="79.88671875" style="14" customWidth="1"/>
    <col min="7" max="7" width="9.88671875" style="14" customWidth="1"/>
    <col min="8" max="8" width="9.88671875" style="29" customWidth="1"/>
    <col min="9" max="9" width="9.88671875" style="30" customWidth="1"/>
    <col min="10" max="10" width="9.88671875" style="31" customWidth="1"/>
    <col min="11" max="12" width="9.88671875" style="14" customWidth="1"/>
    <col min="13" max="254" width="9.109375" style="14"/>
    <col min="255" max="255" width="13.6640625" style="14" customWidth="1"/>
    <col min="256" max="256" width="13.109375" style="14" customWidth="1"/>
    <col min="257" max="257" width="2.88671875" style="14" customWidth="1"/>
    <col min="258" max="258" width="3.33203125" style="14" customWidth="1"/>
    <col min="259" max="259" width="79.88671875" style="14" customWidth="1"/>
    <col min="260" max="260" width="2.33203125" style="14" customWidth="1"/>
    <col min="261" max="261" width="3.33203125" style="14" customWidth="1"/>
    <col min="262" max="262" width="79.88671875" style="14" customWidth="1"/>
    <col min="263" max="268" width="9.88671875" style="14" customWidth="1"/>
    <col min="269" max="510" width="9.109375" style="14"/>
    <col min="511" max="511" width="13.6640625" style="14" customWidth="1"/>
    <col min="512" max="512" width="13.109375" style="14" customWidth="1"/>
    <col min="513" max="513" width="2.88671875" style="14" customWidth="1"/>
    <col min="514" max="514" width="3.33203125" style="14" customWidth="1"/>
    <col min="515" max="515" width="79.88671875" style="14" customWidth="1"/>
    <col min="516" max="516" width="2.33203125" style="14" customWidth="1"/>
    <col min="517" max="517" width="3.33203125" style="14" customWidth="1"/>
    <col min="518" max="518" width="79.88671875" style="14" customWidth="1"/>
    <col min="519" max="524" width="9.88671875" style="14" customWidth="1"/>
    <col min="525" max="766" width="9.109375" style="14"/>
    <col min="767" max="767" width="13.6640625" style="14" customWidth="1"/>
    <col min="768" max="768" width="13.109375" style="14" customWidth="1"/>
    <col min="769" max="769" width="2.88671875" style="14" customWidth="1"/>
    <col min="770" max="770" width="3.33203125" style="14" customWidth="1"/>
    <col min="771" max="771" width="79.88671875" style="14" customWidth="1"/>
    <col min="772" max="772" width="2.33203125" style="14" customWidth="1"/>
    <col min="773" max="773" width="3.33203125" style="14" customWidth="1"/>
    <col min="774" max="774" width="79.88671875" style="14" customWidth="1"/>
    <col min="775" max="780" width="9.88671875" style="14" customWidth="1"/>
    <col min="781" max="1022" width="9.109375" style="14"/>
    <col min="1023" max="1023" width="13.6640625" style="14" customWidth="1"/>
    <col min="1024" max="1024" width="13.109375" style="14" customWidth="1"/>
    <col min="1025" max="1025" width="2.88671875" style="14" customWidth="1"/>
    <col min="1026" max="1026" width="3.33203125" style="14" customWidth="1"/>
    <col min="1027" max="1027" width="79.88671875" style="14" customWidth="1"/>
    <col min="1028" max="1028" width="2.33203125" style="14" customWidth="1"/>
    <col min="1029" max="1029" width="3.33203125" style="14" customWidth="1"/>
    <col min="1030" max="1030" width="79.88671875" style="14" customWidth="1"/>
    <col min="1031" max="1036" width="9.88671875" style="14" customWidth="1"/>
    <col min="1037" max="1278" width="9.109375" style="14"/>
    <col min="1279" max="1279" width="13.6640625" style="14" customWidth="1"/>
    <col min="1280" max="1280" width="13.109375" style="14" customWidth="1"/>
    <col min="1281" max="1281" width="2.88671875" style="14" customWidth="1"/>
    <col min="1282" max="1282" width="3.33203125" style="14" customWidth="1"/>
    <col min="1283" max="1283" width="79.88671875" style="14" customWidth="1"/>
    <col min="1284" max="1284" width="2.33203125" style="14" customWidth="1"/>
    <col min="1285" max="1285" width="3.33203125" style="14" customWidth="1"/>
    <col min="1286" max="1286" width="79.88671875" style="14" customWidth="1"/>
    <col min="1287" max="1292" width="9.88671875" style="14" customWidth="1"/>
    <col min="1293" max="1534" width="9.109375" style="14"/>
    <col min="1535" max="1535" width="13.6640625" style="14" customWidth="1"/>
    <col min="1536" max="1536" width="13.109375" style="14" customWidth="1"/>
    <col min="1537" max="1537" width="2.88671875" style="14" customWidth="1"/>
    <col min="1538" max="1538" width="3.33203125" style="14" customWidth="1"/>
    <col min="1539" max="1539" width="79.88671875" style="14" customWidth="1"/>
    <col min="1540" max="1540" width="2.33203125" style="14" customWidth="1"/>
    <col min="1541" max="1541" width="3.33203125" style="14" customWidth="1"/>
    <col min="1542" max="1542" width="79.88671875" style="14" customWidth="1"/>
    <col min="1543" max="1548" width="9.88671875" style="14" customWidth="1"/>
    <col min="1549" max="1790" width="9.109375" style="14"/>
    <col min="1791" max="1791" width="13.6640625" style="14" customWidth="1"/>
    <col min="1792" max="1792" width="13.109375" style="14" customWidth="1"/>
    <col min="1793" max="1793" width="2.88671875" style="14" customWidth="1"/>
    <col min="1794" max="1794" width="3.33203125" style="14" customWidth="1"/>
    <col min="1795" max="1795" width="79.88671875" style="14" customWidth="1"/>
    <col min="1796" max="1796" width="2.33203125" style="14" customWidth="1"/>
    <col min="1797" max="1797" width="3.33203125" style="14" customWidth="1"/>
    <col min="1798" max="1798" width="79.88671875" style="14" customWidth="1"/>
    <col min="1799" max="1804" width="9.88671875" style="14" customWidth="1"/>
    <col min="1805" max="2046" width="9.109375" style="14"/>
    <col min="2047" max="2047" width="13.6640625" style="14" customWidth="1"/>
    <col min="2048" max="2048" width="13.109375" style="14" customWidth="1"/>
    <col min="2049" max="2049" width="2.88671875" style="14" customWidth="1"/>
    <col min="2050" max="2050" width="3.33203125" style="14" customWidth="1"/>
    <col min="2051" max="2051" width="79.88671875" style="14" customWidth="1"/>
    <col min="2052" max="2052" width="2.33203125" style="14" customWidth="1"/>
    <col min="2053" max="2053" width="3.33203125" style="14" customWidth="1"/>
    <col min="2054" max="2054" width="79.88671875" style="14" customWidth="1"/>
    <col min="2055" max="2060" width="9.88671875" style="14" customWidth="1"/>
    <col min="2061" max="2302" width="9.109375" style="14"/>
    <col min="2303" max="2303" width="13.6640625" style="14" customWidth="1"/>
    <col min="2304" max="2304" width="13.109375" style="14" customWidth="1"/>
    <col min="2305" max="2305" width="2.88671875" style="14" customWidth="1"/>
    <col min="2306" max="2306" width="3.33203125" style="14" customWidth="1"/>
    <col min="2307" max="2307" width="79.88671875" style="14" customWidth="1"/>
    <col min="2308" max="2308" width="2.33203125" style="14" customWidth="1"/>
    <col min="2309" max="2309" width="3.33203125" style="14" customWidth="1"/>
    <col min="2310" max="2310" width="79.88671875" style="14" customWidth="1"/>
    <col min="2311" max="2316" width="9.88671875" style="14" customWidth="1"/>
    <col min="2317" max="2558" width="9.109375" style="14"/>
    <col min="2559" max="2559" width="13.6640625" style="14" customWidth="1"/>
    <col min="2560" max="2560" width="13.109375" style="14" customWidth="1"/>
    <col min="2561" max="2561" width="2.88671875" style="14" customWidth="1"/>
    <col min="2562" max="2562" width="3.33203125" style="14" customWidth="1"/>
    <col min="2563" max="2563" width="79.88671875" style="14" customWidth="1"/>
    <col min="2564" max="2564" width="2.33203125" style="14" customWidth="1"/>
    <col min="2565" max="2565" width="3.33203125" style="14" customWidth="1"/>
    <col min="2566" max="2566" width="79.88671875" style="14" customWidth="1"/>
    <col min="2567" max="2572" width="9.88671875" style="14" customWidth="1"/>
    <col min="2573" max="2814" width="9.109375" style="14"/>
    <col min="2815" max="2815" width="13.6640625" style="14" customWidth="1"/>
    <col min="2816" max="2816" width="13.109375" style="14" customWidth="1"/>
    <col min="2817" max="2817" width="2.88671875" style="14" customWidth="1"/>
    <col min="2818" max="2818" width="3.33203125" style="14" customWidth="1"/>
    <col min="2819" max="2819" width="79.88671875" style="14" customWidth="1"/>
    <col min="2820" max="2820" width="2.33203125" style="14" customWidth="1"/>
    <col min="2821" max="2821" width="3.33203125" style="14" customWidth="1"/>
    <col min="2822" max="2822" width="79.88671875" style="14" customWidth="1"/>
    <col min="2823" max="2828" width="9.88671875" style="14" customWidth="1"/>
    <col min="2829" max="3070" width="9.109375" style="14"/>
    <col min="3071" max="3071" width="13.6640625" style="14" customWidth="1"/>
    <col min="3072" max="3072" width="13.109375" style="14" customWidth="1"/>
    <col min="3073" max="3073" width="2.88671875" style="14" customWidth="1"/>
    <col min="3074" max="3074" width="3.33203125" style="14" customWidth="1"/>
    <col min="3075" max="3075" width="79.88671875" style="14" customWidth="1"/>
    <col min="3076" max="3076" width="2.33203125" style="14" customWidth="1"/>
    <col min="3077" max="3077" width="3.33203125" style="14" customWidth="1"/>
    <col min="3078" max="3078" width="79.88671875" style="14" customWidth="1"/>
    <col min="3079" max="3084" width="9.88671875" style="14" customWidth="1"/>
    <col min="3085" max="3326" width="9.109375" style="14"/>
    <col min="3327" max="3327" width="13.6640625" style="14" customWidth="1"/>
    <col min="3328" max="3328" width="13.109375" style="14" customWidth="1"/>
    <col min="3329" max="3329" width="2.88671875" style="14" customWidth="1"/>
    <col min="3330" max="3330" width="3.33203125" style="14" customWidth="1"/>
    <col min="3331" max="3331" width="79.88671875" style="14" customWidth="1"/>
    <col min="3332" max="3332" width="2.33203125" style="14" customWidth="1"/>
    <col min="3333" max="3333" width="3.33203125" style="14" customWidth="1"/>
    <col min="3334" max="3334" width="79.88671875" style="14" customWidth="1"/>
    <col min="3335" max="3340" width="9.88671875" style="14" customWidth="1"/>
    <col min="3341" max="3582" width="9.109375" style="14"/>
    <col min="3583" max="3583" width="13.6640625" style="14" customWidth="1"/>
    <col min="3584" max="3584" width="13.109375" style="14" customWidth="1"/>
    <col min="3585" max="3585" width="2.88671875" style="14" customWidth="1"/>
    <col min="3586" max="3586" width="3.33203125" style="14" customWidth="1"/>
    <col min="3587" max="3587" width="79.88671875" style="14" customWidth="1"/>
    <col min="3588" max="3588" width="2.33203125" style="14" customWidth="1"/>
    <col min="3589" max="3589" width="3.33203125" style="14" customWidth="1"/>
    <col min="3590" max="3590" width="79.88671875" style="14" customWidth="1"/>
    <col min="3591" max="3596" width="9.88671875" style="14" customWidth="1"/>
    <col min="3597" max="3838" width="9.109375" style="14"/>
    <col min="3839" max="3839" width="13.6640625" style="14" customWidth="1"/>
    <col min="3840" max="3840" width="13.109375" style="14" customWidth="1"/>
    <col min="3841" max="3841" width="2.88671875" style="14" customWidth="1"/>
    <col min="3842" max="3842" width="3.33203125" style="14" customWidth="1"/>
    <col min="3843" max="3843" width="79.88671875" style="14" customWidth="1"/>
    <col min="3844" max="3844" width="2.33203125" style="14" customWidth="1"/>
    <col min="3845" max="3845" width="3.33203125" style="14" customWidth="1"/>
    <col min="3846" max="3846" width="79.88671875" style="14" customWidth="1"/>
    <col min="3847" max="3852" width="9.88671875" style="14" customWidth="1"/>
    <col min="3853" max="4094" width="9.109375" style="14"/>
    <col min="4095" max="4095" width="13.6640625" style="14" customWidth="1"/>
    <col min="4096" max="4096" width="13.109375" style="14" customWidth="1"/>
    <col min="4097" max="4097" width="2.88671875" style="14" customWidth="1"/>
    <col min="4098" max="4098" width="3.33203125" style="14" customWidth="1"/>
    <col min="4099" max="4099" width="79.88671875" style="14" customWidth="1"/>
    <col min="4100" max="4100" width="2.33203125" style="14" customWidth="1"/>
    <col min="4101" max="4101" width="3.33203125" style="14" customWidth="1"/>
    <col min="4102" max="4102" width="79.88671875" style="14" customWidth="1"/>
    <col min="4103" max="4108" width="9.88671875" style="14" customWidth="1"/>
    <col min="4109" max="4350" width="9.109375" style="14"/>
    <col min="4351" max="4351" width="13.6640625" style="14" customWidth="1"/>
    <col min="4352" max="4352" width="13.109375" style="14" customWidth="1"/>
    <col min="4353" max="4353" width="2.88671875" style="14" customWidth="1"/>
    <col min="4354" max="4354" width="3.33203125" style="14" customWidth="1"/>
    <col min="4355" max="4355" width="79.88671875" style="14" customWidth="1"/>
    <col min="4356" max="4356" width="2.33203125" style="14" customWidth="1"/>
    <col min="4357" max="4357" width="3.33203125" style="14" customWidth="1"/>
    <col min="4358" max="4358" width="79.88671875" style="14" customWidth="1"/>
    <col min="4359" max="4364" width="9.88671875" style="14" customWidth="1"/>
    <col min="4365" max="4606" width="9.109375" style="14"/>
    <col min="4607" max="4607" width="13.6640625" style="14" customWidth="1"/>
    <col min="4608" max="4608" width="13.109375" style="14" customWidth="1"/>
    <col min="4609" max="4609" width="2.88671875" style="14" customWidth="1"/>
    <col min="4610" max="4610" width="3.33203125" style="14" customWidth="1"/>
    <col min="4611" max="4611" width="79.88671875" style="14" customWidth="1"/>
    <col min="4612" max="4612" width="2.33203125" style="14" customWidth="1"/>
    <col min="4613" max="4613" width="3.33203125" style="14" customWidth="1"/>
    <col min="4614" max="4614" width="79.88671875" style="14" customWidth="1"/>
    <col min="4615" max="4620" width="9.88671875" style="14" customWidth="1"/>
    <col min="4621" max="4862" width="9.109375" style="14"/>
    <col min="4863" max="4863" width="13.6640625" style="14" customWidth="1"/>
    <col min="4864" max="4864" width="13.109375" style="14" customWidth="1"/>
    <col min="4865" max="4865" width="2.88671875" style="14" customWidth="1"/>
    <col min="4866" max="4866" width="3.33203125" style="14" customWidth="1"/>
    <col min="4867" max="4867" width="79.88671875" style="14" customWidth="1"/>
    <col min="4868" max="4868" width="2.33203125" style="14" customWidth="1"/>
    <col min="4869" max="4869" width="3.33203125" style="14" customWidth="1"/>
    <col min="4870" max="4870" width="79.88671875" style="14" customWidth="1"/>
    <col min="4871" max="4876" width="9.88671875" style="14" customWidth="1"/>
    <col min="4877" max="5118" width="9.109375" style="14"/>
    <col min="5119" max="5119" width="13.6640625" style="14" customWidth="1"/>
    <col min="5120" max="5120" width="13.109375" style="14" customWidth="1"/>
    <col min="5121" max="5121" width="2.88671875" style="14" customWidth="1"/>
    <col min="5122" max="5122" width="3.33203125" style="14" customWidth="1"/>
    <col min="5123" max="5123" width="79.88671875" style="14" customWidth="1"/>
    <col min="5124" max="5124" width="2.33203125" style="14" customWidth="1"/>
    <col min="5125" max="5125" width="3.33203125" style="14" customWidth="1"/>
    <col min="5126" max="5126" width="79.88671875" style="14" customWidth="1"/>
    <col min="5127" max="5132" width="9.88671875" style="14" customWidth="1"/>
    <col min="5133" max="5374" width="9.109375" style="14"/>
    <col min="5375" max="5375" width="13.6640625" style="14" customWidth="1"/>
    <col min="5376" max="5376" width="13.109375" style="14" customWidth="1"/>
    <col min="5377" max="5377" width="2.88671875" style="14" customWidth="1"/>
    <col min="5378" max="5378" width="3.33203125" style="14" customWidth="1"/>
    <col min="5379" max="5379" width="79.88671875" style="14" customWidth="1"/>
    <col min="5380" max="5380" width="2.33203125" style="14" customWidth="1"/>
    <col min="5381" max="5381" width="3.33203125" style="14" customWidth="1"/>
    <col min="5382" max="5382" width="79.88671875" style="14" customWidth="1"/>
    <col min="5383" max="5388" width="9.88671875" style="14" customWidth="1"/>
    <col min="5389" max="5630" width="9.109375" style="14"/>
    <col min="5631" max="5631" width="13.6640625" style="14" customWidth="1"/>
    <col min="5632" max="5632" width="13.109375" style="14" customWidth="1"/>
    <col min="5633" max="5633" width="2.88671875" style="14" customWidth="1"/>
    <col min="5634" max="5634" width="3.33203125" style="14" customWidth="1"/>
    <col min="5635" max="5635" width="79.88671875" style="14" customWidth="1"/>
    <col min="5636" max="5636" width="2.33203125" style="14" customWidth="1"/>
    <col min="5637" max="5637" width="3.33203125" style="14" customWidth="1"/>
    <col min="5638" max="5638" width="79.88671875" style="14" customWidth="1"/>
    <col min="5639" max="5644" width="9.88671875" style="14" customWidth="1"/>
    <col min="5645" max="5886" width="9.109375" style="14"/>
    <col min="5887" max="5887" width="13.6640625" style="14" customWidth="1"/>
    <col min="5888" max="5888" width="13.109375" style="14" customWidth="1"/>
    <col min="5889" max="5889" width="2.88671875" style="14" customWidth="1"/>
    <col min="5890" max="5890" width="3.33203125" style="14" customWidth="1"/>
    <col min="5891" max="5891" width="79.88671875" style="14" customWidth="1"/>
    <col min="5892" max="5892" width="2.33203125" style="14" customWidth="1"/>
    <col min="5893" max="5893" width="3.33203125" style="14" customWidth="1"/>
    <col min="5894" max="5894" width="79.88671875" style="14" customWidth="1"/>
    <col min="5895" max="5900" width="9.88671875" style="14" customWidth="1"/>
    <col min="5901" max="6142" width="9.109375" style="14"/>
    <col min="6143" max="6143" width="13.6640625" style="14" customWidth="1"/>
    <col min="6144" max="6144" width="13.109375" style="14" customWidth="1"/>
    <col min="6145" max="6145" width="2.88671875" style="14" customWidth="1"/>
    <col min="6146" max="6146" width="3.33203125" style="14" customWidth="1"/>
    <col min="6147" max="6147" width="79.88671875" style="14" customWidth="1"/>
    <col min="6148" max="6148" width="2.33203125" style="14" customWidth="1"/>
    <col min="6149" max="6149" width="3.33203125" style="14" customWidth="1"/>
    <col min="6150" max="6150" width="79.88671875" style="14" customWidth="1"/>
    <col min="6151" max="6156" width="9.88671875" style="14" customWidth="1"/>
    <col min="6157" max="6398" width="9.109375" style="14"/>
    <col min="6399" max="6399" width="13.6640625" style="14" customWidth="1"/>
    <col min="6400" max="6400" width="13.109375" style="14" customWidth="1"/>
    <col min="6401" max="6401" width="2.88671875" style="14" customWidth="1"/>
    <col min="6402" max="6402" width="3.33203125" style="14" customWidth="1"/>
    <col min="6403" max="6403" width="79.88671875" style="14" customWidth="1"/>
    <col min="6404" max="6404" width="2.33203125" style="14" customWidth="1"/>
    <col min="6405" max="6405" width="3.33203125" style="14" customWidth="1"/>
    <col min="6406" max="6406" width="79.88671875" style="14" customWidth="1"/>
    <col min="6407" max="6412" width="9.88671875" style="14" customWidth="1"/>
    <col min="6413" max="6654" width="9.109375" style="14"/>
    <col min="6655" max="6655" width="13.6640625" style="14" customWidth="1"/>
    <col min="6656" max="6656" width="13.109375" style="14" customWidth="1"/>
    <col min="6657" max="6657" width="2.88671875" style="14" customWidth="1"/>
    <col min="6658" max="6658" width="3.33203125" style="14" customWidth="1"/>
    <col min="6659" max="6659" width="79.88671875" style="14" customWidth="1"/>
    <col min="6660" max="6660" width="2.33203125" style="14" customWidth="1"/>
    <col min="6661" max="6661" width="3.33203125" style="14" customWidth="1"/>
    <col min="6662" max="6662" width="79.88671875" style="14" customWidth="1"/>
    <col min="6663" max="6668" width="9.88671875" style="14" customWidth="1"/>
    <col min="6669" max="6910" width="9.109375" style="14"/>
    <col min="6911" max="6911" width="13.6640625" style="14" customWidth="1"/>
    <col min="6912" max="6912" width="13.109375" style="14" customWidth="1"/>
    <col min="6913" max="6913" width="2.88671875" style="14" customWidth="1"/>
    <col min="6914" max="6914" width="3.33203125" style="14" customWidth="1"/>
    <col min="6915" max="6915" width="79.88671875" style="14" customWidth="1"/>
    <col min="6916" max="6916" width="2.33203125" style="14" customWidth="1"/>
    <col min="6917" max="6917" width="3.33203125" style="14" customWidth="1"/>
    <col min="6918" max="6918" width="79.88671875" style="14" customWidth="1"/>
    <col min="6919" max="6924" width="9.88671875" style="14" customWidth="1"/>
    <col min="6925" max="7166" width="9.109375" style="14"/>
    <col min="7167" max="7167" width="13.6640625" style="14" customWidth="1"/>
    <col min="7168" max="7168" width="13.109375" style="14" customWidth="1"/>
    <col min="7169" max="7169" width="2.88671875" style="14" customWidth="1"/>
    <col min="7170" max="7170" width="3.33203125" style="14" customWidth="1"/>
    <col min="7171" max="7171" width="79.88671875" style="14" customWidth="1"/>
    <col min="7172" max="7172" width="2.33203125" style="14" customWidth="1"/>
    <col min="7173" max="7173" width="3.33203125" style="14" customWidth="1"/>
    <col min="7174" max="7174" width="79.88671875" style="14" customWidth="1"/>
    <col min="7175" max="7180" width="9.88671875" style="14" customWidth="1"/>
    <col min="7181" max="7422" width="9.109375" style="14"/>
    <col min="7423" max="7423" width="13.6640625" style="14" customWidth="1"/>
    <col min="7424" max="7424" width="13.109375" style="14" customWidth="1"/>
    <col min="7425" max="7425" width="2.88671875" style="14" customWidth="1"/>
    <col min="7426" max="7426" width="3.33203125" style="14" customWidth="1"/>
    <col min="7427" max="7427" width="79.88671875" style="14" customWidth="1"/>
    <col min="7428" max="7428" width="2.33203125" style="14" customWidth="1"/>
    <col min="7429" max="7429" width="3.33203125" style="14" customWidth="1"/>
    <col min="7430" max="7430" width="79.88671875" style="14" customWidth="1"/>
    <col min="7431" max="7436" width="9.88671875" style="14" customWidth="1"/>
    <col min="7437" max="7678" width="9.109375" style="14"/>
    <col min="7679" max="7679" width="13.6640625" style="14" customWidth="1"/>
    <col min="7680" max="7680" width="13.109375" style="14" customWidth="1"/>
    <col min="7681" max="7681" width="2.88671875" style="14" customWidth="1"/>
    <col min="7682" max="7682" width="3.33203125" style="14" customWidth="1"/>
    <col min="7683" max="7683" width="79.88671875" style="14" customWidth="1"/>
    <col min="7684" max="7684" width="2.33203125" style="14" customWidth="1"/>
    <col min="7685" max="7685" width="3.33203125" style="14" customWidth="1"/>
    <col min="7686" max="7686" width="79.88671875" style="14" customWidth="1"/>
    <col min="7687" max="7692" width="9.88671875" style="14" customWidth="1"/>
    <col min="7693" max="7934" width="9.109375" style="14"/>
    <col min="7935" max="7935" width="13.6640625" style="14" customWidth="1"/>
    <col min="7936" max="7936" width="13.109375" style="14" customWidth="1"/>
    <col min="7937" max="7937" width="2.88671875" style="14" customWidth="1"/>
    <col min="7938" max="7938" width="3.33203125" style="14" customWidth="1"/>
    <col min="7939" max="7939" width="79.88671875" style="14" customWidth="1"/>
    <col min="7940" max="7940" width="2.33203125" style="14" customWidth="1"/>
    <col min="7941" max="7941" width="3.33203125" style="14" customWidth="1"/>
    <col min="7942" max="7942" width="79.88671875" style="14" customWidth="1"/>
    <col min="7943" max="7948" width="9.88671875" style="14" customWidth="1"/>
    <col min="7949" max="8190" width="9.109375" style="14"/>
    <col min="8191" max="8191" width="13.6640625" style="14" customWidth="1"/>
    <col min="8192" max="8192" width="13.109375" style="14" customWidth="1"/>
    <col min="8193" max="8193" width="2.88671875" style="14" customWidth="1"/>
    <col min="8194" max="8194" width="3.33203125" style="14" customWidth="1"/>
    <col min="8195" max="8195" width="79.88671875" style="14" customWidth="1"/>
    <col min="8196" max="8196" width="2.33203125" style="14" customWidth="1"/>
    <col min="8197" max="8197" width="3.33203125" style="14" customWidth="1"/>
    <col min="8198" max="8198" width="79.88671875" style="14" customWidth="1"/>
    <col min="8199" max="8204" width="9.88671875" style="14" customWidth="1"/>
    <col min="8205" max="8446" width="9.109375" style="14"/>
    <col min="8447" max="8447" width="13.6640625" style="14" customWidth="1"/>
    <col min="8448" max="8448" width="13.109375" style="14" customWidth="1"/>
    <col min="8449" max="8449" width="2.88671875" style="14" customWidth="1"/>
    <col min="8450" max="8450" width="3.33203125" style="14" customWidth="1"/>
    <col min="8451" max="8451" width="79.88671875" style="14" customWidth="1"/>
    <col min="8452" max="8452" width="2.33203125" style="14" customWidth="1"/>
    <col min="8453" max="8453" width="3.33203125" style="14" customWidth="1"/>
    <col min="8454" max="8454" width="79.88671875" style="14" customWidth="1"/>
    <col min="8455" max="8460" width="9.88671875" style="14" customWidth="1"/>
    <col min="8461" max="8702" width="9.109375" style="14"/>
    <col min="8703" max="8703" width="13.6640625" style="14" customWidth="1"/>
    <col min="8704" max="8704" width="13.109375" style="14" customWidth="1"/>
    <col min="8705" max="8705" width="2.88671875" style="14" customWidth="1"/>
    <col min="8706" max="8706" width="3.33203125" style="14" customWidth="1"/>
    <col min="8707" max="8707" width="79.88671875" style="14" customWidth="1"/>
    <col min="8708" max="8708" width="2.33203125" style="14" customWidth="1"/>
    <col min="8709" max="8709" width="3.33203125" style="14" customWidth="1"/>
    <col min="8710" max="8710" width="79.88671875" style="14" customWidth="1"/>
    <col min="8711" max="8716" width="9.88671875" style="14" customWidth="1"/>
    <col min="8717" max="8958" width="9.109375" style="14"/>
    <col min="8959" max="8959" width="13.6640625" style="14" customWidth="1"/>
    <col min="8960" max="8960" width="13.109375" style="14" customWidth="1"/>
    <col min="8961" max="8961" width="2.88671875" style="14" customWidth="1"/>
    <col min="8962" max="8962" width="3.33203125" style="14" customWidth="1"/>
    <col min="8963" max="8963" width="79.88671875" style="14" customWidth="1"/>
    <col min="8964" max="8964" width="2.33203125" style="14" customWidth="1"/>
    <col min="8965" max="8965" width="3.33203125" style="14" customWidth="1"/>
    <col min="8966" max="8966" width="79.88671875" style="14" customWidth="1"/>
    <col min="8967" max="8972" width="9.88671875" style="14" customWidth="1"/>
    <col min="8973" max="9214" width="9.109375" style="14"/>
    <col min="9215" max="9215" width="13.6640625" style="14" customWidth="1"/>
    <col min="9216" max="9216" width="13.109375" style="14" customWidth="1"/>
    <col min="9217" max="9217" width="2.88671875" style="14" customWidth="1"/>
    <col min="9218" max="9218" width="3.33203125" style="14" customWidth="1"/>
    <col min="9219" max="9219" width="79.88671875" style="14" customWidth="1"/>
    <col min="9220" max="9220" width="2.33203125" style="14" customWidth="1"/>
    <col min="9221" max="9221" width="3.33203125" style="14" customWidth="1"/>
    <col min="9222" max="9222" width="79.88671875" style="14" customWidth="1"/>
    <col min="9223" max="9228" width="9.88671875" style="14" customWidth="1"/>
    <col min="9229" max="9470" width="9.109375" style="14"/>
    <col min="9471" max="9471" width="13.6640625" style="14" customWidth="1"/>
    <col min="9472" max="9472" width="13.109375" style="14" customWidth="1"/>
    <col min="9473" max="9473" width="2.88671875" style="14" customWidth="1"/>
    <col min="9474" max="9474" width="3.33203125" style="14" customWidth="1"/>
    <col min="9475" max="9475" width="79.88671875" style="14" customWidth="1"/>
    <col min="9476" max="9476" width="2.33203125" style="14" customWidth="1"/>
    <col min="9477" max="9477" width="3.33203125" style="14" customWidth="1"/>
    <col min="9478" max="9478" width="79.88671875" style="14" customWidth="1"/>
    <col min="9479" max="9484" width="9.88671875" style="14" customWidth="1"/>
    <col min="9485" max="9726" width="9.109375" style="14"/>
    <col min="9727" max="9727" width="13.6640625" style="14" customWidth="1"/>
    <col min="9728" max="9728" width="13.109375" style="14" customWidth="1"/>
    <col min="9729" max="9729" width="2.88671875" style="14" customWidth="1"/>
    <col min="9730" max="9730" width="3.33203125" style="14" customWidth="1"/>
    <col min="9731" max="9731" width="79.88671875" style="14" customWidth="1"/>
    <col min="9732" max="9732" width="2.33203125" style="14" customWidth="1"/>
    <col min="9733" max="9733" width="3.33203125" style="14" customWidth="1"/>
    <col min="9734" max="9734" width="79.88671875" style="14" customWidth="1"/>
    <col min="9735" max="9740" width="9.88671875" style="14" customWidth="1"/>
    <col min="9741" max="9982" width="9.109375" style="14"/>
    <col min="9983" max="9983" width="13.6640625" style="14" customWidth="1"/>
    <col min="9984" max="9984" width="13.109375" style="14" customWidth="1"/>
    <col min="9985" max="9985" width="2.88671875" style="14" customWidth="1"/>
    <col min="9986" max="9986" width="3.33203125" style="14" customWidth="1"/>
    <col min="9987" max="9987" width="79.88671875" style="14" customWidth="1"/>
    <col min="9988" max="9988" width="2.33203125" style="14" customWidth="1"/>
    <col min="9989" max="9989" width="3.33203125" style="14" customWidth="1"/>
    <col min="9990" max="9990" width="79.88671875" style="14" customWidth="1"/>
    <col min="9991" max="9996" width="9.88671875" style="14" customWidth="1"/>
    <col min="9997" max="10238" width="9.109375" style="14"/>
    <col min="10239" max="10239" width="13.6640625" style="14" customWidth="1"/>
    <col min="10240" max="10240" width="13.109375" style="14" customWidth="1"/>
    <col min="10241" max="10241" width="2.88671875" style="14" customWidth="1"/>
    <col min="10242" max="10242" width="3.33203125" style="14" customWidth="1"/>
    <col min="10243" max="10243" width="79.88671875" style="14" customWidth="1"/>
    <col min="10244" max="10244" width="2.33203125" style="14" customWidth="1"/>
    <col min="10245" max="10245" width="3.33203125" style="14" customWidth="1"/>
    <col min="10246" max="10246" width="79.88671875" style="14" customWidth="1"/>
    <col min="10247" max="10252" width="9.88671875" style="14" customWidth="1"/>
    <col min="10253" max="10494" width="9.109375" style="14"/>
    <col min="10495" max="10495" width="13.6640625" style="14" customWidth="1"/>
    <col min="10496" max="10496" width="13.109375" style="14" customWidth="1"/>
    <col min="10497" max="10497" width="2.88671875" style="14" customWidth="1"/>
    <col min="10498" max="10498" width="3.33203125" style="14" customWidth="1"/>
    <col min="10499" max="10499" width="79.88671875" style="14" customWidth="1"/>
    <col min="10500" max="10500" width="2.33203125" style="14" customWidth="1"/>
    <col min="10501" max="10501" width="3.33203125" style="14" customWidth="1"/>
    <col min="10502" max="10502" width="79.88671875" style="14" customWidth="1"/>
    <col min="10503" max="10508" width="9.88671875" style="14" customWidth="1"/>
    <col min="10509" max="10750" width="9.109375" style="14"/>
    <col min="10751" max="10751" width="13.6640625" style="14" customWidth="1"/>
    <col min="10752" max="10752" width="13.109375" style="14" customWidth="1"/>
    <col min="10753" max="10753" width="2.88671875" style="14" customWidth="1"/>
    <col min="10754" max="10754" width="3.33203125" style="14" customWidth="1"/>
    <col min="10755" max="10755" width="79.88671875" style="14" customWidth="1"/>
    <col min="10756" max="10756" width="2.33203125" style="14" customWidth="1"/>
    <col min="10757" max="10757" width="3.33203125" style="14" customWidth="1"/>
    <col min="10758" max="10758" width="79.88671875" style="14" customWidth="1"/>
    <col min="10759" max="10764" width="9.88671875" style="14" customWidth="1"/>
    <col min="10765" max="11006" width="9.109375" style="14"/>
    <col min="11007" max="11007" width="13.6640625" style="14" customWidth="1"/>
    <col min="11008" max="11008" width="13.109375" style="14" customWidth="1"/>
    <col min="11009" max="11009" width="2.88671875" style="14" customWidth="1"/>
    <col min="11010" max="11010" width="3.33203125" style="14" customWidth="1"/>
    <col min="11011" max="11011" width="79.88671875" style="14" customWidth="1"/>
    <col min="11012" max="11012" width="2.33203125" style="14" customWidth="1"/>
    <col min="11013" max="11013" width="3.33203125" style="14" customWidth="1"/>
    <col min="11014" max="11014" width="79.88671875" style="14" customWidth="1"/>
    <col min="11015" max="11020" width="9.88671875" style="14" customWidth="1"/>
    <col min="11021" max="11262" width="9.109375" style="14"/>
    <col min="11263" max="11263" width="13.6640625" style="14" customWidth="1"/>
    <col min="11264" max="11264" width="13.109375" style="14" customWidth="1"/>
    <col min="11265" max="11265" width="2.88671875" style="14" customWidth="1"/>
    <col min="11266" max="11266" width="3.33203125" style="14" customWidth="1"/>
    <col min="11267" max="11267" width="79.88671875" style="14" customWidth="1"/>
    <col min="11268" max="11268" width="2.33203125" style="14" customWidth="1"/>
    <col min="11269" max="11269" width="3.33203125" style="14" customWidth="1"/>
    <col min="11270" max="11270" width="79.88671875" style="14" customWidth="1"/>
    <col min="11271" max="11276" width="9.88671875" style="14" customWidth="1"/>
    <col min="11277" max="11518" width="9.109375" style="14"/>
    <col min="11519" max="11519" width="13.6640625" style="14" customWidth="1"/>
    <col min="11520" max="11520" width="13.109375" style="14" customWidth="1"/>
    <col min="11521" max="11521" width="2.88671875" style="14" customWidth="1"/>
    <col min="11522" max="11522" width="3.33203125" style="14" customWidth="1"/>
    <col min="11523" max="11523" width="79.88671875" style="14" customWidth="1"/>
    <col min="11524" max="11524" width="2.33203125" style="14" customWidth="1"/>
    <col min="11525" max="11525" width="3.33203125" style="14" customWidth="1"/>
    <col min="11526" max="11526" width="79.88671875" style="14" customWidth="1"/>
    <col min="11527" max="11532" width="9.88671875" style="14" customWidth="1"/>
    <col min="11533" max="11774" width="9.109375" style="14"/>
    <col min="11775" max="11775" width="13.6640625" style="14" customWidth="1"/>
    <col min="11776" max="11776" width="13.109375" style="14" customWidth="1"/>
    <col min="11777" max="11777" width="2.88671875" style="14" customWidth="1"/>
    <col min="11778" max="11778" width="3.33203125" style="14" customWidth="1"/>
    <col min="11779" max="11779" width="79.88671875" style="14" customWidth="1"/>
    <col min="11780" max="11780" width="2.33203125" style="14" customWidth="1"/>
    <col min="11781" max="11781" width="3.33203125" style="14" customWidth="1"/>
    <col min="11782" max="11782" width="79.88671875" style="14" customWidth="1"/>
    <col min="11783" max="11788" width="9.88671875" style="14" customWidth="1"/>
    <col min="11789" max="12030" width="9.109375" style="14"/>
    <col min="12031" max="12031" width="13.6640625" style="14" customWidth="1"/>
    <col min="12032" max="12032" width="13.109375" style="14" customWidth="1"/>
    <col min="12033" max="12033" width="2.88671875" style="14" customWidth="1"/>
    <col min="12034" max="12034" width="3.33203125" style="14" customWidth="1"/>
    <col min="12035" max="12035" width="79.88671875" style="14" customWidth="1"/>
    <col min="12036" max="12036" width="2.33203125" style="14" customWidth="1"/>
    <col min="12037" max="12037" width="3.33203125" style="14" customWidth="1"/>
    <col min="12038" max="12038" width="79.88671875" style="14" customWidth="1"/>
    <col min="12039" max="12044" width="9.88671875" style="14" customWidth="1"/>
    <col min="12045" max="12286" width="9.109375" style="14"/>
    <col min="12287" max="12287" width="13.6640625" style="14" customWidth="1"/>
    <col min="12288" max="12288" width="13.109375" style="14" customWidth="1"/>
    <col min="12289" max="12289" width="2.88671875" style="14" customWidth="1"/>
    <col min="12290" max="12290" width="3.33203125" style="14" customWidth="1"/>
    <col min="12291" max="12291" width="79.88671875" style="14" customWidth="1"/>
    <col min="12292" max="12292" width="2.33203125" style="14" customWidth="1"/>
    <col min="12293" max="12293" width="3.33203125" style="14" customWidth="1"/>
    <col min="12294" max="12294" width="79.88671875" style="14" customWidth="1"/>
    <col min="12295" max="12300" width="9.88671875" style="14" customWidth="1"/>
    <col min="12301" max="12542" width="9.109375" style="14"/>
    <col min="12543" max="12543" width="13.6640625" style="14" customWidth="1"/>
    <col min="12544" max="12544" width="13.109375" style="14" customWidth="1"/>
    <col min="12545" max="12545" width="2.88671875" style="14" customWidth="1"/>
    <col min="12546" max="12546" width="3.33203125" style="14" customWidth="1"/>
    <col min="12547" max="12547" width="79.88671875" style="14" customWidth="1"/>
    <col min="12548" max="12548" width="2.33203125" style="14" customWidth="1"/>
    <col min="12549" max="12549" width="3.33203125" style="14" customWidth="1"/>
    <col min="12550" max="12550" width="79.88671875" style="14" customWidth="1"/>
    <col min="12551" max="12556" width="9.88671875" style="14" customWidth="1"/>
    <col min="12557" max="12798" width="9.109375" style="14"/>
    <col min="12799" max="12799" width="13.6640625" style="14" customWidth="1"/>
    <col min="12800" max="12800" width="13.109375" style="14" customWidth="1"/>
    <col min="12801" max="12801" width="2.88671875" style="14" customWidth="1"/>
    <col min="12802" max="12802" width="3.33203125" style="14" customWidth="1"/>
    <col min="12803" max="12803" width="79.88671875" style="14" customWidth="1"/>
    <col min="12804" max="12804" width="2.33203125" style="14" customWidth="1"/>
    <col min="12805" max="12805" width="3.33203125" style="14" customWidth="1"/>
    <col min="12806" max="12806" width="79.88671875" style="14" customWidth="1"/>
    <col min="12807" max="12812" width="9.88671875" style="14" customWidth="1"/>
    <col min="12813" max="13054" width="9.109375" style="14"/>
    <col min="13055" max="13055" width="13.6640625" style="14" customWidth="1"/>
    <col min="13056" max="13056" width="13.109375" style="14" customWidth="1"/>
    <col min="13057" max="13057" width="2.88671875" style="14" customWidth="1"/>
    <col min="13058" max="13058" width="3.33203125" style="14" customWidth="1"/>
    <col min="13059" max="13059" width="79.88671875" style="14" customWidth="1"/>
    <col min="13060" max="13060" width="2.33203125" style="14" customWidth="1"/>
    <col min="13061" max="13061" width="3.33203125" style="14" customWidth="1"/>
    <col min="13062" max="13062" width="79.88671875" style="14" customWidth="1"/>
    <col min="13063" max="13068" width="9.88671875" style="14" customWidth="1"/>
    <col min="13069" max="13310" width="9.109375" style="14"/>
    <col min="13311" max="13311" width="13.6640625" style="14" customWidth="1"/>
    <col min="13312" max="13312" width="13.109375" style="14" customWidth="1"/>
    <col min="13313" max="13313" width="2.88671875" style="14" customWidth="1"/>
    <col min="13314" max="13314" width="3.33203125" style="14" customWidth="1"/>
    <col min="13315" max="13315" width="79.88671875" style="14" customWidth="1"/>
    <col min="13316" max="13316" width="2.33203125" style="14" customWidth="1"/>
    <col min="13317" max="13317" width="3.33203125" style="14" customWidth="1"/>
    <col min="13318" max="13318" width="79.88671875" style="14" customWidth="1"/>
    <col min="13319" max="13324" width="9.88671875" style="14" customWidth="1"/>
    <col min="13325" max="13566" width="9.109375" style="14"/>
    <col min="13567" max="13567" width="13.6640625" style="14" customWidth="1"/>
    <col min="13568" max="13568" width="13.109375" style="14" customWidth="1"/>
    <col min="13569" max="13569" width="2.88671875" style="14" customWidth="1"/>
    <col min="13570" max="13570" width="3.33203125" style="14" customWidth="1"/>
    <col min="13571" max="13571" width="79.88671875" style="14" customWidth="1"/>
    <col min="13572" max="13572" width="2.33203125" style="14" customWidth="1"/>
    <col min="13573" max="13573" width="3.33203125" style="14" customWidth="1"/>
    <col min="13574" max="13574" width="79.88671875" style="14" customWidth="1"/>
    <col min="13575" max="13580" width="9.88671875" style="14" customWidth="1"/>
    <col min="13581" max="13822" width="9.109375" style="14"/>
    <col min="13823" max="13823" width="13.6640625" style="14" customWidth="1"/>
    <col min="13824" max="13824" width="13.109375" style="14" customWidth="1"/>
    <col min="13825" max="13825" width="2.88671875" style="14" customWidth="1"/>
    <col min="13826" max="13826" width="3.33203125" style="14" customWidth="1"/>
    <col min="13827" max="13827" width="79.88671875" style="14" customWidth="1"/>
    <col min="13828" max="13828" width="2.33203125" style="14" customWidth="1"/>
    <col min="13829" max="13829" width="3.33203125" style="14" customWidth="1"/>
    <col min="13830" max="13830" width="79.88671875" style="14" customWidth="1"/>
    <col min="13831" max="13836" width="9.88671875" style="14" customWidth="1"/>
    <col min="13837" max="14078" width="9.109375" style="14"/>
    <col min="14079" max="14079" width="13.6640625" style="14" customWidth="1"/>
    <col min="14080" max="14080" width="13.109375" style="14" customWidth="1"/>
    <col min="14081" max="14081" width="2.88671875" style="14" customWidth="1"/>
    <col min="14082" max="14082" width="3.33203125" style="14" customWidth="1"/>
    <col min="14083" max="14083" width="79.88671875" style="14" customWidth="1"/>
    <col min="14084" max="14084" width="2.33203125" style="14" customWidth="1"/>
    <col min="14085" max="14085" width="3.33203125" style="14" customWidth="1"/>
    <col min="14086" max="14086" width="79.88671875" style="14" customWidth="1"/>
    <col min="14087" max="14092" width="9.88671875" style="14" customWidth="1"/>
    <col min="14093" max="14334" width="9.109375" style="14"/>
    <col min="14335" max="14335" width="13.6640625" style="14" customWidth="1"/>
    <col min="14336" max="14336" width="13.109375" style="14" customWidth="1"/>
    <col min="14337" max="14337" width="2.88671875" style="14" customWidth="1"/>
    <col min="14338" max="14338" width="3.33203125" style="14" customWidth="1"/>
    <col min="14339" max="14339" width="79.88671875" style="14" customWidth="1"/>
    <col min="14340" max="14340" width="2.33203125" style="14" customWidth="1"/>
    <col min="14341" max="14341" width="3.33203125" style="14" customWidth="1"/>
    <col min="14342" max="14342" width="79.88671875" style="14" customWidth="1"/>
    <col min="14343" max="14348" width="9.88671875" style="14" customWidth="1"/>
    <col min="14349" max="14590" width="9.109375" style="14"/>
    <col min="14591" max="14591" width="13.6640625" style="14" customWidth="1"/>
    <col min="14592" max="14592" width="13.109375" style="14" customWidth="1"/>
    <col min="14593" max="14593" width="2.88671875" style="14" customWidth="1"/>
    <col min="14594" max="14594" width="3.33203125" style="14" customWidth="1"/>
    <col min="14595" max="14595" width="79.88671875" style="14" customWidth="1"/>
    <col min="14596" max="14596" width="2.33203125" style="14" customWidth="1"/>
    <col min="14597" max="14597" width="3.33203125" style="14" customWidth="1"/>
    <col min="14598" max="14598" width="79.88671875" style="14" customWidth="1"/>
    <col min="14599" max="14604" width="9.88671875" style="14" customWidth="1"/>
    <col min="14605" max="14846" width="9.109375" style="14"/>
    <col min="14847" max="14847" width="13.6640625" style="14" customWidth="1"/>
    <col min="14848" max="14848" width="13.109375" style="14" customWidth="1"/>
    <col min="14849" max="14849" width="2.88671875" style="14" customWidth="1"/>
    <col min="14850" max="14850" width="3.33203125" style="14" customWidth="1"/>
    <col min="14851" max="14851" width="79.88671875" style="14" customWidth="1"/>
    <col min="14852" max="14852" width="2.33203125" style="14" customWidth="1"/>
    <col min="14853" max="14853" width="3.33203125" style="14" customWidth="1"/>
    <col min="14854" max="14854" width="79.88671875" style="14" customWidth="1"/>
    <col min="14855" max="14860" width="9.88671875" style="14" customWidth="1"/>
    <col min="14861" max="15102" width="9.109375" style="14"/>
    <col min="15103" max="15103" width="13.6640625" style="14" customWidth="1"/>
    <col min="15104" max="15104" width="13.109375" style="14" customWidth="1"/>
    <col min="15105" max="15105" width="2.88671875" style="14" customWidth="1"/>
    <col min="15106" max="15106" width="3.33203125" style="14" customWidth="1"/>
    <col min="15107" max="15107" width="79.88671875" style="14" customWidth="1"/>
    <col min="15108" max="15108" width="2.33203125" style="14" customWidth="1"/>
    <col min="15109" max="15109" width="3.33203125" style="14" customWidth="1"/>
    <col min="15110" max="15110" width="79.88671875" style="14" customWidth="1"/>
    <col min="15111" max="15116" width="9.88671875" style="14" customWidth="1"/>
    <col min="15117" max="15358" width="9.109375" style="14"/>
    <col min="15359" max="15359" width="13.6640625" style="14" customWidth="1"/>
    <col min="15360" max="15360" width="13.109375" style="14" customWidth="1"/>
    <col min="15361" max="15361" width="2.88671875" style="14" customWidth="1"/>
    <col min="15362" max="15362" width="3.33203125" style="14" customWidth="1"/>
    <col min="15363" max="15363" width="79.88671875" style="14" customWidth="1"/>
    <col min="15364" max="15364" width="2.33203125" style="14" customWidth="1"/>
    <col min="15365" max="15365" width="3.33203125" style="14" customWidth="1"/>
    <col min="15366" max="15366" width="79.88671875" style="14" customWidth="1"/>
    <col min="15367" max="15372" width="9.88671875" style="14" customWidth="1"/>
    <col min="15373" max="15614" width="9.109375" style="14"/>
    <col min="15615" max="15615" width="13.6640625" style="14" customWidth="1"/>
    <col min="15616" max="15616" width="13.109375" style="14" customWidth="1"/>
    <col min="15617" max="15617" width="2.88671875" style="14" customWidth="1"/>
    <col min="15618" max="15618" width="3.33203125" style="14" customWidth="1"/>
    <col min="15619" max="15619" width="79.88671875" style="14" customWidth="1"/>
    <col min="15620" max="15620" width="2.33203125" style="14" customWidth="1"/>
    <col min="15621" max="15621" width="3.33203125" style="14" customWidth="1"/>
    <col min="15622" max="15622" width="79.88671875" style="14" customWidth="1"/>
    <col min="15623" max="15628" width="9.88671875" style="14" customWidth="1"/>
    <col min="15629" max="15870" width="9.109375" style="14"/>
    <col min="15871" max="15871" width="13.6640625" style="14" customWidth="1"/>
    <col min="15872" max="15872" width="13.109375" style="14" customWidth="1"/>
    <col min="15873" max="15873" width="2.88671875" style="14" customWidth="1"/>
    <col min="15874" max="15874" width="3.33203125" style="14" customWidth="1"/>
    <col min="15875" max="15875" width="79.88671875" style="14" customWidth="1"/>
    <col min="15876" max="15876" width="2.33203125" style="14" customWidth="1"/>
    <col min="15877" max="15877" width="3.33203125" style="14" customWidth="1"/>
    <col min="15878" max="15878" width="79.88671875" style="14" customWidth="1"/>
    <col min="15879" max="15884" width="9.88671875" style="14" customWidth="1"/>
    <col min="15885" max="16126" width="9.109375" style="14"/>
    <col min="16127" max="16127" width="13.6640625" style="14" customWidth="1"/>
    <col min="16128" max="16128" width="13.109375" style="14" customWidth="1"/>
    <col min="16129" max="16129" width="2.88671875" style="14" customWidth="1"/>
    <col min="16130" max="16130" width="3.33203125" style="14" customWidth="1"/>
    <col min="16131" max="16131" width="79.88671875" style="14" customWidth="1"/>
    <col min="16132" max="16132" width="2.33203125" style="14" customWidth="1"/>
    <col min="16133" max="16133" width="3.33203125" style="14" customWidth="1"/>
    <col min="16134" max="16134" width="79.88671875" style="14" customWidth="1"/>
    <col min="16135" max="16140" width="9.88671875" style="14" customWidth="1"/>
    <col min="16141" max="16384" width="9.109375" style="14"/>
  </cols>
  <sheetData>
    <row r="1" spans="1:10" ht="6.75" customHeight="1" x14ac:dyDescent="0.3">
      <c r="A1" s="14"/>
      <c r="H1" s="14"/>
      <c r="I1" s="14"/>
      <c r="J1" s="14"/>
    </row>
    <row r="2" spans="1:10" s="16" customFormat="1" ht="22.2" customHeight="1" x14ac:dyDescent="0.3">
      <c r="B2" s="17"/>
      <c r="C2" s="18" t="s">
        <v>55</v>
      </c>
      <c r="D2" s="19"/>
      <c r="E2" s="19"/>
      <c r="F2" s="20" t="s">
        <v>56</v>
      </c>
    </row>
    <row r="3" spans="1:10" s="16" customFormat="1" ht="24" customHeight="1" x14ac:dyDescent="0.3">
      <c r="B3" s="21"/>
      <c r="C3" s="22" t="s">
        <v>57</v>
      </c>
      <c r="D3" s="23"/>
      <c r="E3" s="23"/>
      <c r="F3" s="24" t="s">
        <v>58</v>
      </c>
      <c r="I3" s="25"/>
    </row>
    <row r="4" spans="1:10" s="26" customFormat="1" ht="4.2" customHeight="1" x14ac:dyDescent="0.3">
      <c r="B4" s="27"/>
      <c r="C4" s="27"/>
      <c r="D4" s="27"/>
      <c r="E4" s="27"/>
      <c r="F4" s="27"/>
      <c r="H4" s="25"/>
    </row>
    <row r="5" spans="1:10" ht="5.4" customHeight="1" x14ac:dyDescent="0.3"/>
    <row r="6" spans="1:10" ht="25.2" customHeight="1" x14ac:dyDescent="0.3">
      <c r="B6" s="32"/>
      <c r="C6" s="33" t="s">
        <v>59</v>
      </c>
      <c r="E6" s="34"/>
      <c r="F6" s="35" t="s">
        <v>60</v>
      </c>
    </row>
    <row r="7" spans="1:10" ht="16.95" customHeight="1" x14ac:dyDescent="0.3">
      <c r="B7" s="36">
        <v>1</v>
      </c>
      <c r="C7" s="37" t="s">
        <v>21</v>
      </c>
      <c r="E7" s="38">
        <v>1</v>
      </c>
      <c r="F7" s="39" t="s">
        <v>61</v>
      </c>
    </row>
    <row r="8" spans="1:10" ht="16.95" customHeight="1" x14ac:dyDescent="0.3">
      <c r="B8" s="40">
        <v>2</v>
      </c>
      <c r="C8" s="41" t="s">
        <v>22</v>
      </c>
      <c r="E8" s="42">
        <v>2</v>
      </c>
      <c r="F8" s="43" t="s">
        <v>62</v>
      </c>
    </row>
    <row r="9" spans="1:10" ht="16.95" customHeight="1" x14ac:dyDescent="0.3">
      <c r="B9" s="36">
        <v>3</v>
      </c>
      <c r="C9" s="37" t="s">
        <v>23</v>
      </c>
      <c r="E9" s="38">
        <v>3</v>
      </c>
      <c r="F9" s="39" t="s">
        <v>63</v>
      </c>
    </row>
    <row r="10" spans="1:10" ht="16.95" customHeight="1" x14ac:dyDescent="0.3">
      <c r="B10" s="40">
        <v>4</v>
      </c>
      <c r="C10" s="41" t="s">
        <v>24</v>
      </c>
      <c r="E10" s="42">
        <v>4</v>
      </c>
      <c r="F10" s="43" t="s">
        <v>64</v>
      </c>
      <c r="H10" s="29" t="s">
        <v>65</v>
      </c>
    </row>
    <row r="11" spans="1:10" ht="16.95" customHeight="1" x14ac:dyDescent="0.3">
      <c r="B11" s="36">
        <v>5</v>
      </c>
      <c r="C11" s="37" t="s">
        <v>25</v>
      </c>
      <c r="E11" s="38">
        <v>5</v>
      </c>
      <c r="F11" s="39" t="s">
        <v>66</v>
      </c>
    </row>
    <row r="12" spans="1:10" ht="16.95" customHeight="1" x14ac:dyDescent="0.3">
      <c r="B12" s="40">
        <v>6</v>
      </c>
      <c r="C12" s="41" t="s">
        <v>26</v>
      </c>
      <c r="E12" s="42">
        <v>6</v>
      </c>
      <c r="F12" s="43" t="s">
        <v>67</v>
      </c>
    </row>
    <row r="13" spans="1:10" ht="16.95" customHeight="1" x14ac:dyDescent="0.3">
      <c r="B13" s="36">
        <v>7</v>
      </c>
      <c r="C13" s="37"/>
      <c r="E13" s="38">
        <v>7</v>
      </c>
      <c r="F13" s="39" t="s">
        <v>68</v>
      </c>
    </row>
    <row r="14" spans="1:10" ht="16.95" customHeight="1" x14ac:dyDescent="0.3">
      <c r="B14" s="40">
        <v>8</v>
      </c>
      <c r="C14" s="41"/>
      <c r="E14" s="42">
        <v>8</v>
      </c>
      <c r="F14" s="43" t="s">
        <v>69</v>
      </c>
    </row>
    <row r="15" spans="1:10" ht="16.95" customHeight="1" x14ac:dyDescent="0.3">
      <c r="B15" s="36">
        <v>9</v>
      </c>
      <c r="C15" s="37"/>
      <c r="E15" s="38">
        <v>9</v>
      </c>
      <c r="F15" s="39" t="s">
        <v>70</v>
      </c>
    </row>
    <row r="16" spans="1:10" ht="16.95" customHeight="1" x14ac:dyDescent="0.3">
      <c r="B16" s="44">
        <v>10</v>
      </c>
      <c r="C16" s="45"/>
      <c r="E16" s="46">
        <v>10</v>
      </c>
      <c r="F16" s="47" t="s">
        <v>71</v>
      </c>
    </row>
    <row r="17" spans="1:10" ht="12" customHeight="1" x14ac:dyDescent="0.3"/>
    <row r="18" spans="1:10" ht="25.2" customHeight="1" x14ac:dyDescent="0.3">
      <c r="B18" s="48"/>
      <c r="C18" s="49" t="s">
        <v>72</v>
      </c>
      <c r="E18" s="50"/>
      <c r="F18" s="51" t="s">
        <v>73</v>
      </c>
    </row>
    <row r="19" spans="1:10" ht="16.95" customHeight="1" x14ac:dyDescent="0.3">
      <c r="B19" s="52">
        <v>1</v>
      </c>
      <c r="C19" s="53" t="s">
        <v>74</v>
      </c>
      <c r="E19" s="54">
        <v>1</v>
      </c>
      <c r="F19" s="55" t="s">
        <v>34</v>
      </c>
    </row>
    <row r="20" spans="1:10" ht="16.95" customHeight="1" x14ac:dyDescent="0.3">
      <c r="B20" s="56">
        <v>2</v>
      </c>
      <c r="C20" s="57" t="s">
        <v>75</v>
      </c>
      <c r="E20" s="58">
        <v>2</v>
      </c>
      <c r="F20" s="59" t="s">
        <v>35</v>
      </c>
    </row>
    <row r="21" spans="1:10" ht="16.95" customHeight="1" x14ac:dyDescent="0.3">
      <c r="B21" s="52">
        <v>3</v>
      </c>
      <c r="C21" s="53" t="s">
        <v>76</v>
      </c>
      <c r="E21" s="54">
        <v>3</v>
      </c>
      <c r="F21" s="55" t="s">
        <v>36</v>
      </c>
    </row>
    <row r="22" spans="1:10" ht="16.95" customHeight="1" x14ac:dyDescent="0.3">
      <c r="B22" s="56">
        <v>4</v>
      </c>
      <c r="C22" s="57" t="s">
        <v>77</v>
      </c>
      <c r="E22" s="58">
        <v>4</v>
      </c>
      <c r="F22" s="59" t="s">
        <v>37</v>
      </c>
    </row>
    <row r="23" spans="1:10" ht="16.95" customHeight="1" x14ac:dyDescent="0.3">
      <c r="B23" s="52">
        <v>5</v>
      </c>
      <c r="C23" s="53" t="s">
        <v>78</v>
      </c>
      <c r="E23" s="54">
        <v>5</v>
      </c>
      <c r="F23" s="55" t="s">
        <v>79</v>
      </c>
    </row>
    <row r="24" spans="1:10" ht="16.95" customHeight="1" x14ac:dyDescent="0.3">
      <c r="B24" s="56">
        <v>6</v>
      </c>
      <c r="C24" s="57" t="s">
        <v>80</v>
      </c>
      <c r="E24" s="58">
        <v>6</v>
      </c>
      <c r="F24" s="59" t="s">
        <v>19</v>
      </c>
    </row>
    <row r="25" spans="1:10" ht="16.95" customHeight="1" x14ac:dyDescent="0.3">
      <c r="B25" s="52">
        <v>7</v>
      </c>
      <c r="C25" s="53" t="s">
        <v>81</v>
      </c>
      <c r="E25" s="54">
        <v>7</v>
      </c>
      <c r="F25" s="55" t="s">
        <v>38</v>
      </c>
    </row>
    <row r="26" spans="1:10" ht="16.95" customHeight="1" x14ac:dyDescent="0.3">
      <c r="B26" s="56">
        <v>8</v>
      </c>
      <c r="C26" s="57" t="s">
        <v>82</v>
      </c>
      <c r="E26" s="58">
        <v>8</v>
      </c>
      <c r="F26" s="59" t="s">
        <v>39</v>
      </c>
    </row>
    <row r="27" spans="1:10" ht="16.95" customHeight="1" x14ac:dyDescent="0.3">
      <c r="B27" s="52">
        <v>9</v>
      </c>
      <c r="C27" s="53" t="s">
        <v>83</v>
      </c>
      <c r="E27" s="54">
        <v>9</v>
      </c>
      <c r="F27" s="55"/>
    </row>
    <row r="28" spans="1:10" ht="16.95" customHeight="1" x14ac:dyDescent="0.3">
      <c r="B28" s="60">
        <v>10</v>
      </c>
      <c r="C28" s="61" t="s">
        <v>84</v>
      </c>
      <c r="E28" s="62">
        <v>10</v>
      </c>
      <c r="F28" s="63"/>
    </row>
    <row r="29" spans="1:10" ht="12" customHeight="1" x14ac:dyDescent="0.3"/>
    <row r="30" spans="1:10" ht="25.2" customHeight="1" x14ac:dyDescent="0.3">
      <c r="A30" s="14"/>
      <c r="B30" s="29"/>
      <c r="C30" s="30"/>
      <c r="D30" s="31"/>
      <c r="H30" s="14"/>
      <c r="I30" s="14"/>
      <c r="J30" s="14"/>
    </row>
    <row r="31" spans="1:10" x14ac:dyDescent="0.3">
      <c r="A31" s="14"/>
      <c r="B31" s="29"/>
      <c r="C31" s="30"/>
      <c r="D31" s="31"/>
      <c r="H31" s="14"/>
      <c r="I31" s="14"/>
      <c r="J31" s="14"/>
    </row>
    <row r="32" spans="1:10" x14ac:dyDescent="0.3">
      <c r="A32" s="14"/>
      <c r="B32" s="29"/>
      <c r="C32" s="30"/>
      <c r="D32" s="31"/>
      <c r="H32" s="14"/>
      <c r="I32" s="14"/>
      <c r="J32" s="14"/>
    </row>
    <row r="33" spans="1:10" x14ac:dyDescent="0.3">
      <c r="A33" s="14"/>
      <c r="B33" s="29"/>
      <c r="C33" s="30"/>
      <c r="D33" s="31"/>
      <c r="H33" s="14"/>
      <c r="I33" s="14"/>
      <c r="J33" s="14"/>
    </row>
    <row r="34" spans="1:10" x14ac:dyDescent="0.3">
      <c r="A34" s="14"/>
      <c r="B34" s="29"/>
      <c r="C34" s="30"/>
      <c r="D34" s="31"/>
      <c r="H34" s="14"/>
      <c r="I34" s="14"/>
      <c r="J34" s="14"/>
    </row>
    <row r="35" spans="1:10" ht="12" customHeight="1" x14ac:dyDescent="0.3">
      <c r="A35" s="14"/>
      <c r="B35" s="29"/>
      <c r="C35" s="30"/>
      <c r="D35" s="31"/>
      <c r="H35" s="14"/>
      <c r="I35" s="14"/>
      <c r="J35" s="14"/>
    </row>
    <row r="36" spans="1:10" ht="22.95" customHeight="1" x14ac:dyDescent="0.3">
      <c r="A36" s="14"/>
      <c r="B36" s="29"/>
      <c r="C36" s="30"/>
      <c r="D36" s="31"/>
      <c r="H36" s="14"/>
      <c r="I36" s="14"/>
      <c r="J36" s="14"/>
    </row>
    <row r="37" spans="1:10" x14ac:dyDescent="0.3">
      <c r="A37" s="14"/>
      <c r="B37" s="29"/>
      <c r="C37" s="30"/>
      <c r="D37" s="31"/>
      <c r="H37" s="14"/>
      <c r="I37" s="14"/>
      <c r="J37" s="14"/>
    </row>
    <row r="38" spans="1:10" x14ac:dyDescent="0.3">
      <c r="A38" s="14"/>
      <c r="B38" s="29"/>
      <c r="C38" s="30"/>
      <c r="D38" s="31"/>
      <c r="H38" s="14"/>
      <c r="I38" s="14"/>
      <c r="J38" s="14"/>
    </row>
  </sheetData>
  <hyperlinks>
    <hyperlink ref="F3" r:id="rId1" display="www.vinacfo.com" xr:uid="{FC23C831-1B1E-4B74-99E9-03F74CE5ADF7}"/>
  </hyperlinks>
  <printOptions horizontalCentered="1"/>
  <pageMargins left="0.19685039370078741" right="0.19685039370078741" top="0.39370078740157483" bottom="0.19685039370078741" header="0.19685039370078741" footer="0.19685039370078741"/>
  <pageSetup scale="80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FEB8-8EA4-4DA2-A967-F37951F9C397}">
  <dimension ref="B18:J55"/>
  <sheetViews>
    <sheetView showGridLines="0" topLeftCell="A7" workbookViewId="0">
      <selection activeCell="F26" sqref="F26"/>
    </sheetView>
  </sheetViews>
  <sheetFormatPr defaultRowHeight="15" x14ac:dyDescent="0.25"/>
  <cols>
    <col min="1" max="1" width="8.88671875" style="3"/>
    <col min="2" max="2" width="4.44140625" style="3" customWidth="1"/>
    <col min="3" max="3" width="62.44140625" style="3" customWidth="1"/>
    <col min="4" max="16384" width="8.88671875" style="3"/>
  </cols>
  <sheetData>
    <row r="18" spans="2:10" ht="17.399999999999999" customHeight="1" x14ac:dyDescent="0.25">
      <c r="B18" s="4" t="s">
        <v>6</v>
      </c>
      <c r="D18" s="8" t="s">
        <v>7</v>
      </c>
    </row>
    <row r="19" spans="2:10" ht="17.399999999999999" customHeight="1" x14ac:dyDescent="0.25">
      <c r="C19" s="3" t="s">
        <v>21</v>
      </c>
      <c r="D19" s="8" t="s">
        <v>10</v>
      </c>
    </row>
    <row r="20" spans="2:10" ht="17.399999999999999" customHeight="1" x14ac:dyDescent="0.25">
      <c r="C20" s="3" t="s">
        <v>22</v>
      </c>
      <c r="D20" s="8" t="s">
        <v>32</v>
      </c>
    </row>
    <row r="21" spans="2:10" ht="17.399999999999999" customHeight="1" x14ac:dyDescent="0.25">
      <c r="C21" s="3" t="s">
        <v>23</v>
      </c>
      <c r="D21" s="8" t="s">
        <v>8</v>
      </c>
    </row>
    <row r="22" spans="2:10" ht="17.399999999999999" customHeight="1" x14ac:dyDescent="0.25">
      <c r="C22" s="3" t="s">
        <v>24</v>
      </c>
      <c r="D22" s="8" t="s">
        <v>9</v>
      </c>
    </row>
    <row r="23" spans="2:10" ht="17.399999999999999" customHeight="1" x14ac:dyDescent="0.25">
      <c r="C23" s="3" t="s">
        <v>25</v>
      </c>
      <c r="D23" s="8"/>
    </row>
    <row r="24" spans="2:10" ht="17.399999999999999" customHeight="1" x14ac:dyDescent="0.25">
      <c r="C24" s="3" t="s">
        <v>26</v>
      </c>
      <c r="D24" s="8"/>
    </row>
    <row r="25" spans="2:10" ht="17.399999999999999" customHeight="1" x14ac:dyDescent="0.25">
      <c r="D25" s="8"/>
    </row>
    <row r="26" spans="2:10" ht="17.399999999999999" customHeight="1" x14ac:dyDescent="0.25">
      <c r="B26" s="4" t="s">
        <v>11</v>
      </c>
      <c r="D26" s="8"/>
    </row>
    <row r="27" spans="2:10" ht="17.399999999999999" customHeight="1" x14ac:dyDescent="0.25">
      <c r="B27" s="4"/>
      <c r="C27" s="3" t="s">
        <v>45</v>
      </c>
      <c r="D27" s="8"/>
    </row>
    <row r="28" spans="2:10" ht="17.399999999999999" customHeight="1" x14ac:dyDescent="0.25">
      <c r="B28" s="4"/>
      <c r="C28" s="3" t="s">
        <v>46</v>
      </c>
      <c r="D28" s="8"/>
    </row>
    <row r="29" spans="2:10" ht="17.399999999999999" customHeight="1" x14ac:dyDescent="0.25">
      <c r="B29" s="4"/>
      <c r="C29" s="3" t="s">
        <v>47</v>
      </c>
      <c r="D29" s="8"/>
    </row>
    <row r="30" spans="2:10" ht="17.399999999999999" customHeight="1" x14ac:dyDescent="0.25">
      <c r="B30" s="4"/>
      <c r="C30" s="3" t="s">
        <v>48</v>
      </c>
      <c r="D30" s="8"/>
      <c r="G30" s="7"/>
      <c r="H30" s="7"/>
      <c r="I30" s="7"/>
    </row>
    <row r="31" spans="2:10" ht="17.399999999999999" customHeight="1" x14ac:dyDescent="0.25">
      <c r="B31" s="4"/>
      <c r="C31" s="3" t="s">
        <v>49</v>
      </c>
      <c r="D31" s="8"/>
      <c r="G31" s="7"/>
      <c r="H31" s="7"/>
      <c r="I31" s="7"/>
    </row>
    <row r="32" spans="2:10" ht="17.399999999999999" customHeight="1" x14ac:dyDescent="0.25">
      <c r="B32" s="4"/>
      <c r="C32" s="3" t="s">
        <v>50</v>
      </c>
      <c r="D32" s="8"/>
      <c r="G32" s="6"/>
      <c r="H32" s="6"/>
      <c r="I32" s="6"/>
      <c r="J32" s="5"/>
    </row>
    <row r="33" spans="2:10" ht="17.399999999999999" customHeight="1" x14ac:dyDescent="0.25">
      <c r="B33" s="4"/>
      <c r="C33" s="3" t="s">
        <v>51</v>
      </c>
      <c r="D33" s="8"/>
      <c r="G33" s="6"/>
      <c r="H33" s="6"/>
      <c r="I33" s="6"/>
      <c r="J33" s="5"/>
    </row>
    <row r="34" spans="2:10" ht="17.399999999999999" customHeight="1" x14ac:dyDescent="0.25">
      <c r="B34" s="4"/>
      <c r="C34" s="3" t="s">
        <v>52</v>
      </c>
      <c r="D34" s="8"/>
      <c r="G34" s="6"/>
      <c r="H34" s="6"/>
      <c r="I34" s="6"/>
      <c r="J34" s="5"/>
    </row>
    <row r="35" spans="2:10" ht="17.399999999999999" customHeight="1" x14ac:dyDescent="0.25">
      <c r="B35" s="4"/>
      <c r="C35" s="3" t="s">
        <v>53</v>
      </c>
      <c r="D35" s="8"/>
      <c r="G35" s="6"/>
      <c r="H35" s="6"/>
      <c r="I35" s="6"/>
      <c r="J35" s="5"/>
    </row>
    <row r="36" spans="2:10" ht="17.399999999999999" customHeight="1" x14ac:dyDescent="0.25">
      <c r="B36" s="4"/>
      <c r="C36" s="3" t="s">
        <v>54</v>
      </c>
      <c r="D36" s="8"/>
      <c r="G36" s="6"/>
      <c r="H36" s="6"/>
      <c r="I36" s="6"/>
      <c r="J36" s="5"/>
    </row>
    <row r="37" spans="2:10" ht="17.399999999999999" customHeight="1" x14ac:dyDescent="0.25">
      <c r="D37" s="8"/>
    </row>
    <row r="38" spans="2:10" ht="17.399999999999999" customHeight="1" x14ac:dyDescent="0.25">
      <c r="B38" s="4" t="s">
        <v>17</v>
      </c>
      <c r="D38" s="8"/>
    </row>
    <row r="39" spans="2:10" ht="17.399999999999999" customHeight="1" x14ac:dyDescent="0.25">
      <c r="C39" s="75" t="s">
        <v>27</v>
      </c>
      <c r="D39" s="8" t="s">
        <v>15</v>
      </c>
      <c r="E39" s="7"/>
      <c r="F39" s="7"/>
    </row>
    <row r="40" spans="2:10" ht="17.399999999999999" customHeight="1" x14ac:dyDescent="0.25">
      <c r="B40" s="7"/>
      <c r="C40" s="75"/>
      <c r="D40" s="9" t="s">
        <v>16</v>
      </c>
      <c r="E40" s="7"/>
      <c r="F40" s="7"/>
    </row>
    <row r="41" spans="2:10" ht="17.399999999999999" customHeight="1" x14ac:dyDescent="0.25">
      <c r="B41" s="6"/>
      <c r="C41" s="7" t="s">
        <v>28</v>
      </c>
      <c r="D41" s="10"/>
      <c r="E41" s="6"/>
      <c r="F41" s="6"/>
    </row>
    <row r="42" spans="2:10" ht="17.399999999999999" customHeight="1" x14ac:dyDescent="0.25">
      <c r="B42" s="6"/>
      <c r="C42" s="6" t="s">
        <v>31</v>
      </c>
      <c r="D42" s="10"/>
      <c r="E42" s="6"/>
      <c r="F42" s="6"/>
    </row>
    <row r="43" spans="2:10" ht="17.399999999999999" customHeight="1" x14ac:dyDescent="0.25">
      <c r="B43" s="6"/>
      <c r="C43" s="6" t="s">
        <v>29</v>
      </c>
      <c r="D43" s="10"/>
      <c r="E43" s="6"/>
      <c r="F43" s="6"/>
    </row>
    <row r="44" spans="2:10" ht="17.399999999999999" customHeight="1" x14ac:dyDescent="0.25">
      <c r="B44" s="6"/>
      <c r="C44" s="6" t="s">
        <v>30</v>
      </c>
      <c r="D44" s="10"/>
      <c r="E44" s="6"/>
      <c r="F44" s="6"/>
    </row>
    <row r="45" spans="2:10" ht="17.399999999999999" customHeight="1" x14ac:dyDescent="0.25">
      <c r="B45" s="6"/>
      <c r="C45" s="6"/>
      <c r="D45" s="10"/>
      <c r="E45" s="6"/>
      <c r="F45" s="6"/>
    </row>
    <row r="46" spans="2:10" ht="17.399999999999999" customHeight="1" x14ac:dyDescent="0.25">
      <c r="B46" s="4" t="s">
        <v>18</v>
      </c>
      <c r="C46" s="6"/>
      <c r="D46" s="8"/>
    </row>
    <row r="47" spans="2:10" ht="17.399999999999999" customHeight="1" x14ac:dyDescent="0.25">
      <c r="C47" s="3" t="s">
        <v>34</v>
      </c>
      <c r="D47" s="8" t="s">
        <v>12</v>
      </c>
    </row>
    <row r="48" spans="2:10" ht="17.399999999999999" customHeight="1" x14ac:dyDescent="0.25">
      <c r="C48" s="3" t="s">
        <v>35</v>
      </c>
      <c r="D48" s="8" t="s">
        <v>13</v>
      </c>
    </row>
    <row r="49" spans="3:4" ht="17.399999999999999" customHeight="1" x14ac:dyDescent="0.25">
      <c r="C49" s="13" t="s">
        <v>36</v>
      </c>
      <c r="D49" s="8" t="s">
        <v>14</v>
      </c>
    </row>
    <row r="50" spans="3:4" ht="17.399999999999999" customHeight="1" x14ac:dyDescent="0.25">
      <c r="C50" s="3" t="s">
        <v>37</v>
      </c>
      <c r="D50" s="8" t="s">
        <v>33</v>
      </c>
    </row>
    <row r="51" spans="3:4" ht="17.399999999999999" customHeight="1" x14ac:dyDescent="0.25">
      <c r="C51" s="75" t="s">
        <v>20</v>
      </c>
    </row>
    <row r="52" spans="3:4" ht="17.399999999999999" customHeight="1" x14ac:dyDescent="0.25">
      <c r="C52" s="75"/>
    </row>
    <row r="53" spans="3:4" ht="17.399999999999999" customHeight="1" x14ac:dyDescent="0.25">
      <c r="C53" s="3" t="s">
        <v>19</v>
      </c>
    </row>
    <row r="54" spans="3:4" ht="17.399999999999999" customHeight="1" x14ac:dyDescent="0.25">
      <c r="C54" s="3" t="s">
        <v>38</v>
      </c>
    </row>
    <row r="55" spans="3:4" ht="17.399999999999999" customHeight="1" x14ac:dyDescent="0.25">
      <c r="C55" s="3" t="s">
        <v>39</v>
      </c>
    </row>
  </sheetData>
  <mergeCells count="2">
    <mergeCell ref="C39:C40"/>
    <mergeCell ref="C51:C5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2185-646A-4A1D-8688-895897175BE1}">
  <sheetPr>
    <tabColor theme="9"/>
  </sheetPr>
  <dimension ref="A3:A16"/>
  <sheetViews>
    <sheetView workbookViewId="0">
      <selection activeCell="A13" sqref="A13:A16"/>
    </sheetView>
  </sheetViews>
  <sheetFormatPr defaultRowHeight="14.4" x14ac:dyDescent="0.3"/>
  <cols>
    <col min="1" max="1" width="12.77734375" customWidth="1"/>
  </cols>
  <sheetData>
    <row r="3" spans="1:1" x14ac:dyDescent="0.3">
      <c r="A3" t="s">
        <v>40</v>
      </c>
    </row>
    <row r="4" spans="1:1" x14ac:dyDescent="0.3">
      <c r="A4" t="s">
        <v>41</v>
      </c>
    </row>
    <row r="5" spans="1:1" x14ac:dyDescent="0.3">
      <c r="A5" t="s">
        <v>42</v>
      </c>
    </row>
    <row r="6" spans="1:1" x14ac:dyDescent="0.3">
      <c r="A6" t="s">
        <v>43</v>
      </c>
    </row>
    <row r="7" spans="1:1" x14ac:dyDescent="0.3">
      <c r="A7" t="s">
        <v>44</v>
      </c>
    </row>
    <row r="8" spans="1:1" x14ac:dyDescent="0.3">
      <c r="A8" t="s">
        <v>124</v>
      </c>
    </row>
    <row r="13" spans="1:1" x14ac:dyDescent="0.3">
      <c r="A13" t="s">
        <v>99</v>
      </c>
    </row>
    <row r="14" spans="1:1" x14ac:dyDescent="0.3">
      <c r="A14" t="s">
        <v>109</v>
      </c>
    </row>
    <row r="15" spans="1:1" x14ac:dyDescent="0.3">
      <c r="A15" t="s">
        <v>112</v>
      </c>
    </row>
    <row r="16" spans="1:1" x14ac:dyDescent="0.3">
      <c r="A16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ReportM</vt:lpstr>
      <vt:lpstr>PL_CAT</vt:lpstr>
      <vt:lpstr>PL_CN</vt:lpstr>
      <vt:lpstr>Exp</vt:lpstr>
      <vt:lpstr>Sales</vt:lpstr>
      <vt:lpstr>Dashboard</vt:lpstr>
      <vt:lpstr>Note</vt:lpstr>
      <vt:lpstr>DM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VINACFO</dc:creator>
  <cp:lastModifiedBy>VINACFO</cp:lastModifiedBy>
  <dcterms:created xsi:type="dcterms:W3CDTF">2023-02-11T10:21:29Z</dcterms:created>
  <dcterms:modified xsi:type="dcterms:W3CDTF">2023-02-17T11:50:35Z</dcterms:modified>
</cp:coreProperties>
</file>