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Final\Excel File\"/>
    </mc:Choice>
  </mc:AlternateContent>
  <xr:revisionPtr revIDLastSave="0" documentId="13_ncr:1_{AFC12E19-6037-4746-80D7-4040310A604F}" xr6:coauthVersionLast="47" xr6:coauthVersionMax="47" xr10:uidLastSave="{00000000-0000-0000-0000-000000000000}"/>
  <bookViews>
    <workbookView xWindow="-120" yWindow="-120" windowWidth="19440" windowHeight="11640" activeTab="3" xr2:uid="{ADC05121-4410-4C0C-8562-E70BFC7DFF55}"/>
  </bookViews>
  <sheets>
    <sheet name="Data" sheetId="1" r:id="rId1"/>
    <sheet name="QC" sheetId="2" r:id="rId2"/>
    <sheet name="Plan" sheetId="3" r:id="rId3"/>
    <sheet name="CA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" i="4" l="1"/>
  <c r="I13" i="4"/>
  <c r="H13" i="4"/>
  <c r="G13" i="4"/>
  <c r="F13" i="4"/>
  <c r="E13" i="4"/>
  <c r="D13" i="4"/>
  <c r="C13" i="4"/>
  <c r="B13" i="4"/>
  <c r="J8" i="4"/>
  <c r="J12" i="4"/>
  <c r="B9" i="4"/>
  <c r="C7" i="4"/>
  <c r="D7" i="4"/>
  <c r="E7" i="4"/>
  <c r="F7" i="4"/>
  <c r="G7" i="4"/>
  <c r="H7" i="4"/>
  <c r="I7" i="4"/>
  <c r="B7" i="4"/>
  <c r="J7" i="4" s="1"/>
  <c r="C6" i="4"/>
  <c r="C5" i="4" s="1"/>
  <c r="D6" i="4"/>
  <c r="D5" i="4" s="1"/>
  <c r="E6" i="4"/>
  <c r="E5" i="4" s="1"/>
  <c r="F6" i="4"/>
  <c r="F9" i="4" s="1"/>
  <c r="F10" i="4" s="1"/>
  <c r="G6" i="4"/>
  <c r="G9" i="4" s="1"/>
  <c r="G10" i="4" s="1"/>
  <c r="H6" i="4"/>
  <c r="H9" i="4" s="1"/>
  <c r="H10" i="4" s="1"/>
  <c r="I6" i="4"/>
  <c r="I5" i="4" s="1"/>
  <c r="B6" i="4"/>
  <c r="C4" i="4"/>
  <c r="D4" i="4"/>
  <c r="E4" i="4"/>
  <c r="F4" i="4"/>
  <c r="G4" i="4"/>
  <c r="H4" i="4"/>
  <c r="I4" i="4"/>
  <c r="B4" i="4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5" i="1"/>
  <c r="M6" i="1"/>
  <c r="M7" i="1"/>
  <c r="M4" i="1"/>
  <c r="D9" i="3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B12" i="4" l="1"/>
  <c r="B5" i="4"/>
  <c r="C9" i="4"/>
  <c r="C10" i="4" s="1"/>
  <c r="J6" i="4"/>
  <c r="H5" i="4"/>
  <c r="D9" i="4"/>
  <c r="D10" i="4" s="1"/>
  <c r="J4" i="4"/>
  <c r="D12" i="4" s="1"/>
  <c r="G5" i="4"/>
  <c r="E9" i="4"/>
  <c r="E10" i="4" s="1"/>
  <c r="F5" i="4"/>
  <c r="I9" i="4"/>
  <c r="I10" i="4" s="1"/>
  <c r="B10" i="4"/>
  <c r="F85" i="1"/>
  <c r="B5" i="3" s="1"/>
  <c r="E85" i="1"/>
  <c r="J9" i="4" l="1"/>
  <c r="C12" i="4"/>
  <c r="E12" i="4"/>
  <c r="F12" i="4"/>
  <c r="G12" i="4"/>
  <c r="J5" i="4"/>
  <c r="H12" i="4"/>
  <c r="I12" i="4"/>
  <c r="G85" i="1"/>
  <c r="B4" i="3"/>
  <c r="B6" i="3" s="1"/>
  <c r="B10" i="3" l="1"/>
  <c r="B7" i="3"/>
  <c r="D7" i="3" l="1"/>
  <c r="D4" i="3"/>
  <c r="D5" i="3" l="1"/>
  <c r="F4" i="3"/>
  <c r="D6" i="3"/>
  <c r="D10" i="3" s="1"/>
  <c r="D14" i="3" s="1"/>
  <c r="J6" i="1" l="1"/>
  <c r="J14" i="1"/>
  <c r="J22" i="1"/>
  <c r="J30" i="1"/>
  <c r="J38" i="1"/>
  <c r="J46" i="1"/>
  <c r="J54" i="1"/>
  <c r="J62" i="1"/>
  <c r="J70" i="1"/>
  <c r="J78" i="1"/>
  <c r="I38" i="1"/>
  <c r="N38" i="1" s="1"/>
  <c r="I7" i="1"/>
  <c r="N7" i="1" s="1"/>
  <c r="I15" i="1"/>
  <c r="N15" i="1" s="1"/>
  <c r="I23" i="1"/>
  <c r="N23" i="1" s="1"/>
  <c r="I31" i="1"/>
  <c r="N31" i="1" s="1"/>
  <c r="I39" i="1"/>
  <c r="N39" i="1" s="1"/>
  <c r="I47" i="1"/>
  <c r="N47" i="1" s="1"/>
  <c r="I55" i="1"/>
  <c r="N55" i="1" s="1"/>
  <c r="I63" i="1"/>
  <c r="N63" i="1" s="1"/>
  <c r="I71" i="1"/>
  <c r="N71" i="1" s="1"/>
  <c r="I79" i="1"/>
  <c r="N79" i="1" s="1"/>
  <c r="I30" i="1"/>
  <c r="N30" i="1" s="1"/>
  <c r="I78" i="1"/>
  <c r="N78" i="1" s="1"/>
  <c r="J7" i="1"/>
  <c r="J15" i="1"/>
  <c r="J23" i="1"/>
  <c r="J31" i="1"/>
  <c r="J39" i="1"/>
  <c r="J47" i="1"/>
  <c r="J55" i="1"/>
  <c r="J63" i="1"/>
  <c r="J71" i="1"/>
  <c r="J79" i="1"/>
  <c r="I14" i="1"/>
  <c r="N14" i="1" s="1"/>
  <c r="I62" i="1"/>
  <c r="N62" i="1" s="1"/>
  <c r="I8" i="1"/>
  <c r="N8" i="1" s="1"/>
  <c r="I16" i="1"/>
  <c r="N16" i="1" s="1"/>
  <c r="I24" i="1"/>
  <c r="N24" i="1" s="1"/>
  <c r="I32" i="1"/>
  <c r="N32" i="1" s="1"/>
  <c r="I40" i="1"/>
  <c r="N40" i="1" s="1"/>
  <c r="I48" i="1"/>
  <c r="N48" i="1" s="1"/>
  <c r="I56" i="1"/>
  <c r="N56" i="1" s="1"/>
  <c r="I64" i="1"/>
  <c r="N64" i="1" s="1"/>
  <c r="I72" i="1"/>
  <c r="N72" i="1" s="1"/>
  <c r="I80" i="1"/>
  <c r="N80" i="1" s="1"/>
  <c r="I22" i="1"/>
  <c r="N22" i="1" s="1"/>
  <c r="I70" i="1"/>
  <c r="N70" i="1" s="1"/>
  <c r="J8" i="1"/>
  <c r="J16" i="1"/>
  <c r="J24" i="1"/>
  <c r="J32" i="1"/>
  <c r="J40" i="1"/>
  <c r="J48" i="1"/>
  <c r="J56" i="1"/>
  <c r="J64" i="1"/>
  <c r="J72" i="1"/>
  <c r="J80" i="1"/>
  <c r="I6" i="1"/>
  <c r="N6" i="1" s="1"/>
  <c r="I9" i="1"/>
  <c r="N9" i="1" s="1"/>
  <c r="I17" i="1"/>
  <c r="N17" i="1" s="1"/>
  <c r="I25" i="1"/>
  <c r="N25" i="1" s="1"/>
  <c r="I33" i="1"/>
  <c r="N33" i="1" s="1"/>
  <c r="I41" i="1"/>
  <c r="N41" i="1" s="1"/>
  <c r="I49" i="1"/>
  <c r="N49" i="1" s="1"/>
  <c r="I57" i="1"/>
  <c r="N57" i="1" s="1"/>
  <c r="I65" i="1"/>
  <c r="N65" i="1" s="1"/>
  <c r="I73" i="1"/>
  <c r="N73" i="1" s="1"/>
  <c r="I81" i="1"/>
  <c r="N81" i="1" s="1"/>
  <c r="I54" i="1"/>
  <c r="N54" i="1" s="1"/>
  <c r="J9" i="1"/>
  <c r="J17" i="1"/>
  <c r="J25" i="1"/>
  <c r="J33" i="1"/>
  <c r="J41" i="1"/>
  <c r="J49" i="1"/>
  <c r="J57" i="1"/>
  <c r="J65" i="1"/>
  <c r="J73" i="1"/>
  <c r="J81" i="1"/>
  <c r="I46" i="1"/>
  <c r="N46" i="1" s="1"/>
  <c r="I10" i="1"/>
  <c r="N10" i="1" s="1"/>
  <c r="I18" i="1"/>
  <c r="N18" i="1" s="1"/>
  <c r="I26" i="1"/>
  <c r="N26" i="1" s="1"/>
  <c r="I34" i="1"/>
  <c r="N34" i="1" s="1"/>
  <c r="I42" i="1"/>
  <c r="N42" i="1" s="1"/>
  <c r="I50" i="1"/>
  <c r="N50" i="1" s="1"/>
  <c r="I58" i="1"/>
  <c r="N58" i="1" s="1"/>
  <c r="I66" i="1"/>
  <c r="N66" i="1" s="1"/>
  <c r="I74" i="1"/>
  <c r="N74" i="1" s="1"/>
  <c r="I82" i="1"/>
  <c r="N82" i="1" s="1"/>
  <c r="J10" i="1"/>
  <c r="J18" i="1"/>
  <c r="J26" i="1"/>
  <c r="J34" i="1"/>
  <c r="J42" i="1"/>
  <c r="J50" i="1"/>
  <c r="J58" i="1"/>
  <c r="J66" i="1"/>
  <c r="J74" i="1"/>
  <c r="J82" i="1"/>
  <c r="I11" i="1"/>
  <c r="N11" i="1" s="1"/>
  <c r="I19" i="1"/>
  <c r="N19" i="1" s="1"/>
  <c r="I27" i="1"/>
  <c r="N27" i="1" s="1"/>
  <c r="I35" i="1"/>
  <c r="N35" i="1" s="1"/>
  <c r="I43" i="1"/>
  <c r="N43" i="1" s="1"/>
  <c r="I51" i="1"/>
  <c r="N51" i="1" s="1"/>
  <c r="I59" i="1"/>
  <c r="N59" i="1" s="1"/>
  <c r="I67" i="1"/>
  <c r="N67" i="1" s="1"/>
  <c r="I75" i="1"/>
  <c r="N75" i="1" s="1"/>
  <c r="I83" i="1"/>
  <c r="N83" i="1" s="1"/>
  <c r="J11" i="1"/>
  <c r="J19" i="1"/>
  <c r="J27" i="1"/>
  <c r="J35" i="1"/>
  <c r="J43" i="1"/>
  <c r="J51" i="1"/>
  <c r="J59" i="1"/>
  <c r="J67" i="1"/>
  <c r="J75" i="1"/>
  <c r="J83" i="1"/>
  <c r="I12" i="1"/>
  <c r="N12" i="1" s="1"/>
  <c r="I20" i="1"/>
  <c r="N20" i="1" s="1"/>
  <c r="I28" i="1"/>
  <c r="N28" i="1" s="1"/>
  <c r="I36" i="1"/>
  <c r="N36" i="1" s="1"/>
  <c r="I44" i="1"/>
  <c r="N44" i="1" s="1"/>
  <c r="I52" i="1"/>
  <c r="N52" i="1" s="1"/>
  <c r="I60" i="1"/>
  <c r="N60" i="1" s="1"/>
  <c r="I68" i="1"/>
  <c r="N68" i="1" s="1"/>
  <c r="I76" i="1"/>
  <c r="N76" i="1" s="1"/>
  <c r="I84" i="1"/>
  <c r="N84" i="1" s="1"/>
  <c r="J12" i="1"/>
  <c r="J20" i="1"/>
  <c r="J28" i="1"/>
  <c r="J36" i="1"/>
  <c r="J44" i="1"/>
  <c r="J52" i="1"/>
  <c r="J60" i="1"/>
  <c r="J68" i="1"/>
  <c r="J76" i="1"/>
  <c r="J84" i="1"/>
  <c r="I5" i="1"/>
  <c r="N5" i="1" s="1"/>
  <c r="I13" i="1"/>
  <c r="N13" i="1" s="1"/>
  <c r="I21" i="1"/>
  <c r="N21" i="1" s="1"/>
  <c r="I29" i="1"/>
  <c r="N29" i="1" s="1"/>
  <c r="I37" i="1"/>
  <c r="N37" i="1" s="1"/>
  <c r="I45" i="1"/>
  <c r="N45" i="1" s="1"/>
  <c r="I53" i="1"/>
  <c r="N53" i="1" s="1"/>
  <c r="I61" i="1"/>
  <c r="N61" i="1" s="1"/>
  <c r="I69" i="1"/>
  <c r="N69" i="1" s="1"/>
  <c r="I77" i="1"/>
  <c r="N77" i="1" s="1"/>
  <c r="J4" i="1"/>
  <c r="J5" i="1"/>
  <c r="J13" i="1"/>
  <c r="J21" i="1"/>
  <c r="J29" i="1"/>
  <c r="J37" i="1"/>
  <c r="J45" i="1"/>
  <c r="J53" i="1"/>
  <c r="J61" i="1"/>
  <c r="J69" i="1"/>
  <c r="J77" i="1"/>
  <c r="I4" i="1"/>
  <c r="N4" i="1" s="1"/>
  <c r="K11" i="1" l="1"/>
  <c r="L11" i="1" s="1"/>
  <c r="K63" i="1"/>
  <c r="L63" i="1" s="1"/>
  <c r="K50" i="1"/>
  <c r="L50" i="1" s="1"/>
  <c r="K55" i="1"/>
  <c r="L55" i="1" s="1"/>
  <c r="K26" i="1"/>
  <c r="L26" i="1"/>
  <c r="K47" i="1"/>
  <c r="L47" i="1" s="1"/>
  <c r="K42" i="1"/>
  <c r="L42" i="1"/>
  <c r="K65" i="1"/>
  <c r="L65" i="1" s="1"/>
  <c r="K10" i="1"/>
  <c r="L10" i="1" s="1"/>
  <c r="K49" i="1"/>
  <c r="L49" i="1" s="1"/>
  <c r="K31" i="1"/>
  <c r="L31" i="1" s="1"/>
  <c r="K23" i="1"/>
  <c r="L23" i="1" s="1"/>
  <c r="K78" i="1"/>
  <c r="L78" i="1" s="1"/>
  <c r="K71" i="1"/>
  <c r="L71" i="1" s="1"/>
  <c r="K33" i="1"/>
  <c r="L33" i="1" s="1"/>
  <c r="K80" i="1"/>
  <c r="L80" i="1" s="1"/>
  <c r="K15" i="1"/>
  <c r="L15" i="1" s="1"/>
  <c r="K70" i="1"/>
  <c r="L70" i="1" s="1"/>
  <c r="K37" i="1"/>
  <c r="L37" i="1" s="1"/>
  <c r="K72" i="1"/>
  <c r="L72" i="1" s="1"/>
  <c r="K7" i="1"/>
  <c r="L7" i="1" s="1"/>
  <c r="K62" i="1"/>
  <c r="L62" i="1" s="1"/>
  <c r="K45" i="1"/>
  <c r="L45" i="1" s="1"/>
  <c r="K4" i="1"/>
  <c r="J85" i="1"/>
  <c r="K64" i="1"/>
  <c r="L64" i="1" s="1"/>
  <c r="K54" i="1"/>
  <c r="L54" i="1" s="1"/>
  <c r="K53" i="1"/>
  <c r="L53" i="1" s="1"/>
  <c r="K84" i="1"/>
  <c r="L84" i="1" s="1"/>
  <c r="K29" i="1"/>
  <c r="L29" i="1" s="1"/>
  <c r="K25" i="1"/>
  <c r="L25" i="1"/>
  <c r="K67" i="1"/>
  <c r="L67" i="1" s="1"/>
  <c r="K9" i="1"/>
  <c r="L9" i="1" s="1"/>
  <c r="K56" i="1"/>
  <c r="L56" i="1" s="1"/>
  <c r="K46" i="1"/>
  <c r="L46" i="1" s="1"/>
  <c r="K8" i="1"/>
  <c r="L8" i="1" s="1"/>
  <c r="K73" i="1"/>
  <c r="L73" i="1" s="1"/>
  <c r="K18" i="1"/>
  <c r="L18" i="1" s="1"/>
  <c r="K75" i="1"/>
  <c r="L75" i="1" s="1"/>
  <c r="K36" i="1"/>
  <c r="L36" i="1" s="1"/>
  <c r="K28" i="1"/>
  <c r="L28" i="1" s="1"/>
  <c r="K59" i="1"/>
  <c r="L59" i="1" s="1"/>
  <c r="K48" i="1"/>
  <c r="L48" i="1" s="1"/>
  <c r="K38" i="1"/>
  <c r="L38" i="1" s="1"/>
  <c r="K69" i="1"/>
  <c r="L69" i="1" s="1"/>
  <c r="K61" i="1"/>
  <c r="L61" i="1" s="1"/>
  <c r="K21" i="1"/>
  <c r="L21" i="1" s="1"/>
  <c r="K60" i="1"/>
  <c r="L60" i="1" s="1"/>
  <c r="K83" i="1"/>
  <c r="L83" i="1" s="1"/>
  <c r="K20" i="1"/>
  <c r="L20" i="1" s="1"/>
  <c r="K51" i="1"/>
  <c r="L51" i="1" s="1"/>
  <c r="K82" i="1"/>
  <c r="L82" i="1" s="1"/>
  <c r="K40" i="1"/>
  <c r="L40" i="1" s="1"/>
  <c r="K30" i="1"/>
  <c r="L30" i="1" s="1"/>
  <c r="K34" i="1"/>
  <c r="L34" i="1" s="1"/>
  <c r="K57" i="1"/>
  <c r="L57" i="1"/>
  <c r="K41" i="1"/>
  <c r="L41" i="1" s="1"/>
  <c r="K5" i="1"/>
  <c r="L5" i="1" s="1"/>
  <c r="K17" i="1"/>
  <c r="L17" i="1" s="1"/>
  <c r="K12" i="1"/>
  <c r="L12" i="1" s="1"/>
  <c r="K43" i="1"/>
  <c r="L43" i="1" s="1"/>
  <c r="K74" i="1"/>
  <c r="L74" i="1"/>
  <c r="K32" i="1"/>
  <c r="L32" i="1" s="1"/>
  <c r="K22" i="1"/>
  <c r="L22" i="1" s="1"/>
  <c r="K19" i="1"/>
  <c r="L19" i="1" s="1"/>
  <c r="K39" i="1"/>
  <c r="L39" i="1" s="1"/>
  <c r="K35" i="1"/>
  <c r="L35" i="1" s="1"/>
  <c r="K66" i="1"/>
  <c r="L66" i="1" s="1"/>
  <c r="K24" i="1"/>
  <c r="L24" i="1" s="1"/>
  <c r="K14" i="1"/>
  <c r="L14" i="1" s="1"/>
  <c r="K81" i="1"/>
  <c r="L81" i="1" s="1"/>
  <c r="K76" i="1"/>
  <c r="L76" i="1" s="1"/>
  <c r="L68" i="1"/>
  <c r="K68" i="1"/>
  <c r="K13" i="1"/>
  <c r="L13" i="1" s="1"/>
  <c r="K52" i="1"/>
  <c r="L52" i="1" s="1"/>
  <c r="K44" i="1"/>
  <c r="L44" i="1" s="1"/>
  <c r="K77" i="1"/>
  <c r="L77" i="1" s="1"/>
  <c r="K27" i="1"/>
  <c r="L27" i="1" s="1"/>
  <c r="K58" i="1"/>
  <c r="L58" i="1"/>
  <c r="K16" i="1"/>
  <c r="L16" i="1" s="1"/>
  <c r="K79" i="1"/>
  <c r="L79" i="1" s="1"/>
  <c r="K6" i="1"/>
  <c r="L6" i="1" s="1"/>
  <c r="K85" i="1" l="1"/>
  <c r="L4" i="1"/>
  <c r="L85" i="1" s="1"/>
</calcChain>
</file>

<file path=xl/sharedStrings.xml><?xml version="1.0" encoding="utf-8"?>
<sst xmlns="http://schemas.openxmlformats.org/spreadsheetml/2006/main" count="618" uniqueCount="196">
  <si>
    <t>TP_THAPCAMSAY</t>
  </si>
  <si>
    <t>TCẩm FLMgói100g10loc*4goi</t>
  </si>
  <si>
    <t>Thùng</t>
  </si>
  <si>
    <t>0412903100111211</t>
  </si>
  <si>
    <t>TCẩm FLM goi25g</t>
  </si>
  <si>
    <t>0412903100032000</t>
  </si>
  <si>
    <t>TCẩm LV gói250g</t>
  </si>
  <si>
    <t>0412902100200500</t>
  </si>
  <si>
    <t>TCẩm LV gói230g</t>
  </si>
  <si>
    <t>0412902100190500</t>
  </si>
  <si>
    <t>TCẩm LV gói100g</t>
  </si>
  <si>
    <t>0412902100111200</t>
  </si>
  <si>
    <t>TCẩm LV gói25g</t>
  </si>
  <si>
    <t>0412902100032000</t>
  </si>
  <si>
    <t>TCẩm VN lon150g</t>
  </si>
  <si>
    <t>0412901200150500</t>
  </si>
  <si>
    <t>TCẩm VNgói250g Wallmar</t>
  </si>
  <si>
    <t>0412901160200500</t>
  </si>
  <si>
    <t>TCẩm VNgói100g Wallmar</t>
  </si>
  <si>
    <t>0412901160111200</t>
  </si>
  <si>
    <t>TCẩm VNgói250gA.Mầu</t>
  </si>
  <si>
    <t>0412901150200500</t>
  </si>
  <si>
    <t>TCẩm VNgói100gA.Mầu</t>
  </si>
  <si>
    <t>0412901150111200</t>
  </si>
  <si>
    <t>TCẩm VN gói100g10loc*4goi</t>
  </si>
  <si>
    <t>0412901123111200</t>
  </si>
  <si>
    <t>TCẩm(T.Cây) VN gói500g</t>
  </si>
  <si>
    <t>0412901100250200</t>
  </si>
  <si>
    <t>TCẩm(T.Cây) VN gói250g</t>
  </si>
  <si>
    <t>0412901100200500</t>
  </si>
  <si>
    <t>TCẩm VN gói210g VDT</t>
  </si>
  <si>
    <t>0412901100180523</t>
  </si>
  <si>
    <t>TCẩm(T.Cây) VN gói100g</t>
  </si>
  <si>
    <t>0412901100111200</t>
  </si>
  <si>
    <t>TCẩm VN gói80g VDT (40 gói)</t>
  </si>
  <si>
    <t>0412901100101723</t>
  </si>
  <si>
    <t>TCẩm VNgói80g (zipper)</t>
  </si>
  <si>
    <t>0412901100101217</t>
  </si>
  <si>
    <t>TCẩm(T.Cây) VN goi25g</t>
  </si>
  <si>
    <t>0412901100032000</t>
  </si>
  <si>
    <t>TP_TAO</t>
  </si>
  <si>
    <t>Táo TML gói150g</t>
  </si>
  <si>
    <t>0412801100150500</t>
  </si>
  <si>
    <t>TP_MITSAY</t>
  </si>
  <si>
    <t>Mít 500g Big C</t>
  </si>
  <si>
    <t>0412303146042000</t>
  </si>
  <si>
    <t>Mít FLM gói20g10loc*10goi</t>
  </si>
  <si>
    <t>0412303100022011</t>
  </si>
  <si>
    <t>Mít FLM goi20g</t>
  </si>
  <si>
    <t>0412303100022000</t>
  </si>
  <si>
    <t>Mít LV gói230g</t>
  </si>
  <si>
    <t>0412302100190500</t>
  </si>
  <si>
    <t>Mít LV gói150g</t>
  </si>
  <si>
    <t>0412302100151000</t>
  </si>
  <si>
    <t>Mít LV gói100g</t>
  </si>
  <si>
    <t>0412302100111200</t>
  </si>
  <si>
    <t>Mít LV gói20g</t>
  </si>
  <si>
    <t>0412302100022000</t>
  </si>
  <si>
    <t>Mít VN lon120g</t>
  </si>
  <si>
    <t>0412301200120500</t>
  </si>
  <si>
    <t>Mít VN gói250g A.Mầu</t>
  </si>
  <si>
    <t>0412301150200500</t>
  </si>
  <si>
    <t>Mít VN gói150g A.Mầu</t>
  </si>
  <si>
    <t>0412301150151000</t>
  </si>
  <si>
    <t>Mít VN gói100g A.Mầu</t>
  </si>
  <si>
    <t>0412301150111200</t>
  </si>
  <si>
    <t>Mít VN gói100g Wallmar</t>
  </si>
  <si>
    <t>0412301100200504</t>
  </si>
  <si>
    <t>Mít VN gói150g Wallmar</t>
  </si>
  <si>
    <t>0412301100200503</t>
  </si>
  <si>
    <t>Mít VN gói250g Wallmar</t>
  </si>
  <si>
    <t>0412301100200502</t>
  </si>
  <si>
    <t>Mít VN gói250g</t>
  </si>
  <si>
    <t>0412301100200500</t>
  </si>
  <si>
    <t>Mít VN gói210g VDT</t>
  </si>
  <si>
    <t>0412301100180523</t>
  </si>
  <si>
    <t>Mít VN gói210g</t>
  </si>
  <si>
    <t>0412301100180500</t>
  </si>
  <si>
    <t>Mít VN gói100g</t>
  </si>
  <si>
    <t>0412301100111200</t>
  </si>
  <si>
    <t>Mít VN gói80g VDT (40 gói)</t>
  </si>
  <si>
    <t>0412301100101723</t>
  </si>
  <si>
    <t>Mít VN gói80g zipper45goi</t>
  </si>
  <si>
    <t>0412301100101417</t>
  </si>
  <si>
    <t>Mít VN gói30g10loc*10goi</t>
  </si>
  <si>
    <t>0412301100042011</t>
  </si>
  <si>
    <t>Mít VN gói30g 100gói</t>
  </si>
  <si>
    <t>0412301100042000</t>
  </si>
  <si>
    <t>Mít VN goi20g</t>
  </si>
  <si>
    <t>0412301100022000</t>
  </si>
  <si>
    <t>Mít xá 5kg( thùng)</t>
  </si>
  <si>
    <t>0412300100352700</t>
  </si>
  <si>
    <t>TP_KHOAILANGSAY</t>
  </si>
  <si>
    <t>KLang FLM gói230g</t>
  </si>
  <si>
    <t>0411813100190500</t>
  </si>
  <si>
    <t>KLang VN gói100g</t>
  </si>
  <si>
    <t>0411811100111400</t>
  </si>
  <si>
    <t>Lang xá thùng 5kg</t>
  </si>
  <si>
    <t>0411810100352700</t>
  </si>
  <si>
    <t>KLang VNgói250g A.Mầu</t>
  </si>
  <si>
    <t>0411801150200500</t>
  </si>
  <si>
    <t>KLang VNgói100g A.Mầu</t>
  </si>
  <si>
    <t>0411801150111400</t>
  </si>
  <si>
    <t>TP_HATSENSAY</t>
  </si>
  <si>
    <t>Hạt sen Gói 500g trà xanh</t>
  </si>
  <si>
    <t>0411501139702000</t>
  </si>
  <si>
    <t>Hạt sen Gói 500g ô mai</t>
  </si>
  <si>
    <t>0411501139602000</t>
  </si>
  <si>
    <t>Hạt sen Gói 500g mật ong</t>
  </si>
  <si>
    <t>0411501139502000</t>
  </si>
  <si>
    <t>Hạt sen Gói 500g truyền thống</t>
  </si>
  <si>
    <t>0411501139402000</t>
  </si>
  <si>
    <t>Hạt sen Gói 250g trà xanh</t>
  </si>
  <si>
    <t>0411501139302000</t>
  </si>
  <si>
    <t>Hạt sen Gói 250g ô mai</t>
  </si>
  <si>
    <t>0411501139202000</t>
  </si>
  <si>
    <t>Hạt sen Gói 250g mật ong</t>
  </si>
  <si>
    <t>0411501139102000</t>
  </si>
  <si>
    <t>Hạt sen Gói 250g truyền thống</t>
  </si>
  <si>
    <t>0411501139002000</t>
  </si>
  <si>
    <t>Hạt sen Hộp 250g  trà xanh</t>
  </si>
  <si>
    <t>0411501138902000</t>
  </si>
  <si>
    <t>Hạt sen Hộp 250g  ô mai</t>
  </si>
  <si>
    <t>0411501138802000</t>
  </si>
  <si>
    <t>Hạt sen Hộp 250g  mật ong</t>
  </si>
  <si>
    <t>0411501138702000</t>
  </si>
  <si>
    <t>Hạt sen Hộp 250g  truyền thống</t>
  </si>
  <si>
    <t>0411501138602000</t>
  </si>
  <si>
    <t>Hạt sen Hộp 150g  trà xanh</t>
  </si>
  <si>
    <t>0411501138502000</t>
  </si>
  <si>
    <t>Hạt sen Hộp 150g  ô mai</t>
  </si>
  <si>
    <t>0411501138402000</t>
  </si>
  <si>
    <t>Hạt sen Hộp 150g mật ong</t>
  </si>
  <si>
    <t>0411501138302000</t>
  </si>
  <si>
    <t>Hạt sen Hộp 150g truyền thống</t>
  </si>
  <si>
    <t>0411501138202000</t>
  </si>
  <si>
    <t>TP_CHUOISAY</t>
  </si>
  <si>
    <t>Chuối 250g Big C</t>
  </si>
  <si>
    <t>0410524100080000</t>
  </si>
  <si>
    <t>ChuốiVN gói100g</t>
  </si>
  <si>
    <t>0410521100111700</t>
  </si>
  <si>
    <t>Chuối xá thùng 5kg</t>
  </si>
  <si>
    <t>0410520100352700</t>
  </si>
  <si>
    <t>ChuốiVN gói250g A.Mầu</t>
  </si>
  <si>
    <t>0410501150200700</t>
  </si>
  <si>
    <t>ChuốiVN gói100g A.Mầu</t>
  </si>
  <si>
    <t>0410501150111700</t>
  </si>
  <si>
    <t>TP_KHOAIMONSAY</t>
  </si>
  <si>
    <t>KMôn FLM gói230g</t>
  </si>
  <si>
    <t>0411913100190500</t>
  </si>
  <si>
    <t>KMôn VN gói150g</t>
  </si>
  <si>
    <t>0411911100151200</t>
  </si>
  <si>
    <t>Môn xá thùng 6kg</t>
  </si>
  <si>
    <t>0411910100332700</t>
  </si>
  <si>
    <t>KMôn VN gói100g á.Mầu</t>
  </si>
  <si>
    <t>0411901150111400</t>
  </si>
  <si>
    <t>TP_CAFE</t>
  </si>
  <si>
    <t>Cafe hộp V 16x20x24 Sa</t>
  </si>
  <si>
    <t>0440306400390721</t>
  </si>
  <si>
    <t>Cafe bịch V 16x24x24 Sa</t>
  </si>
  <si>
    <t>0440306100400700</t>
  </si>
  <si>
    <t>Cafe bịch V 20x24x20 Sa</t>
  </si>
  <si>
    <t>0440306100240521</t>
  </si>
  <si>
    <t>Cafe hộp Jak 16x20x24 đỏ</t>
  </si>
  <si>
    <t>0440305400390719</t>
  </si>
  <si>
    <t>Cafe bịch Jak 16x24x24 đỏ</t>
  </si>
  <si>
    <t>0440305100400700</t>
  </si>
  <si>
    <t>Cafe bịch Jak 16x50x10 đỏ</t>
  </si>
  <si>
    <t>0440301100371618</t>
  </si>
  <si>
    <t>CPhê rang xay t.cẩm 1-5</t>
  </si>
  <si>
    <t>0440300100280100</t>
  </si>
  <si>
    <t>Biến phí</t>
  </si>
  <si>
    <t>Doanh thu</t>
  </si>
  <si>
    <t>Số lượng bán</t>
  </si>
  <si>
    <t>Giá bán</t>
  </si>
  <si>
    <t>Quy cách</t>
  </si>
  <si>
    <t>Nhóm</t>
  </si>
  <si>
    <t>Tên sản phẩm</t>
  </si>
  <si>
    <t>ĐVT</t>
  </si>
  <si>
    <t>Mã TP</t>
  </si>
  <si>
    <t>Báo cáo lãi lỗ</t>
  </si>
  <si>
    <t>Năm hiện tại</t>
  </si>
  <si>
    <t>Số dư đảm phí</t>
  </si>
  <si>
    <t>Tỷ lệ số dư đảm phí</t>
  </si>
  <si>
    <t>Tổng định phí</t>
  </si>
  <si>
    <t>Lợi nhuận</t>
  </si>
  <si>
    <t>Giả định</t>
  </si>
  <si>
    <t xml:space="preserve">Định phí tăng </t>
  </si>
  <si>
    <t>Lợi nhuận kỳ vọng</t>
  </si>
  <si>
    <t>Kế hoạch</t>
  </si>
  <si>
    <t>Tăng trưởng DT</t>
  </si>
  <si>
    <t>NĂM HIỆN TẠI</t>
  </si>
  <si>
    <t>KẾ HOẠCH</t>
  </si>
  <si>
    <t>Nhóm SP</t>
  </si>
  <si>
    <t>Số lượng/ tấn</t>
  </si>
  <si>
    <t>Toàn công 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</si>
</sst>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>
    <font>
      <sz val="9"/>
      <color theme="1"/>
      <name val=".VnTime"/>
      <family val="2"/>
    </font>
    <font>
      <sz val="9"/>
      <color theme="1"/>
      <name val=".VnTime"/>
      <family val="2"/>
    </font>
    <font>
      <sz val="10"/>
      <name val="Tahoma"/>
      <family val="2"/>
    </font>
    <font>
      <sz val="10"/>
      <name val="Arial"/>
      <family val="2"/>
    </font>
    <font>
      <b/>
      <sz val="10"/>
      <name val="Tahoma"/>
      <family val="2"/>
    </font>
    <font>
      <i/>
      <sz val="9"/>
      <color theme="1"/>
      <name val=".VnTime"/>
    </font>
    <font>
      <b/>
      <sz val="9"/>
      <color theme="1"/>
      <name val=".VnTime"/>
    </font>
    <font>
      <b/>
      <sz val="9"/>
      <name val=".VnTime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</cellStyleXfs>
  <cellXfs count="24">
    <xf numFmtId="0" fontId="0" fillId="0" borderId="0" xfId="0"/>
    <xf numFmtId="164" fontId="0" fillId="0" borderId="0" xfId="1" applyNumberFormat="1" applyFont="1"/>
    <xf numFmtId="9" fontId="0" fillId="0" borderId="0" xfId="2" applyFont="1"/>
    <xf numFmtId="43" fontId="0" fillId="0" borderId="0" xfId="0" applyNumberFormat="1"/>
    <xf numFmtId="164" fontId="0" fillId="0" borderId="0" xfId="0" applyNumberFormat="1"/>
    <xf numFmtId="164" fontId="2" fillId="0" borderId="0" xfId="1" applyNumberFormat="1" applyFont="1" applyFill="1" applyBorder="1"/>
    <xf numFmtId="0" fontId="2" fillId="0" borderId="0" xfId="3" applyFont="1"/>
    <xf numFmtId="164" fontId="4" fillId="2" borderId="0" xfId="1" applyNumberFormat="1" applyFont="1" applyFill="1" applyBorder="1" applyAlignment="1">
      <alignment horizontal="center" vertical="center" wrapText="1"/>
    </xf>
    <xf numFmtId="0" fontId="4" fillId="2" borderId="0" xfId="3" applyFont="1" applyFill="1" applyAlignment="1">
      <alignment horizontal="center" vertical="center" wrapText="1"/>
    </xf>
    <xf numFmtId="43" fontId="0" fillId="0" borderId="0" xfId="1" applyFont="1"/>
    <xf numFmtId="0" fontId="0" fillId="0" borderId="1" xfId="0" applyBorder="1"/>
    <xf numFmtId="164" fontId="0" fillId="0" borderId="1" xfId="1" applyNumberFormat="1" applyFont="1" applyBorder="1"/>
    <xf numFmtId="9" fontId="5" fillId="0" borderId="0" xfId="2" applyFont="1" applyAlignment="1">
      <alignment horizontal="right"/>
    </xf>
    <xf numFmtId="10" fontId="0" fillId="0" borderId="0" xfId="2" applyNumberFormat="1" applyFont="1"/>
    <xf numFmtId="164" fontId="6" fillId="0" borderId="0" xfId="0" applyNumberFormat="1" applyFont="1"/>
    <xf numFmtId="0" fontId="6" fillId="0" borderId="0" xfId="0" applyFont="1"/>
    <xf numFmtId="0" fontId="7" fillId="3" borderId="0" xfId="0" applyFont="1" applyFill="1" applyAlignment="1">
      <alignment horizontal="right"/>
    </xf>
    <xf numFmtId="9" fontId="0" fillId="0" borderId="0" xfId="0" applyNumberFormat="1"/>
    <xf numFmtId="0" fontId="6" fillId="4" borderId="0" xfId="0" applyFont="1" applyFill="1" applyAlignment="1">
      <alignment horizontal="right"/>
    </xf>
    <xf numFmtId="0" fontId="6" fillId="0" borderId="0" xfId="0" applyFont="1" applyAlignment="1">
      <alignment horizontal="center"/>
    </xf>
    <xf numFmtId="164" fontId="6" fillId="0" borderId="0" xfId="1" applyNumberFormat="1" applyFont="1"/>
    <xf numFmtId="43" fontId="0" fillId="0" borderId="1" xfId="1" applyFont="1" applyBorder="1"/>
    <xf numFmtId="164" fontId="6" fillId="0" borderId="1" xfId="0" applyNumberFormat="1" applyFont="1" applyBorder="1"/>
    <xf numFmtId="0" fontId="6" fillId="5" borderId="0" xfId="0" applyFont="1" applyFill="1"/>
  </cellXfs>
  <cellStyles count="4">
    <cellStyle name="Comma" xfId="1" builtinId="3"/>
    <cellStyle name="Normal" xfId="0" builtinId="0"/>
    <cellStyle name="Normal 2" xfId="3" xr:uid="{E1D4B0BE-F765-4EAD-886D-2636E663E175}"/>
    <cellStyle name="Percent" xfId="2" builtinId="5"/>
  </cellStyles>
  <dxfs count="2">
    <dxf>
      <font>
        <color rgb="FFFFFFFF"/>
      </font>
    </dxf>
    <dxf>
      <font>
        <color rgb="FFFFFFFF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447FB-4D07-4CB4-B15C-339718C54950}">
  <sheetPr>
    <tabColor theme="7" tint="0.59999389629810485"/>
  </sheetPr>
  <dimension ref="A2:N85"/>
  <sheetViews>
    <sheetView topLeftCell="D1" workbookViewId="0">
      <selection activeCell="O4" sqref="O4"/>
    </sheetView>
  </sheetViews>
  <sheetFormatPr defaultRowHeight="12"/>
  <cols>
    <col min="1" max="1" width="20.140625" bestFit="1" customWidth="1"/>
    <col min="3" max="3" width="32.140625" bestFit="1" customWidth="1"/>
    <col min="4" max="4" width="17.28515625" customWidth="1"/>
    <col min="5" max="5" width="15.5703125" bestFit="1" customWidth="1"/>
    <col min="6" max="7" width="17.85546875" bestFit="1" customWidth="1"/>
    <col min="8" max="8" width="2.28515625" customWidth="1"/>
    <col min="9" max="9" width="15" customWidth="1"/>
    <col min="10" max="10" width="18.28515625" style="1" bestFit="1" customWidth="1"/>
    <col min="11" max="11" width="17" style="1" bestFit="1" customWidth="1"/>
    <col min="12" max="12" width="15.28515625" style="1" customWidth="1"/>
    <col min="13" max="13" width="11.5703125" customWidth="1"/>
    <col min="14" max="14" width="12.5703125" customWidth="1"/>
  </cols>
  <sheetData>
    <row r="2" spans="1:14">
      <c r="D2" s="19" t="s">
        <v>191</v>
      </c>
      <c r="E2" s="19"/>
      <c r="F2" s="19"/>
      <c r="G2" s="19"/>
      <c r="I2" s="19" t="s">
        <v>192</v>
      </c>
      <c r="J2" s="19"/>
      <c r="K2" s="19"/>
      <c r="L2" s="19"/>
    </row>
    <row r="3" spans="1:14" ht="25.5">
      <c r="A3" s="8" t="s">
        <v>179</v>
      </c>
      <c r="B3" s="8" t="s">
        <v>178</v>
      </c>
      <c r="C3" s="7" t="s">
        <v>177</v>
      </c>
      <c r="D3" s="7" t="s">
        <v>173</v>
      </c>
      <c r="E3" s="7" t="s">
        <v>172</v>
      </c>
      <c r="F3" s="7" t="s">
        <v>171</v>
      </c>
      <c r="G3" s="7" t="s">
        <v>182</v>
      </c>
      <c r="I3" s="7" t="s">
        <v>173</v>
      </c>
      <c r="J3" s="7" t="s">
        <v>172</v>
      </c>
      <c r="K3" s="7" t="s">
        <v>171</v>
      </c>
      <c r="L3" s="7" t="s">
        <v>182</v>
      </c>
      <c r="M3" s="7" t="s">
        <v>193</v>
      </c>
      <c r="N3" s="7" t="s">
        <v>194</v>
      </c>
    </row>
    <row r="4" spans="1:14" ht="12.75">
      <c r="A4" s="6" t="s">
        <v>170</v>
      </c>
      <c r="B4" s="6" t="s">
        <v>2</v>
      </c>
      <c r="C4" s="6" t="s">
        <v>169</v>
      </c>
      <c r="D4" s="5">
        <v>540</v>
      </c>
      <c r="E4" s="4">
        <v>925626960</v>
      </c>
      <c r="F4" s="3">
        <v>527607367.19999993</v>
      </c>
      <c r="G4" s="4">
        <f t="shared" ref="G4:G67" si="0">E4-F4</f>
        <v>398019592.80000007</v>
      </c>
      <c r="I4" s="3">
        <f>D4*(1+Plan!$F$4)</f>
        <v>625.31999999683444</v>
      </c>
      <c r="J4" s="1">
        <f>E4*(1+Plan!$F$4)</f>
        <v>1071876019.6745739</v>
      </c>
      <c r="K4" s="1">
        <f>F4/E4*J4</f>
        <v>610969331.2145071</v>
      </c>
      <c r="L4" s="1">
        <f>J4-K4</f>
        <v>460906688.4600668</v>
      </c>
      <c r="M4" t="str">
        <f>VLOOKUP(A4,QC!$A$1:$E$82,4,0)</f>
        <v>TP_CAFE</v>
      </c>
      <c r="N4" s="3">
        <f>VLOOKUP(A4,QC!$A$1:$E$82,5,0)/1000*I4</f>
        <v>3751.9199999810066</v>
      </c>
    </row>
    <row r="5" spans="1:14" ht="12.75">
      <c r="A5" s="6" t="s">
        <v>168</v>
      </c>
      <c r="B5" s="6" t="s">
        <v>2</v>
      </c>
      <c r="C5" s="6" t="s">
        <v>167</v>
      </c>
      <c r="D5" s="5">
        <v>1261</v>
      </c>
      <c r="E5" s="4">
        <v>2160713412</v>
      </c>
      <c r="F5" s="3">
        <v>1274820913.0799999</v>
      </c>
      <c r="G5" s="4">
        <f t="shared" si="0"/>
        <v>885892498.92000008</v>
      </c>
      <c r="I5" s="3">
        <f>D5*(1+Plan!$F$4)</f>
        <v>1460.2379999926079</v>
      </c>
      <c r="J5" s="1">
        <f>E5*(1+Plan!$F$4)</f>
        <v>2502106131.083334</v>
      </c>
      <c r="K5" s="1">
        <f t="shared" ref="K5:K68" si="1">F5/E5*J5</f>
        <v>1476242617.3391669</v>
      </c>
      <c r="L5" s="1">
        <f t="shared" ref="L5:L68" si="2">J5-K5</f>
        <v>1025863513.7441671</v>
      </c>
      <c r="M5" t="str">
        <f>VLOOKUP(A5,QC!$A$1:$E$82,4,0)</f>
        <v>TP_CAFE</v>
      </c>
      <c r="N5" s="3">
        <f>VLOOKUP(A5,QC!$A$1:$E$82,5,0)/1000*I5</f>
        <v>8761.4279999556475</v>
      </c>
    </row>
    <row r="6" spans="1:14" ht="12.75">
      <c r="A6" s="6" t="s">
        <v>166</v>
      </c>
      <c r="B6" s="6" t="s">
        <v>2</v>
      </c>
      <c r="C6" s="6" t="s">
        <v>165</v>
      </c>
      <c r="D6" s="5">
        <v>1265</v>
      </c>
      <c r="E6" s="4">
        <v>2168437700</v>
      </c>
      <c r="F6" s="3">
        <v>1279378243</v>
      </c>
      <c r="G6" s="4">
        <f t="shared" si="0"/>
        <v>889059457</v>
      </c>
      <c r="I6" s="3">
        <f>D6*(1+Plan!$F$4)</f>
        <v>1464.8699999925846</v>
      </c>
      <c r="J6" s="1">
        <f>E6*(1+Plan!$F$4)</f>
        <v>2511050856.5872884</v>
      </c>
      <c r="K6" s="1">
        <f t="shared" si="1"/>
        <v>1481520005.3865001</v>
      </c>
      <c r="L6" s="1">
        <f t="shared" si="2"/>
        <v>1029530851.2007883</v>
      </c>
      <c r="M6" t="str">
        <f>VLOOKUP(A6,QC!$A$1:$E$82,4,0)</f>
        <v>TP_CAFE</v>
      </c>
      <c r="N6" s="3">
        <f>VLOOKUP(A6,QC!$A$1:$E$82,5,0)/1000*I6</f>
        <v>8789.2199999555069</v>
      </c>
    </row>
    <row r="7" spans="1:14" ht="12.75">
      <c r="A7" s="6" t="s">
        <v>164</v>
      </c>
      <c r="B7" s="6" t="s">
        <v>2</v>
      </c>
      <c r="C7" s="6" t="s">
        <v>163</v>
      </c>
      <c r="D7" s="5">
        <v>2049</v>
      </c>
      <c r="E7" s="4">
        <v>3511695042</v>
      </c>
      <c r="F7" s="3">
        <v>1861198372.26</v>
      </c>
      <c r="G7" s="4">
        <f t="shared" si="0"/>
        <v>1650496669.74</v>
      </c>
      <c r="I7" s="3">
        <f>D7*(1+Plan!$F$4)</f>
        <v>2372.7419999879885</v>
      </c>
      <c r="J7" s="1">
        <f>E7*(1+Plan!$F$4)</f>
        <v>4066542858.6154141</v>
      </c>
      <c r="K7" s="1">
        <f t="shared" si="1"/>
        <v>2155267715.0661697</v>
      </c>
      <c r="L7" s="1">
        <f t="shared" si="2"/>
        <v>1911275143.5492444</v>
      </c>
      <c r="M7" t="str">
        <f>VLOOKUP(A7,QC!$A$1:$E$82,4,0)</f>
        <v>TP_CAFE</v>
      </c>
      <c r="N7" s="3">
        <f>VLOOKUP(A7,QC!$A$1:$E$82,5,0)/1000*I7</f>
        <v>14236.451999927931</v>
      </c>
    </row>
    <row r="8" spans="1:14" ht="12.75">
      <c r="A8" s="6" t="s">
        <v>162</v>
      </c>
      <c r="B8" s="6" t="s">
        <v>2</v>
      </c>
      <c r="C8" s="6" t="s">
        <v>161</v>
      </c>
      <c r="D8" s="5">
        <v>14475</v>
      </c>
      <c r="E8" s="4">
        <v>24808369575</v>
      </c>
      <c r="F8" s="3">
        <v>12900352179</v>
      </c>
      <c r="G8" s="4">
        <f t="shared" si="0"/>
        <v>11908017396</v>
      </c>
      <c r="I8" s="3">
        <f>D8*(1+Plan!$F$4)</f>
        <v>16762.049999915147</v>
      </c>
      <c r="J8" s="1">
        <f>E8*(1+Plan!$F$4)</f>
        <v>28728091967.704571</v>
      </c>
      <c r="K8" s="1">
        <f t="shared" si="1"/>
        <v>14938607823.206377</v>
      </c>
      <c r="L8" s="1">
        <f t="shared" si="2"/>
        <v>13789484144.498194</v>
      </c>
      <c r="M8" t="str">
        <f>VLOOKUP(A8,QC!$A$1:$E$82,4,0)</f>
        <v>TP_CAFE</v>
      </c>
      <c r="N8" s="3">
        <f>VLOOKUP(A8,QC!$A$1:$E$82,5,0)/1000*I8</f>
        <v>100572.29999949088</v>
      </c>
    </row>
    <row r="9" spans="1:14" ht="12.75">
      <c r="A9" s="6" t="s">
        <v>160</v>
      </c>
      <c r="B9" s="6" t="s">
        <v>2</v>
      </c>
      <c r="C9" s="6" t="s">
        <v>159</v>
      </c>
      <c r="D9" s="5">
        <v>2175</v>
      </c>
      <c r="E9" s="4">
        <v>3728145750</v>
      </c>
      <c r="F9" s="3">
        <v>2162324535</v>
      </c>
      <c r="G9" s="4">
        <f t="shared" si="0"/>
        <v>1565821215</v>
      </c>
      <c r="I9" s="3">
        <f>D9*(1+Plan!$F$4)</f>
        <v>2518.6499999872499</v>
      </c>
      <c r="J9" s="1">
        <f>E9*(1+Plan!$F$4)</f>
        <v>4317192778.4781456</v>
      </c>
      <c r="K9" s="1">
        <f t="shared" si="1"/>
        <v>2503971811.5173244</v>
      </c>
      <c r="L9" s="1">
        <f t="shared" si="2"/>
        <v>1813220966.9608212</v>
      </c>
      <c r="M9" t="str">
        <f>VLOOKUP(A9,QC!$A$1:$E$82,4,0)</f>
        <v>TP_CAFE</v>
      </c>
      <c r="N9" s="3">
        <f>VLOOKUP(A9,QC!$A$1:$E$82,5,0)/1000*I9</f>
        <v>15111.899999923498</v>
      </c>
    </row>
    <row r="10" spans="1:14" ht="12.75">
      <c r="A10" s="6" t="s">
        <v>158</v>
      </c>
      <c r="B10" s="6" t="s">
        <v>2</v>
      </c>
      <c r="C10" s="6" t="s">
        <v>157</v>
      </c>
      <c r="D10" s="5">
        <v>389</v>
      </c>
      <c r="E10" s="4">
        <v>666637469</v>
      </c>
      <c r="F10" s="3">
        <v>379983357.32999998</v>
      </c>
      <c r="G10" s="4">
        <f t="shared" si="0"/>
        <v>286654111.67000002</v>
      </c>
      <c r="I10" s="3">
        <f>D10*(1+Plan!$F$4)</f>
        <v>450.46199999771966</v>
      </c>
      <c r="J10" s="1">
        <f>E10*(1+Plan!$F$4)</f>
        <v>771966189.09809208</v>
      </c>
      <c r="K10" s="1">
        <f t="shared" si="1"/>
        <v>440020727.78591245</v>
      </c>
      <c r="L10" s="1">
        <f t="shared" si="2"/>
        <v>331945461.31217963</v>
      </c>
      <c r="M10" t="str">
        <f>VLOOKUP(A10,QC!$A$1:$E$82,4,0)</f>
        <v>TP_CAFE</v>
      </c>
      <c r="N10" s="3">
        <f>VLOOKUP(A10,QC!$A$1:$E$82,5,0)/1000*I10</f>
        <v>2702.771999986318</v>
      </c>
    </row>
    <row r="11" spans="1:14" ht="12.75">
      <c r="A11" s="6" t="s">
        <v>155</v>
      </c>
      <c r="B11" s="6" t="s">
        <v>2</v>
      </c>
      <c r="C11" s="6" t="s">
        <v>154</v>
      </c>
      <c r="D11" s="5">
        <v>18015</v>
      </c>
      <c r="E11" s="4">
        <v>28058038230</v>
      </c>
      <c r="F11" s="3">
        <v>15712501408.799999</v>
      </c>
      <c r="G11" s="4">
        <f t="shared" si="0"/>
        <v>12345536821.200001</v>
      </c>
      <c r="I11" s="3">
        <f>D11*(1+Plan!$F$4)</f>
        <v>20861.369999894396</v>
      </c>
      <c r="J11" s="1">
        <f>E11*(1+Plan!$F$4)</f>
        <v>32491208270.175522</v>
      </c>
      <c r="K11" s="1">
        <f t="shared" si="1"/>
        <v>18195076631.29829</v>
      </c>
      <c r="L11" s="1">
        <f t="shared" si="2"/>
        <v>14296131638.877232</v>
      </c>
      <c r="M11" t="str">
        <f>VLOOKUP(A11,QC!$A$1:$E$82,4,0)</f>
        <v>TP_KHOAIMONSAY</v>
      </c>
      <c r="N11" s="3">
        <f>VLOOKUP(A11,QC!$A$1:$E$82,5,0)/1000*I11</f>
        <v>125168.21999936638</v>
      </c>
    </row>
    <row r="12" spans="1:14" ht="12.75">
      <c r="A12" s="6" t="s">
        <v>153</v>
      </c>
      <c r="B12" s="6" t="s">
        <v>2</v>
      </c>
      <c r="C12" s="6" t="s">
        <v>152</v>
      </c>
      <c r="D12" s="5">
        <v>270</v>
      </c>
      <c r="E12" s="4">
        <v>420516900</v>
      </c>
      <c r="F12" s="3">
        <v>218668788</v>
      </c>
      <c r="G12" s="4">
        <f t="shared" si="0"/>
        <v>201848112</v>
      </c>
      <c r="I12" s="3">
        <f>D12*(1+Plan!$F$4)</f>
        <v>312.65999999841722</v>
      </c>
      <c r="J12" s="1">
        <f>E12*(1+Plan!$F$4)</f>
        <v>486958570.19753492</v>
      </c>
      <c r="K12" s="1">
        <f t="shared" si="1"/>
        <v>253218456.50271818</v>
      </c>
      <c r="L12" s="1">
        <f t="shared" si="2"/>
        <v>233740113.69481674</v>
      </c>
      <c r="M12" t="str">
        <f>VLOOKUP(A12,QC!$A$1:$E$82,4,0)</f>
        <v>TP_KHOAIMONSAY</v>
      </c>
      <c r="N12" s="3">
        <f>VLOOKUP(A12,QC!$A$1:$E$82,5,0)/1000*I12</f>
        <v>1875.9599999905033</v>
      </c>
    </row>
    <row r="13" spans="1:14" ht="12.75">
      <c r="A13" s="6" t="s">
        <v>151</v>
      </c>
      <c r="B13" s="6" t="s">
        <v>2</v>
      </c>
      <c r="C13" s="6" t="s">
        <v>150</v>
      </c>
      <c r="D13" s="5">
        <v>126</v>
      </c>
      <c r="E13" s="4">
        <v>4883382</v>
      </c>
      <c r="F13" s="3">
        <v>2490524.8199999998</v>
      </c>
      <c r="G13" s="4">
        <f t="shared" si="0"/>
        <v>2392857.1800000002</v>
      </c>
      <c r="I13" s="3">
        <f>D13*(1+Plan!$F$4)</f>
        <v>145.90799999926139</v>
      </c>
      <c r="J13" s="1">
        <f>E13*(1+Plan!$F$4)</f>
        <v>5654956.3559713736</v>
      </c>
      <c r="K13" s="1">
        <f t="shared" si="1"/>
        <v>2884027.7415454006</v>
      </c>
      <c r="L13" s="1">
        <f t="shared" si="2"/>
        <v>2770928.614425973</v>
      </c>
      <c r="M13" t="str">
        <f>VLOOKUP(A13,QC!$A$1:$E$82,4,0)</f>
        <v>TP_KHOAIMONSAY</v>
      </c>
      <c r="N13" s="3">
        <f>VLOOKUP(A13,QC!$A$1:$E$82,5,0)/1000*I13</f>
        <v>21.886199999889207</v>
      </c>
    </row>
    <row r="14" spans="1:14" ht="12.75">
      <c r="A14" s="6" t="s">
        <v>149</v>
      </c>
      <c r="B14" s="6" t="s">
        <v>2</v>
      </c>
      <c r="C14" s="6" t="s">
        <v>148</v>
      </c>
      <c r="D14" s="5">
        <v>27</v>
      </c>
      <c r="E14" s="4">
        <v>1639170</v>
      </c>
      <c r="F14" s="3">
        <v>868760.10000000009</v>
      </c>
      <c r="G14" s="4">
        <f t="shared" si="0"/>
        <v>770409.89999999991</v>
      </c>
      <c r="I14" s="3">
        <f>D14*(1+Plan!$F$4)</f>
        <v>31.265999999841725</v>
      </c>
      <c r="J14" s="1">
        <f>E14*(1+Plan!$F$4)</f>
        <v>1898158.8599903912</v>
      </c>
      <c r="K14" s="1">
        <f t="shared" si="1"/>
        <v>1006024.1957949074</v>
      </c>
      <c r="L14" s="1">
        <f t="shared" si="2"/>
        <v>892134.66419548378</v>
      </c>
      <c r="M14" t="str">
        <f>VLOOKUP(A14,QC!$A$1:$E$82,4,0)</f>
        <v>TP_KHOAIMONSAY</v>
      </c>
      <c r="N14" s="3">
        <f>VLOOKUP(A14,QC!$A$1:$E$82,5,0)/1000*I14</f>
        <v>7.3475099999628046</v>
      </c>
    </row>
    <row r="15" spans="1:14" ht="12.75">
      <c r="A15" s="6" t="s">
        <v>146</v>
      </c>
      <c r="B15" s="6" t="s">
        <v>2</v>
      </c>
      <c r="C15" s="6" t="s">
        <v>145</v>
      </c>
      <c r="D15" s="5">
        <v>720</v>
      </c>
      <c r="E15" s="4">
        <v>1019499840</v>
      </c>
      <c r="F15" s="3">
        <v>530139916.80000001</v>
      </c>
      <c r="G15" s="4">
        <f t="shared" si="0"/>
        <v>489359923.19999999</v>
      </c>
      <c r="I15" s="3">
        <f>D15*(1+Plan!$F$4)</f>
        <v>833.75999999577937</v>
      </c>
      <c r="J15" s="1">
        <f>E15*(1+Plan!$F$4)</f>
        <v>1180580814.7140236</v>
      </c>
      <c r="K15" s="1">
        <f t="shared" si="1"/>
        <v>613902023.65129232</v>
      </c>
      <c r="L15" s="1">
        <f t="shared" si="2"/>
        <v>566678791.06273127</v>
      </c>
      <c r="M15" t="str">
        <f>VLOOKUP(A15,QC!$A$1:$E$82,4,0)</f>
        <v>TP_CHUOISAY</v>
      </c>
      <c r="N15" s="3">
        <f>VLOOKUP(A15,QC!$A$1:$E$82,5,0)/1000*I15</f>
        <v>5002.5599999746764</v>
      </c>
    </row>
    <row r="16" spans="1:14" ht="12.75">
      <c r="A16" s="6" t="s">
        <v>144</v>
      </c>
      <c r="B16" s="6" t="s">
        <v>2</v>
      </c>
      <c r="C16" s="6" t="s">
        <v>143</v>
      </c>
      <c r="D16" s="5">
        <v>632</v>
      </c>
      <c r="E16" s="4">
        <v>895253280</v>
      </c>
      <c r="F16" s="3">
        <v>528199435.19999999</v>
      </c>
      <c r="G16" s="4">
        <f t="shared" si="0"/>
        <v>367053844.80000001</v>
      </c>
      <c r="I16" s="3">
        <f>D16*(1+Plan!$F$4)</f>
        <v>731.85599999629517</v>
      </c>
      <c r="J16" s="1">
        <f>E16*(1+Plan!$F$4)</f>
        <v>1036703298.2347519</v>
      </c>
      <c r="K16" s="1">
        <f t="shared" si="1"/>
        <v>611654945.9585036</v>
      </c>
      <c r="L16" s="1">
        <f t="shared" si="2"/>
        <v>425048352.27624834</v>
      </c>
      <c r="M16" t="str">
        <f>VLOOKUP(A16,QC!$A$1:$E$82,4,0)</f>
        <v>TP_CHUOISAY</v>
      </c>
      <c r="N16" s="3">
        <f>VLOOKUP(A16,QC!$A$1:$E$82,5,0)/1000*I16</f>
        <v>4391.1359999777706</v>
      </c>
    </row>
    <row r="17" spans="1:14" ht="12.75">
      <c r="A17" s="6" t="s">
        <v>142</v>
      </c>
      <c r="B17" s="6" t="s">
        <v>2</v>
      </c>
      <c r="C17" s="6" t="s">
        <v>141</v>
      </c>
      <c r="D17" s="5">
        <v>338</v>
      </c>
      <c r="E17" s="4">
        <v>478596508</v>
      </c>
      <c r="F17" s="3">
        <v>272800009.56</v>
      </c>
      <c r="G17" s="4">
        <f t="shared" si="0"/>
        <v>205796498.44</v>
      </c>
      <c r="I17" s="3">
        <f>D17*(1+Plan!$F$4)</f>
        <v>391.40399999801861</v>
      </c>
      <c r="J17" s="1">
        <f>E17*(1+Plan!$F$4)</f>
        <v>554214756.26119447</v>
      </c>
      <c r="K17" s="1">
        <f t="shared" si="1"/>
        <v>315902411.0688808</v>
      </c>
      <c r="L17" s="1">
        <f t="shared" si="2"/>
        <v>238312345.19231367</v>
      </c>
      <c r="M17" t="str">
        <f>VLOOKUP(A17,QC!$A$1:$E$82,4,0)</f>
        <v>TP_CHUOISAY</v>
      </c>
      <c r="N17" s="3">
        <f>VLOOKUP(A17,QC!$A$1:$E$82,5,0)/1000*I17</f>
        <v>2348.4239999881115</v>
      </c>
    </row>
    <row r="18" spans="1:14" ht="12.75">
      <c r="A18" s="6" t="s">
        <v>140</v>
      </c>
      <c r="B18" s="6" t="s">
        <v>2</v>
      </c>
      <c r="C18" s="6" t="s">
        <v>139</v>
      </c>
      <c r="D18" s="5">
        <v>1321</v>
      </c>
      <c r="E18" s="4">
        <v>31009154</v>
      </c>
      <c r="F18" s="3">
        <v>16124760.08</v>
      </c>
      <c r="G18" s="4">
        <f t="shared" si="0"/>
        <v>14884393.92</v>
      </c>
      <c r="I18" s="3">
        <f>D18*(1+Plan!$F$4)</f>
        <v>1529.7179999922562</v>
      </c>
      <c r="J18" s="1">
        <f>E18*(1+Plan!$F$4)</f>
        <v>35908600.331818223</v>
      </c>
      <c r="K18" s="1">
        <f t="shared" si="1"/>
        <v>18672472.172545478</v>
      </c>
      <c r="L18" s="1">
        <f t="shared" si="2"/>
        <v>17236128.159272745</v>
      </c>
      <c r="M18" t="str">
        <f>VLOOKUP(A18,QC!$A$1:$E$82,4,0)</f>
        <v>TP_CHUOISAY</v>
      </c>
      <c r="N18" s="3">
        <f>VLOOKUP(A18,QC!$A$1:$E$82,5,0)/1000*I18</f>
        <v>152.97179999922562</v>
      </c>
    </row>
    <row r="19" spans="1:14" ht="12.75">
      <c r="A19" s="6" t="s">
        <v>138</v>
      </c>
      <c r="B19" s="6" t="s">
        <v>2</v>
      </c>
      <c r="C19" s="6" t="s">
        <v>137</v>
      </c>
      <c r="D19" s="5">
        <v>270</v>
      </c>
      <c r="E19" s="4">
        <v>382496310</v>
      </c>
      <c r="F19" s="3">
        <v>210372970.49999997</v>
      </c>
      <c r="G19" s="4">
        <f t="shared" si="0"/>
        <v>172123339.50000003</v>
      </c>
      <c r="I19" s="3">
        <f>D19*(1+Plan!$F$4)</f>
        <v>312.65999999841722</v>
      </c>
      <c r="J19" s="1">
        <f>E19*(1+Plan!$F$4)</f>
        <v>442930726.97775781</v>
      </c>
      <c r="K19" s="1">
        <f t="shared" si="1"/>
        <v>243611899.83776677</v>
      </c>
      <c r="L19" s="1">
        <f t="shared" si="2"/>
        <v>199318827.13999104</v>
      </c>
      <c r="M19" t="str">
        <f>VLOOKUP(A19,QC!$A$1:$E$82,4,0)</f>
        <v>TP_CHUOISAY</v>
      </c>
      <c r="N19" s="3">
        <f>VLOOKUP(A19,QC!$A$1:$E$82,5,0)/1000*I19</f>
        <v>1875.9599999905033</v>
      </c>
    </row>
    <row r="20" spans="1:14" ht="12.75">
      <c r="A20" s="6" t="s">
        <v>135</v>
      </c>
      <c r="B20" s="6" t="s">
        <v>2</v>
      </c>
      <c r="C20" s="6" t="s">
        <v>134</v>
      </c>
      <c r="D20" s="5">
        <v>9023</v>
      </c>
      <c r="E20" s="4">
        <v>11618691525</v>
      </c>
      <c r="F20" s="3">
        <v>5925532677.75</v>
      </c>
      <c r="G20" s="4">
        <f t="shared" si="0"/>
        <v>5693158847.25</v>
      </c>
      <c r="I20" s="3">
        <f>D20*(1+Plan!$F$4)</f>
        <v>10448.633999947107</v>
      </c>
      <c r="J20" s="1">
        <f>E20*(1+Plan!$F$4)</f>
        <v>13454444785.881891</v>
      </c>
      <c r="K20" s="1">
        <f t="shared" si="1"/>
        <v>6861766840.7997646</v>
      </c>
      <c r="L20" s="1">
        <f t="shared" si="2"/>
        <v>6592677945.0821266</v>
      </c>
      <c r="M20" t="str">
        <f>VLOOKUP(A20,QC!$A$1:$E$82,4,0)</f>
        <v>TP_HATSENSAY</v>
      </c>
      <c r="N20" s="3">
        <f>VLOOKUP(A20,QC!$A$1:$E$82,5,0)/1000*I20</f>
        <v>62691.803999682641</v>
      </c>
    </row>
    <row r="21" spans="1:14" ht="12.75">
      <c r="A21" s="6" t="s">
        <v>133</v>
      </c>
      <c r="B21" s="6" t="s">
        <v>2</v>
      </c>
      <c r="C21" s="6" t="s">
        <v>132</v>
      </c>
      <c r="D21" s="5">
        <v>140</v>
      </c>
      <c r="E21" s="4">
        <v>180199600</v>
      </c>
      <c r="F21" s="3">
        <v>100911775.99999999</v>
      </c>
      <c r="G21" s="4">
        <f t="shared" si="0"/>
        <v>79287824.000000015</v>
      </c>
      <c r="I21" s="3">
        <f>D21*(1+Plan!$F$4)</f>
        <v>162.1199999991793</v>
      </c>
      <c r="J21" s="1">
        <f>E21*(1+Plan!$F$4)</f>
        <v>208671136.79894367</v>
      </c>
      <c r="K21" s="1">
        <f t="shared" si="1"/>
        <v>116855836.60740845</v>
      </c>
      <c r="L21" s="1">
        <f t="shared" si="2"/>
        <v>91815300.19153522</v>
      </c>
      <c r="M21" t="str">
        <f>VLOOKUP(A21,QC!$A$1:$E$82,4,0)</f>
        <v>TP_HATSENSAY</v>
      </c>
      <c r="N21" s="3">
        <f>VLOOKUP(A21,QC!$A$1:$E$82,5,0)/1000*I21</f>
        <v>972.7199999950758</v>
      </c>
    </row>
    <row r="22" spans="1:14" ht="12.75">
      <c r="A22" s="6" t="s">
        <v>131</v>
      </c>
      <c r="B22" s="6" t="s">
        <v>2</v>
      </c>
      <c r="C22" s="6" t="s">
        <v>130</v>
      </c>
      <c r="D22" s="5">
        <v>68</v>
      </c>
      <c r="E22" s="4">
        <v>87513824</v>
      </c>
      <c r="F22" s="3">
        <v>50758017.919999994</v>
      </c>
      <c r="G22" s="4">
        <f t="shared" si="0"/>
        <v>36755806.080000006</v>
      </c>
      <c r="I22" s="3">
        <f>D22*(1+Plan!$F$4)</f>
        <v>78.743999999601385</v>
      </c>
      <c r="J22" s="1">
        <f>E22*(1+Plan!$F$4)</f>
        <v>101341008.19148698</v>
      </c>
      <c r="K22" s="1">
        <f t="shared" si="1"/>
        <v>58777784.751062445</v>
      </c>
      <c r="L22" s="1">
        <f t="shared" si="2"/>
        <v>42563223.440424539</v>
      </c>
      <c r="M22" t="str">
        <f>VLOOKUP(A22,QC!$A$1:$E$82,4,0)</f>
        <v>TP_HATSENSAY</v>
      </c>
      <c r="N22" s="3">
        <f>VLOOKUP(A22,QC!$A$1:$E$82,5,0)/1000*I22</f>
        <v>472.46399999760831</v>
      </c>
    </row>
    <row r="23" spans="1:14" ht="12.75">
      <c r="A23" s="6" t="s">
        <v>129</v>
      </c>
      <c r="B23" s="6" t="s">
        <v>2</v>
      </c>
      <c r="C23" s="6" t="s">
        <v>128</v>
      </c>
      <c r="D23" s="5">
        <v>1040</v>
      </c>
      <c r="E23" s="4">
        <v>1338656800</v>
      </c>
      <c r="F23" s="3">
        <v>696101536</v>
      </c>
      <c r="G23" s="4">
        <f t="shared" si="0"/>
        <v>642555264</v>
      </c>
      <c r="I23" s="3">
        <f>D23*(1+Plan!$F$4)</f>
        <v>1204.3199999939034</v>
      </c>
      <c r="J23" s="1">
        <f>E23*(1+Plan!$F$4)</f>
        <v>1550164574.3921528</v>
      </c>
      <c r="K23" s="1">
        <f t="shared" si="1"/>
        <v>806085578.68391943</v>
      </c>
      <c r="L23" s="1">
        <f t="shared" si="2"/>
        <v>744078995.70823336</v>
      </c>
      <c r="M23" t="str">
        <f>VLOOKUP(A23,QC!$A$1:$E$82,4,0)</f>
        <v>TP_HATSENSAY</v>
      </c>
      <c r="N23" s="3">
        <f>VLOOKUP(A23,QC!$A$1:$E$82,5,0)/1000*I23</f>
        <v>7225.9199999634202</v>
      </c>
    </row>
    <row r="24" spans="1:14" ht="12.75">
      <c r="A24" s="6" t="s">
        <v>127</v>
      </c>
      <c r="B24" s="6" t="s">
        <v>2</v>
      </c>
      <c r="C24" s="6" t="s">
        <v>126</v>
      </c>
      <c r="D24" s="5">
        <v>9637</v>
      </c>
      <c r="E24" s="4">
        <v>12404871681</v>
      </c>
      <c r="F24" s="3">
        <v>7070776858.1699991</v>
      </c>
      <c r="G24" s="4">
        <f t="shared" si="0"/>
        <v>5334094822.8300009</v>
      </c>
      <c r="I24" s="3">
        <f>D24*(1+Plan!$F$4)</f>
        <v>11159.645999943506</v>
      </c>
      <c r="J24" s="1">
        <f>E24*(1+Plan!$F$4)</f>
        <v>14364841406.525282</v>
      </c>
      <c r="K24" s="1">
        <f t="shared" si="1"/>
        <v>8187959601.7194099</v>
      </c>
      <c r="L24" s="1">
        <f t="shared" si="2"/>
        <v>6176881804.805872</v>
      </c>
      <c r="M24" t="str">
        <f>VLOOKUP(A24,QC!$A$1:$E$82,4,0)</f>
        <v>TP_HATSENSAY</v>
      </c>
      <c r="N24" s="3">
        <f>VLOOKUP(A24,QC!$A$1:$E$82,5,0)/1000*I24</f>
        <v>66957.875999661046</v>
      </c>
    </row>
    <row r="25" spans="1:14" ht="12.75">
      <c r="A25" s="6" t="s">
        <v>125</v>
      </c>
      <c r="B25" s="6" t="s">
        <v>2</v>
      </c>
      <c r="C25" s="6" t="s">
        <v>124</v>
      </c>
      <c r="D25" s="5">
        <v>130</v>
      </c>
      <c r="E25" s="4">
        <v>167399180</v>
      </c>
      <c r="F25" s="3">
        <v>87047573.600000009</v>
      </c>
      <c r="G25" s="4">
        <f t="shared" si="0"/>
        <v>80351606.399999991</v>
      </c>
      <c r="I25" s="3">
        <f>D25*(1+Plan!$F$4)</f>
        <v>150.53999999923792</v>
      </c>
      <c r="J25" s="1">
        <f>E25*(1+Plan!$F$4)</f>
        <v>193848250.4390187</v>
      </c>
      <c r="K25" s="1">
        <f t="shared" si="1"/>
        <v>100801090.22828972</v>
      </c>
      <c r="L25" s="1">
        <f t="shared" si="2"/>
        <v>93047160.210728973</v>
      </c>
      <c r="M25" t="str">
        <f>VLOOKUP(A25,QC!$A$1:$E$82,4,0)</f>
        <v>TP_HATSENSAY</v>
      </c>
      <c r="N25" s="3">
        <f>VLOOKUP(A25,QC!$A$1:$E$82,5,0)/1000*I25</f>
        <v>903.23999999542752</v>
      </c>
    </row>
    <row r="26" spans="1:14" ht="12.75">
      <c r="A26" s="6" t="s">
        <v>123</v>
      </c>
      <c r="B26" s="6" t="s">
        <v>2</v>
      </c>
      <c r="C26" s="6" t="s">
        <v>122</v>
      </c>
      <c r="D26" s="5">
        <v>101</v>
      </c>
      <c r="E26" s="4">
        <v>130077597</v>
      </c>
      <c r="F26" s="3">
        <v>72843454.319999993</v>
      </c>
      <c r="G26" s="4">
        <f t="shared" si="0"/>
        <v>57234142.680000007</v>
      </c>
      <c r="I26" s="3">
        <f>D26*(1+Plan!$F$4)</f>
        <v>116.95799999940793</v>
      </c>
      <c r="J26" s="1">
        <f>E26*(1+Plan!$F$4)</f>
        <v>150629857.32523748</v>
      </c>
      <c r="K26" s="1">
        <f t="shared" si="1"/>
        <v>84352720.102132976</v>
      </c>
      <c r="L26" s="1">
        <f t="shared" si="2"/>
        <v>66277137.223104507</v>
      </c>
      <c r="M26" t="str">
        <f>VLOOKUP(A26,QC!$A$1:$E$82,4,0)</f>
        <v>TP_HATSENSAY</v>
      </c>
      <c r="N26" s="3">
        <f>VLOOKUP(A26,QC!$A$1:$E$82,5,0)/1000*I26</f>
        <v>701.74799999644756</v>
      </c>
    </row>
    <row r="27" spans="1:14" ht="12.75">
      <c r="A27" s="6" t="s">
        <v>121</v>
      </c>
      <c r="B27" s="6" t="s">
        <v>2</v>
      </c>
      <c r="C27" s="6" t="s">
        <v>120</v>
      </c>
      <c r="D27" s="5">
        <v>1040</v>
      </c>
      <c r="E27" s="4">
        <v>1339254800</v>
      </c>
      <c r="F27" s="3">
        <v>749982687.99999988</v>
      </c>
      <c r="G27" s="4">
        <f t="shared" si="0"/>
        <v>589272112.00000012</v>
      </c>
      <c r="I27" s="3">
        <f>D27*(1+Plan!$F$4)</f>
        <v>1204.3199999939034</v>
      </c>
      <c r="J27" s="1">
        <f>E27*(1+Plan!$F$4)</f>
        <v>1550857058.3921492</v>
      </c>
      <c r="K27" s="1">
        <f t="shared" si="1"/>
        <v>868479952.69960344</v>
      </c>
      <c r="L27" s="1">
        <f t="shared" si="2"/>
        <v>682377105.69254577</v>
      </c>
      <c r="M27" t="str">
        <f>VLOOKUP(A27,QC!$A$1:$E$82,4,0)</f>
        <v>TP_HATSENSAY</v>
      </c>
      <c r="N27" s="3">
        <f>VLOOKUP(A27,QC!$A$1:$E$82,5,0)/1000*I27</f>
        <v>7225.9199999634202</v>
      </c>
    </row>
    <row r="28" spans="1:14" ht="12.75">
      <c r="A28" s="6" t="s">
        <v>119</v>
      </c>
      <c r="B28" s="6" t="s">
        <v>2</v>
      </c>
      <c r="C28" s="6" t="s">
        <v>118</v>
      </c>
      <c r="D28" s="5">
        <v>779</v>
      </c>
      <c r="E28" s="4">
        <v>1002836302</v>
      </c>
      <c r="F28" s="3">
        <v>581645055.15999997</v>
      </c>
      <c r="G28" s="4">
        <f t="shared" si="0"/>
        <v>421191246.84000003</v>
      </c>
      <c r="I28" s="3">
        <f>D28*(1+Plan!$F$4)</f>
        <v>902.08199999543342</v>
      </c>
      <c r="J28" s="1">
        <f>E28*(1+Plan!$F$4)</f>
        <v>1161284437.7101214</v>
      </c>
      <c r="K28" s="1">
        <f t="shared" si="1"/>
        <v>673544973.8718704</v>
      </c>
      <c r="L28" s="1">
        <f t="shared" si="2"/>
        <v>487739463.83825099</v>
      </c>
      <c r="M28" t="str">
        <f>VLOOKUP(A28,QC!$A$1:$E$82,4,0)</f>
        <v>TP_HATSENSAY</v>
      </c>
      <c r="N28" s="3">
        <f>VLOOKUP(A28,QC!$A$1:$E$82,5,0)/1000*I28</f>
        <v>5412.4919999726008</v>
      </c>
    </row>
    <row r="29" spans="1:14" ht="12.75">
      <c r="A29" s="6" t="s">
        <v>117</v>
      </c>
      <c r="B29" s="6" t="s">
        <v>2</v>
      </c>
      <c r="C29" s="6" t="s">
        <v>116</v>
      </c>
      <c r="D29" s="5">
        <v>1177</v>
      </c>
      <c r="E29" s="4">
        <v>1515208596</v>
      </c>
      <c r="F29" s="3">
        <v>878820985.67999995</v>
      </c>
      <c r="G29" s="4">
        <f t="shared" si="0"/>
        <v>636387610.32000005</v>
      </c>
      <c r="I29" s="3">
        <f>D29*(1+Plan!$F$4)</f>
        <v>1362.9659999931005</v>
      </c>
      <c r="J29" s="1">
        <f>E29*(1+Plan!$F$4)</f>
        <v>1754611554.1591177</v>
      </c>
      <c r="K29" s="1">
        <f t="shared" si="1"/>
        <v>1017674701.4122882</v>
      </c>
      <c r="L29" s="1">
        <f t="shared" si="2"/>
        <v>736936852.74682951</v>
      </c>
      <c r="M29" t="str">
        <f>VLOOKUP(A29,QC!$A$1:$E$82,4,0)</f>
        <v>TP_HATSENSAY</v>
      </c>
      <c r="N29" s="3">
        <f>VLOOKUP(A29,QC!$A$1:$E$82,5,0)/1000*I29</f>
        <v>8177.7959999586028</v>
      </c>
    </row>
    <row r="30" spans="1:14" ht="12.75">
      <c r="A30" s="6" t="s">
        <v>115</v>
      </c>
      <c r="B30" s="6" t="s">
        <v>2</v>
      </c>
      <c r="C30" s="6" t="s">
        <v>114</v>
      </c>
      <c r="D30" s="5">
        <v>65</v>
      </c>
      <c r="E30" s="4">
        <v>83679765</v>
      </c>
      <c r="F30" s="3">
        <v>49371061.349999994</v>
      </c>
      <c r="G30" s="4">
        <f t="shared" si="0"/>
        <v>34308703.650000006</v>
      </c>
      <c r="I30" s="3">
        <f>D30*(1+Plan!$F$4)</f>
        <v>75.26999999961896</v>
      </c>
      <c r="J30" s="1">
        <f>E30*(1+Plan!$F$4)</f>
        <v>96901167.869509459</v>
      </c>
      <c r="K30" s="1">
        <f t="shared" si="1"/>
        <v>57171689.043010578</v>
      </c>
      <c r="L30" s="1">
        <f t="shared" si="2"/>
        <v>39729478.826498881</v>
      </c>
      <c r="M30" t="str">
        <f>VLOOKUP(A30,QC!$A$1:$E$82,4,0)</f>
        <v>TP_HATSENSAY</v>
      </c>
      <c r="N30" s="3">
        <f>VLOOKUP(A30,QC!$A$1:$E$82,5,0)/1000*I30</f>
        <v>451.61999999771376</v>
      </c>
    </row>
    <row r="31" spans="1:14" ht="12.75">
      <c r="A31" s="6" t="s">
        <v>113</v>
      </c>
      <c r="B31" s="6" t="s">
        <v>2</v>
      </c>
      <c r="C31" s="6" t="s">
        <v>112</v>
      </c>
      <c r="D31" s="5">
        <v>7127</v>
      </c>
      <c r="E31" s="4">
        <v>9173560812</v>
      </c>
      <c r="F31" s="3">
        <v>4953722838.4800005</v>
      </c>
      <c r="G31" s="4">
        <f t="shared" si="0"/>
        <v>4219837973.5199995</v>
      </c>
      <c r="I31" s="3">
        <f>D31*(1+Plan!$F$4)</f>
        <v>8253.0659999582203</v>
      </c>
      <c r="J31" s="1">
        <f>E31*(1+Plan!$F$4)</f>
        <v>10622983420.242224</v>
      </c>
      <c r="K31" s="1">
        <f t="shared" si="1"/>
        <v>5736411046.9308014</v>
      </c>
      <c r="L31" s="1">
        <f t="shared" si="2"/>
        <v>4886572373.3114223</v>
      </c>
      <c r="M31" t="str">
        <f>VLOOKUP(A31,QC!$A$1:$E$82,4,0)</f>
        <v>TP_HATSENSAY</v>
      </c>
      <c r="N31" s="3">
        <f>VLOOKUP(A31,QC!$A$1:$E$82,5,0)/1000*I31</f>
        <v>49518.395999749322</v>
      </c>
    </row>
    <row r="32" spans="1:14" ht="12.75">
      <c r="A32" s="6" t="s">
        <v>111</v>
      </c>
      <c r="B32" s="6" t="s">
        <v>2</v>
      </c>
      <c r="C32" s="6" t="s">
        <v>110</v>
      </c>
      <c r="D32" s="5">
        <v>426</v>
      </c>
      <c r="E32" s="4">
        <v>548590020</v>
      </c>
      <c r="F32" s="3">
        <v>285266810.40000004</v>
      </c>
      <c r="G32" s="4">
        <f t="shared" si="0"/>
        <v>263323209.59999996</v>
      </c>
      <c r="I32" s="3">
        <f>D32*(1+Plan!$F$4)</f>
        <v>493.30799999750275</v>
      </c>
      <c r="J32" s="1">
        <f>E32*(1+Plan!$F$4)</f>
        <v>635267243.15678418</v>
      </c>
      <c r="K32" s="1">
        <f t="shared" si="1"/>
        <v>330338966.44152778</v>
      </c>
      <c r="L32" s="1">
        <f t="shared" si="2"/>
        <v>304928276.71525639</v>
      </c>
      <c r="M32" t="str">
        <f>VLOOKUP(A32,QC!$A$1:$E$82,4,0)</f>
        <v>TP_HATSENSAY</v>
      </c>
      <c r="N32" s="3">
        <f>VLOOKUP(A32,QC!$A$1:$E$82,5,0)/1000*I32</f>
        <v>2959.8479999850165</v>
      </c>
    </row>
    <row r="33" spans="1:14" ht="12.75">
      <c r="A33" s="6" t="s">
        <v>109</v>
      </c>
      <c r="B33" s="6" t="s">
        <v>2</v>
      </c>
      <c r="C33" s="6" t="s">
        <v>108</v>
      </c>
      <c r="D33" s="5">
        <v>641</v>
      </c>
      <c r="E33" s="4">
        <v>825531080</v>
      </c>
      <c r="F33" s="3">
        <v>421020850.80000001</v>
      </c>
      <c r="G33" s="4">
        <f t="shared" si="0"/>
        <v>404510229.19999999</v>
      </c>
      <c r="I33" s="3">
        <f>D33*(1+Plan!$F$4)</f>
        <v>742.27799999624244</v>
      </c>
      <c r="J33" s="1">
        <f>E33*(1+Plan!$F$4)</f>
        <v>955964990.63516068</v>
      </c>
      <c r="K33" s="1">
        <f t="shared" si="1"/>
        <v>487542145.22393197</v>
      </c>
      <c r="L33" s="1">
        <f t="shared" si="2"/>
        <v>468422845.41122872</v>
      </c>
      <c r="M33" t="str">
        <f>VLOOKUP(A33,QC!$A$1:$E$82,4,0)</f>
        <v>TP_HATSENSAY</v>
      </c>
      <c r="N33" s="3">
        <f>VLOOKUP(A33,QC!$A$1:$E$82,5,0)/1000*I33</f>
        <v>4453.6679999774551</v>
      </c>
    </row>
    <row r="34" spans="1:14" ht="12.75">
      <c r="A34" s="6" t="s">
        <v>107</v>
      </c>
      <c r="B34" s="6" t="s">
        <v>2</v>
      </c>
      <c r="C34" s="6" t="s">
        <v>106</v>
      </c>
      <c r="D34" s="5">
        <v>20</v>
      </c>
      <c r="E34" s="4">
        <v>25750640</v>
      </c>
      <c r="F34" s="3">
        <v>13905345.600000001</v>
      </c>
      <c r="G34" s="4">
        <f t="shared" si="0"/>
        <v>11845294.399999999</v>
      </c>
      <c r="I34" s="3">
        <f>D34*(1+Plan!$F$4)</f>
        <v>23.159999999882757</v>
      </c>
      <c r="J34" s="1">
        <f>E34*(1+Plan!$F$4)</f>
        <v>29819241.119849049</v>
      </c>
      <c r="K34" s="1">
        <f t="shared" si="1"/>
        <v>16102390.204718487</v>
      </c>
      <c r="L34" s="1">
        <f t="shared" si="2"/>
        <v>13716850.915130561</v>
      </c>
      <c r="M34" t="str">
        <f>VLOOKUP(A34,QC!$A$1:$E$82,4,0)</f>
        <v>TP_HATSENSAY</v>
      </c>
      <c r="N34" s="3">
        <f>VLOOKUP(A34,QC!$A$1:$E$82,5,0)/1000*I34</f>
        <v>138.95999999929654</v>
      </c>
    </row>
    <row r="35" spans="1:14" ht="12.75">
      <c r="A35" s="6" t="s">
        <v>105</v>
      </c>
      <c r="B35" s="6" t="s">
        <v>2</v>
      </c>
      <c r="C35" s="6" t="s">
        <v>104</v>
      </c>
      <c r="D35" s="5">
        <v>5678</v>
      </c>
      <c r="E35" s="4">
        <v>7311276700</v>
      </c>
      <c r="F35" s="3">
        <v>3801863884</v>
      </c>
      <c r="G35" s="4">
        <f t="shared" si="0"/>
        <v>3509412816</v>
      </c>
      <c r="I35" s="3">
        <f>D35*(1+Plan!$F$4)</f>
        <v>6575.123999966715</v>
      </c>
      <c r="J35" s="1">
        <f>E35*(1+Plan!$F$4)</f>
        <v>8466458418.5571413</v>
      </c>
      <c r="K35" s="1">
        <f t="shared" si="1"/>
        <v>4402558377.6497135</v>
      </c>
      <c r="L35" s="1">
        <f t="shared" si="2"/>
        <v>4063900040.9074278</v>
      </c>
      <c r="M35" t="str">
        <f>VLOOKUP(A35,QC!$A$1:$E$82,4,0)</f>
        <v>TP_HATSENSAY</v>
      </c>
      <c r="N35" s="3">
        <f>VLOOKUP(A35,QC!$A$1:$E$82,5,0)/1000*I35</f>
        <v>39450.743999800288</v>
      </c>
    </row>
    <row r="36" spans="1:14" ht="12.75">
      <c r="A36" s="6" t="s">
        <v>102</v>
      </c>
      <c r="B36" s="6" t="s">
        <v>2</v>
      </c>
      <c r="C36" s="6" t="s">
        <v>101</v>
      </c>
      <c r="D36" s="5">
        <v>1080</v>
      </c>
      <c r="E36" s="4">
        <v>1400288040</v>
      </c>
      <c r="F36" s="3">
        <v>770158421.99999988</v>
      </c>
      <c r="G36" s="4">
        <f t="shared" si="0"/>
        <v>630129618.00000012</v>
      </c>
      <c r="I36" s="3">
        <f>D36*(1+Plan!$F$4)</f>
        <v>1250.6399999936689</v>
      </c>
      <c r="J36" s="1">
        <f>E36*(1+Plan!$F$4)</f>
        <v>1621533550.3117914</v>
      </c>
      <c r="K36" s="1">
        <f t="shared" si="1"/>
        <v>891843452.67148519</v>
      </c>
      <c r="L36" s="1">
        <f t="shared" si="2"/>
        <v>729690097.64030623</v>
      </c>
      <c r="M36" t="str">
        <f>VLOOKUP(A36,QC!$A$1:$E$82,4,0)</f>
        <v>TP_KHOAILANGSAY</v>
      </c>
      <c r="N36" s="3">
        <f>VLOOKUP(A36,QC!$A$1:$E$82,5,0)/1000*I36</f>
        <v>7503.8399999620133</v>
      </c>
    </row>
    <row r="37" spans="1:14" ht="12.75">
      <c r="A37" s="6" t="s">
        <v>100</v>
      </c>
      <c r="B37" s="6" t="s">
        <v>2</v>
      </c>
      <c r="C37" s="6" t="s">
        <v>99</v>
      </c>
      <c r="D37" s="5">
        <v>632</v>
      </c>
      <c r="E37" s="4">
        <v>819633848</v>
      </c>
      <c r="F37" s="3">
        <v>475387631.83999997</v>
      </c>
      <c r="G37" s="4">
        <f t="shared" si="0"/>
        <v>344246216.16000003</v>
      </c>
      <c r="I37" s="3">
        <f>D37*(1+Plan!$F$4)</f>
        <v>731.85599999629517</v>
      </c>
      <c r="J37" s="1">
        <f>E37*(1+Plan!$F$4)</f>
        <v>949135995.97919524</v>
      </c>
      <c r="K37" s="1">
        <f t="shared" si="1"/>
        <v>550498877.66793323</v>
      </c>
      <c r="L37" s="1">
        <f t="shared" si="2"/>
        <v>398637118.31126201</v>
      </c>
      <c r="M37" t="str">
        <f>VLOOKUP(A37,QC!$A$1:$E$82,4,0)</f>
        <v>TP_KHOAILANGSAY</v>
      </c>
      <c r="N37" s="3">
        <f>VLOOKUP(A37,QC!$A$1:$E$82,5,0)/1000*I37</f>
        <v>4391.1359999777706</v>
      </c>
    </row>
    <row r="38" spans="1:14" ht="12.75">
      <c r="A38" s="6" t="s">
        <v>98</v>
      </c>
      <c r="B38" s="6" t="s">
        <v>2</v>
      </c>
      <c r="C38" s="6" t="s">
        <v>97</v>
      </c>
      <c r="D38" s="5">
        <v>324</v>
      </c>
      <c r="E38" s="4">
        <v>420266880</v>
      </c>
      <c r="F38" s="3">
        <v>214336108.80000001</v>
      </c>
      <c r="G38" s="4">
        <f t="shared" si="0"/>
        <v>205930771.19999999</v>
      </c>
      <c r="I38" s="3">
        <f>D38*(1+Plan!$F$4)</f>
        <v>375.1919999981007</v>
      </c>
      <c r="J38" s="1">
        <f>E38*(1+Plan!$F$4)</f>
        <v>486669047.03753638</v>
      </c>
      <c r="K38" s="1">
        <f t="shared" si="1"/>
        <v>248201213.98914355</v>
      </c>
      <c r="L38" s="1">
        <f t="shared" si="2"/>
        <v>238467833.04839283</v>
      </c>
      <c r="M38" t="str">
        <f>VLOOKUP(A38,QC!$A$1:$E$82,4,0)</f>
        <v>TP_KHOAILANGSAY</v>
      </c>
      <c r="N38" s="3">
        <f>VLOOKUP(A38,QC!$A$1:$E$82,5,0)/1000*I38</f>
        <v>2251.1519999886041</v>
      </c>
    </row>
    <row r="39" spans="1:14" ht="12.75">
      <c r="A39" s="6" t="s">
        <v>96</v>
      </c>
      <c r="B39" s="6" t="s">
        <v>2</v>
      </c>
      <c r="C39" s="6" t="s">
        <v>95</v>
      </c>
      <c r="D39" s="5">
        <v>1193</v>
      </c>
      <c r="E39" s="4">
        <v>24987385</v>
      </c>
      <c r="F39" s="3">
        <v>12993440.200000001</v>
      </c>
      <c r="G39" s="4">
        <f t="shared" si="0"/>
        <v>11993944.799999999</v>
      </c>
      <c r="I39" s="3">
        <f>D39*(1+Plan!$F$4)</f>
        <v>1381.4939999930066</v>
      </c>
      <c r="J39" s="1">
        <f>E39*(1+Plan!$F$4)</f>
        <v>28935391.829853524</v>
      </c>
      <c r="K39" s="1">
        <f t="shared" si="1"/>
        <v>15046403.751523832</v>
      </c>
      <c r="L39" s="1">
        <f t="shared" si="2"/>
        <v>13888988.078329692</v>
      </c>
      <c r="M39" t="str">
        <f>VLOOKUP(A39,QC!$A$1:$E$82,4,0)</f>
        <v>TP_KHOAILANGSAY</v>
      </c>
      <c r="N39" s="3">
        <f>VLOOKUP(A39,QC!$A$1:$E$82,5,0)/1000*I39</f>
        <v>138.14939999930067</v>
      </c>
    </row>
    <row r="40" spans="1:14" ht="12.75">
      <c r="A40" s="6" t="s">
        <v>94</v>
      </c>
      <c r="B40" s="6" t="s">
        <v>2</v>
      </c>
      <c r="C40" s="6" t="s">
        <v>93</v>
      </c>
      <c r="D40" s="5">
        <v>45</v>
      </c>
      <c r="E40" s="4">
        <v>2270925</v>
      </c>
      <c r="F40" s="3">
        <v>1158171.75</v>
      </c>
      <c r="G40" s="4">
        <f t="shared" si="0"/>
        <v>1112753.25</v>
      </c>
      <c r="I40" s="3">
        <f>D40*(1+Plan!$F$4)</f>
        <v>52.10999999973621</v>
      </c>
      <c r="J40" s="1">
        <f>E40*(1+Plan!$F$4)</f>
        <v>2629731.1499866876</v>
      </c>
      <c r="K40" s="1">
        <f t="shared" si="1"/>
        <v>1341162.8864932107</v>
      </c>
      <c r="L40" s="1">
        <f t="shared" si="2"/>
        <v>1288568.2634934769</v>
      </c>
      <c r="M40" t="str">
        <f>VLOOKUP(A40,QC!$A$1:$E$82,4,0)</f>
        <v>TP_KHOAILANGSAY</v>
      </c>
      <c r="N40" s="3">
        <f>VLOOKUP(A40,QC!$A$1:$E$82,5,0)/1000*I40</f>
        <v>12.245849999938009</v>
      </c>
    </row>
    <row r="41" spans="1:14" ht="12.75">
      <c r="A41" s="6" t="s">
        <v>91</v>
      </c>
      <c r="B41" s="6" t="s">
        <v>2</v>
      </c>
      <c r="C41" s="6" t="s">
        <v>90</v>
      </c>
      <c r="D41" s="5">
        <v>648</v>
      </c>
      <c r="E41" s="4">
        <v>1165649616</v>
      </c>
      <c r="F41" s="3">
        <v>594481304.15999997</v>
      </c>
      <c r="G41" s="4">
        <f t="shared" si="0"/>
        <v>571168311.84000003</v>
      </c>
      <c r="I41" s="3">
        <f>D41*(1+Plan!$F$4)</f>
        <v>750.3839999962014</v>
      </c>
      <c r="J41" s="1">
        <f>E41*(1+Plan!$F$4)</f>
        <v>1349822255.321167</v>
      </c>
      <c r="K41" s="1">
        <f t="shared" si="1"/>
        <v>688409350.21379519</v>
      </c>
      <c r="L41" s="1">
        <f t="shared" si="2"/>
        <v>661412905.10737181</v>
      </c>
      <c r="M41" t="str">
        <f>VLOOKUP(A41,QC!$A$1:$E$82,4,0)</f>
        <v>TP_MITSAY</v>
      </c>
      <c r="N41" s="3">
        <f>VLOOKUP(A41,QC!$A$1:$E$82,5,0)/1000*I41</f>
        <v>4502.3039999772082</v>
      </c>
    </row>
    <row r="42" spans="1:14" ht="12.75">
      <c r="A42" s="6" t="s">
        <v>89</v>
      </c>
      <c r="B42" s="6" t="s">
        <v>2</v>
      </c>
      <c r="C42" s="6" t="s">
        <v>88</v>
      </c>
      <c r="D42" s="5">
        <v>30412</v>
      </c>
      <c r="E42" s="4">
        <v>54691754732</v>
      </c>
      <c r="F42" s="3">
        <v>31174300197.239998</v>
      </c>
      <c r="G42" s="4">
        <f t="shared" si="0"/>
        <v>23517454534.760002</v>
      </c>
      <c r="I42" s="3">
        <f>D42*(1+Plan!$F$4)</f>
        <v>35217.095999821722</v>
      </c>
      <c r="J42" s="1">
        <f>E42*(1+Plan!$F$4)</f>
        <v>63333051979.335396</v>
      </c>
      <c r="K42" s="1">
        <f t="shared" si="1"/>
        <v>36099839628.221176</v>
      </c>
      <c r="L42" s="1">
        <f t="shared" si="2"/>
        <v>27233212351.11422</v>
      </c>
      <c r="M42" t="str">
        <f>VLOOKUP(A42,QC!$A$1:$E$82,4,0)</f>
        <v>TP_MITSAY</v>
      </c>
      <c r="N42" s="3">
        <f>VLOOKUP(A42,QC!$A$1:$E$82,5,0)/1000*I42</f>
        <v>211302.57599893032</v>
      </c>
    </row>
    <row r="43" spans="1:14" ht="12.75">
      <c r="A43" s="6" t="s">
        <v>87</v>
      </c>
      <c r="B43" s="6" t="s">
        <v>2</v>
      </c>
      <c r="C43" s="6" t="s">
        <v>86</v>
      </c>
      <c r="D43" s="5">
        <v>7310</v>
      </c>
      <c r="E43" s="4">
        <v>70154070</v>
      </c>
      <c r="F43" s="3">
        <v>41390901.299999997</v>
      </c>
      <c r="G43" s="4">
        <f t="shared" si="0"/>
        <v>28763168.700000003</v>
      </c>
      <c r="I43" s="3">
        <f>D43*(1+Plan!$F$4)</f>
        <v>8464.9799999571478</v>
      </c>
      <c r="J43" s="1">
        <f>E43*(1+Plan!$F$4)</f>
        <v>81238413.059588745</v>
      </c>
      <c r="K43" s="1">
        <f t="shared" si="1"/>
        <v>47930663.705157354</v>
      </c>
      <c r="L43" s="1">
        <f t="shared" si="2"/>
        <v>33307749.354431391</v>
      </c>
      <c r="M43" t="str">
        <f>VLOOKUP(A43,QC!$A$1:$E$82,4,0)</f>
        <v>TP_MITSAY</v>
      </c>
      <c r="N43" s="3">
        <f>VLOOKUP(A43,QC!$A$1:$E$82,5,0)/1000*I43</f>
        <v>296.27429999850023</v>
      </c>
    </row>
    <row r="44" spans="1:14" ht="12.75">
      <c r="A44" s="6" t="s">
        <v>85</v>
      </c>
      <c r="B44" s="6" t="s">
        <v>2</v>
      </c>
      <c r="C44" s="6" t="s">
        <v>84</v>
      </c>
      <c r="D44" s="5">
        <v>8996</v>
      </c>
      <c r="E44" s="4">
        <v>91543296</v>
      </c>
      <c r="F44" s="3">
        <v>54010544.640000001</v>
      </c>
      <c r="G44" s="4">
        <f t="shared" si="0"/>
        <v>37532751.359999999</v>
      </c>
      <c r="I44" s="3">
        <f>D44*(1+Plan!$F$4)</f>
        <v>10417.367999947264</v>
      </c>
      <c r="J44" s="1">
        <f>E44*(1+Plan!$F$4)</f>
        <v>106007136.76746337</v>
      </c>
      <c r="K44" s="1">
        <f t="shared" si="1"/>
        <v>62544210.692803383</v>
      </c>
      <c r="L44" s="1">
        <f t="shared" si="2"/>
        <v>43462926.074659988</v>
      </c>
      <c r="M44" t="str">
        <f>VLOOKUP(A44,QC!$A$1:$E$82,4,0)</f>
        <v>TP_MITSAY</v>
      </c>
      <c r="N44" s="3">
        <f>VLOOKUP(A44,QC!$A$1:$E$82,5,0)/1000*I44</f>
        <v>364.60787999815426</v>
      </c>
    </row>
    <row r="45" spans="1:14" ht="12.75">
      <c r="A45" s="6" t="s">
        <v>83</v>
      </c>
      <c r="B45" s="6" t="s">
        <v>2</v>
      </c>
      <c r="C45" s="6" t="s">
        <v>82</v>
      </c>
      <c r="D45" s="5">
        <v>50737</v>
      </c>
      <c r="E45" s="4">
        <v>91237556565</v>
      </c>
      <c r="F45" s="3">
        <v>52005407242.049995</v>
      </c>
      <c r="G45" s="4">
        <f t="shared" si="0"/>
        <v>39232149322.950005</v>
      </c>
      <c r="I45" s="3">
        <f>D45*(1+Plan!$F$4)</f>
        <v>58753.445999702577</v>
      </c>
      <c r="J45" s="1">
        <f>E45*(1+Plan!$F$4)</f>
        <v>105653090501.73515</v>
      </c>
      <c r="K45" s="1">
        <f t="shared" si="1"/>
        <v>60222261585.989029</v>
      </c>
      <c r="L45" s="1">
        <f t="shared" si="2"/>
        <v>45430828915.746124</v>
      </c>
      <c r="M45" t="str">
        <f>VLOOKUP(A45,QC!$A$1:$E$82,4,0)</f>
        <v>TP_MITSAY</v>
      </c>
      <c r="N45" s="3">
        <f>VLOOKUP(A45,QC!$A$1:$E$82,5,0)/1000*I45</f>
        <v>352520.67599821545</v>
      </c>
    </row>
    <row r="46" spans="1:14" ht="12.75">
      <c r="A46" s="6" t="s">
        <v>81</v>
      </c>
      <c r="B46" s="6" t="s">
        <v>2</v>
      </c>
      <c r="C46" s="6" t="s">
        <v>80</v>
      </c>
      <c r="D46" s="5">
        <v>675</v>
      </c>
      <c r="E46" s="4">
        <v>1214040825</v>
      </c>
      <c r="F46" s="3">
        <v>667722453.74999988</v>
      </c>
      <c r="G46" s="4">
        <f t="shared" si="0"/>
        <v>546318371.25000012</v>
      </c>
      <c r="I46" s="3">
        <f>D46*(1+Plan!$F$4)</f>
        <v>781.64999999604311</v>
      </c>
      <c r="J46" s="1">
        <f>E46*(1+Plan!$F$4)</f>
        <v>1405859275.3428831</v>
      </c>
      <c r="K46" s="1">
        <f t="shared" si="1"/>
        <v>773222601.43858564</v>
      </c>
      <c r="L46" s="1">
        <f t="shared" si="2"/>
        <v>632636673.90429747</v>
      </c>
      <c r="M46" t="str">
        <f>VLOOKUP(A46,QC!$A$1:$E$82,4,0)</f>
        <v>TP_MITSAY</v>
      </c>
      <c r="N46" s="3">
        <f>VLOOKUP(A46,QC!$A$1:$E$82,5,0)/1000*I46</f>
        <v>4689.8999999762582</v>
      </c>
    </row>
    <row r="47" spans="1:14" ht="12.75">
      <c r="A47" s="6" t="s">
        <v>79</v>
      </c>
      <c r="B47" s="6" t="s">
        <v>2</v>
      </c>
      <c r="C47" s="6" t="s">
        <v>78</v>
      </c>
      <c r="D47" s="5">
        <v>19645</v>
      </c>
      <c r="E47" s="4">
        <v>588465975</v>
      </c>
      <c r="F47" s="3">
        <v>329540945.99999994</v>
      </c>
      <c r="G47" s="4">
        <f t="shared" si="0"/>
        <v>258925029.00000006</v>
      </c>
      <c r="I47" s="3">
        <f>D47*(1+Plan!$F$4)</f>
        <v>22748.90999988484</v>
      </c>
      <c r="J47" s="1">
        <f>E47*(1+Plan!$F$4)</f>
        <v>681443599.04655039</v>
      </c>
      <c r="K47" s="1">
        <f t="shared" si="1"/>
        <v>381608415.46606821</v>
      </c>
      <c r="L47" s="1">
        <f t="shared" si="2"/>
        <v>299835183.58048218</v>
      </c>
      <c r="M47" t="str">
        <f>VLOOKUP(A47,QC!$A$1:$E$82,4,0)</f>
        <v>TP_MITSAY</v>
      </c>
      <c r="N47" s="3">
        <f>VLOOKUP(A47,QC!$A$1:$E$82,5,0)/1000*I47</f>
        <v>2274.8909999884841</v>
      </c>
    </row>
    <row r="48" spans="1:14" ht="12.75">
      <c r="A48" s="6" t="s">
        <v>77</v>
      </c>
      <c r="B48" s="6" t="s">
        <v>2</v>
      </c>
      <c r="C48" s="6" t="s">
        <v>76</v>
      </c>
      <c r="D48" s="5">
        <v>16430</v>
      </c>
      <c r="E48" s="4">
        <v>1019974400</v>
      </c>
      <c r="F48" s="3">
        <v>530386688</v>
      </c>
      <c r="G48" s="4">
        <f t="shared" si="0"/>
        <v>489587712</v>
      </c>
      <c r="I48" s="3">
        <f>D48*(1+Plan!$F$4)</f>
        <v>19025.939999903687</v>
      </c>
      <c r="J48" s="1">
        <f>E48*(1+Plan!$F$4)</f>
        <v>1181130355.1940207</v>
      </c>
      <c r="K48" s="1">
        <f t="shared" si="1"/>
        <v>614187784.70089078</v>
      </c>
      <c r="L48" s="1">
        <f t="shared" si="2"/>
        <v>566942570.49312997</v>
      </c>
      <c r="M48" t="str">
        <f>VLOOKUP(A48,QC!$A$1:$E$82,4,0)</f>
        <v>TP_MITSAY</v>
      </c>
      <c r="N48" s="3">
        <f>VLOOKUP(A48,QC!$A$1:$E$82,5,0)/1000*I48</f>
        <v>3995.4473999797742</v>
      </c>
    </row>
    <row r="49" spans="1:14" ht="12.75">
      <c r="A49" s="6" t="s">
        <v>75</v>
      </c>
      <c r="B49" s="6" t="s">
        <v>2</v>
      </c>
      <c r="C49" s="6" t="s">
        <v>74</v>
      </c>
      <c r="D49" s="5">
        <v>945</v>
      </c>
      <c r="E49" s="4">
        <v>1700009640</v>
      </c>
      <c r="F49" s="3">
        <v>867004916.39999998</v>
      </c>
      <c r="G49" s="4">
        <f t="shared" si="0"/>
        <v>833004723.60000002</v>
      </c>
      <c r="I49" s="3">
        <f>D49*(1+Plan!$F$4)</f>
        <v>1094.3099999944604</v>
      </c>
      <c r="J49" s="1">
        <f>E49*(1+Plan!$F$4)</f>
        <v>1968611163.1100345</v>
      </c>
      <c r="K49" s="1">
        <f t="shared" si="1"/>
        <v>1003991693.1861176</v>
      </c>
      <c r="L49" s="1">
        <f t="shared" si="2"/>
        <v>964619469.92391682</v>
      </c>
      <c r="M49" t="str">
        <f>VLOOKUP(A49,QC!$A$1:$E$82,4,0)</f>
        <v>TP_MITSAY</v>
      </c>
      <c r="N49" s="3">
        <f>VLOOKUP(A49,QC!$A$1:$E$82,5,0)/1000*I49</f>
        <v>6565.8599999667622</v>
      </c>
    </row>
    <row r="50" spans="1:14" ht="12.75">
      <c r="A50" s="6" t="s">
        <v>73</v>
      </c>
      <c r="B50" s="6" t="s">
        <v>2</v>
      </c>
      <c r="C50" s="6" t="s">
        <v>72</v>
      </c>
      <c r="D50" s="5">
        <v>10077</v>
      </c>
      <c r="E50" s="4">
        <v>72403245</v>
      </c>
      <c r="F50" s="3">
        <v>39097752.300000004</v>
      </c>
      <c r="G50" s="4">
        <f t="shared" si="0"/>
        <v>33305492.699999996</v>
      </c>
      <c r="I50" s="3">
        <f>D50*(1+Plan!$F$4)</f>
        <v>11669.165999940928</v>
      </c>
      <c r="J50" s="1">
        <f>E50*(1+Plan!$F$4)</f>
        <v>83842957.709575564</v>
      </c>
      <c r="K50" s="1">
        <f t="shared" si="1"/>
        <v>45275197.163170807</v>
      </c>
      <c r="L50" s="1">
        <f t="shared" si="2"/>
        <v>38567760.546404757</v>
      </c>
      <c r="M50" t="str">
        <f>VLOOKUP(A50,QC!$A$1:$E$82,4,0)</f>
        <v>TP_MITSAY</v>
      </c>
      <c r="N50" s="3">
        <f>VLOOKUP(A50,QC!$A$1:$E$82,5,0)/1000*I50</f>
        <v>291.72914999852321</v>
      </c>
    </row>
    <row r="51" spans="1:14" ht="12.75">
      <c r="A51" s="6" t="s">
        <v>71</v>
      </c>
      <c r="B51" s="6" t="s">
        <v>2</v>
      </c>
      <c r="C51" s="6" t="s">
        <v>70</v>
      </c>
      <c r="D51" s="5">
        <v>1263</v>
      </c>
      <c r="E51" s="4">
        <v>2272241829</v>
      </c>
      <c r="F51" s="3">
        <v>1340622679.1099999</v>
      </c>
      <c r="G51" s="4">
        <f t="shared" si="0"/>
        <v>931619149.8900001</v>
      </c>
      <c r="I51" s="3">
        <f>D51*(1+Plan!$F$4)</f>
        <v>1462.5539999925961</v>
      </c>
      <c r="J51" s="1">
        <f>E51*(1+Plan!$F$4)</f>
        <v>2631256037.9686799</v>
      </c>
      <c r="K51" s="1">
        <f t="shared" si="1"/>
        <v>1552441062.401521</v>
      </c>
      <c r="L51" s="1">
        <f t="shared" si="2"/>
        <v>1078814975.5671589</v>
      </c>
      <c r="M51" t="str">
        <f>VLOOKUP(A51,QC!$A$1:$E$82,4,0)</f>
        <v>TP_MITSAY</v>
      </c>
      <c r="N51" s="3">
        <f>VLOOKUP(A51,QC!$A$1:$E$82,5,0)/1000*I51</f>
        <v>8775.3239999555772</v>
      </c>
    </row>
    <row r="52" spans="1:14" ht="12.75">
      <c r="A52" s="6" t="s">
        <v>69</v>
      </c>
      <c r="B52" s="6" t="s">
        <v>2</v>
      </c>
      <c r="C52" s="6" t="s">
        <v>68</v>
      </c>
      <c r="D52" s="5">
        <v>1080</v>
      </c>
      <c r="E52" s="4">
        <v>1941978240</v>
      </c>
      <c r="F52" s="3">
        <v>1106927596.8</v>
      </c>
      <c r="G52" s="4">
        <f t="shared" si="0"/>
        <v>835050643.20000005</v>
      </c>
      <c r="I52" s="3">
        <f>D52*(1+Plan!$F$4)</f>
        <v>1250.6399999936689</v>
      </c>
      <c r="J52" s="1">
        <f>E52*(1+Plan!$F$4)</f>
        <v>2248810801.9086161</v>
      </c>
      <c r="K52" s="1">
        <f t="shared" si="1"/>
        <v>1281822157.0879111</v>
      </c>
      <c r="L52" s="1">
        <f t="shared" si="2"/>
        <v>966988644.82070494</v>
      </c>
      <c r="M52" t="str">
        <f>VLOOKUP(A52,QC!$A$1:$E$82,4,0)</f>
        <v>TP_MITSAY</v>
      </c>
      <c r="N52" s="3">
        <f>VLOOKUP(A52,QC!$A$1:$E$82,5,0)/1000*I52</f>
        <v>7503.8399999620133</v>
      </c>
    </row>
    <row r="53" spans="1:14" ht="12.75">
      <c r="A53" s="6" t="s">
        <v>67</v>
      </c>
      <c r="B53" s="6" t="s">
        <v>2</v>
      </c>
      <c r="C53" s="6" t="s">
        <v>66</v>
      </c>
      <c r="D53" s="5">
        <v>1259</v>
      </c>
      <c r="E53" s="4">
        <v>2264700531</v>
      </c>
      <c r="F53" s="3">
        <v>1222938286.74</v>
      </c>
      <c r="G53" s="4">
        <f t="shared" si="0"/>
        <v>1041762244.26</v>
      </c>
      <c r="I53" s="3">
        <f>D53*(1+Plan!$F$4)</f>
        <v>1457.9219999926197</v>
      </c>
      <c r="J53" s="1">
        <f>E53*(1+Plan!$F$4)</f>
        <v>2622523214.8847241</v>
      </c>
      <c r="K53" s="1">
        <f t="shared" si="1"/>
        <v>1416162536.0377512</v>
      </c>
      <c r="L53" s="1">
        <f t="shared" si="2"/>
        <v>1206360678.8469729</v>
      </c>
      <c r="M53" t="str">
        <f>VLOOKUP(A53,QC!$A$1:$E$82,4,0)</f>
        <v>TP_MITSAY</v>
      </c>
      <c r="N53" s="3">
        <f>VLOOKUP(A53,QC!$A$1:$E$82,5,0)/1000*I53</f>
        <v>8747.5319999557178</v>
      </c>
    </row>
    <row r="54" spans="1:14" ht="12.75">
      <c r="A54" s="6" t="s">
        <v>65</v>
      </c>
      <c r="B54" s="6" t="s">
        <v>2</v>
      </c>
      <c r="C54" s="6" t="s">
        <v>64</v>
      </c>
      <c r="D54" s="5">
        <v>3368</v>
      </c>
      <c r="E54" s="4">
        <v>6057125712</v>
      </c>
      <c r="F54" s="3">
        <v>3391990398.7199998</v>
      </c>
      <c r="G54" s="4">
        <f t="shared" si="0"/>
        <v>2665135313.2800002</v>
      </c>
      <c r="I54" s="3">
        <f>D54*(1+Plan!$F$4)</f>
        <v>3900.1439999802565</v>
      </c>
      <c r="J54" s="1">
        <f>E54*(1+Plan!$F$4)</f>
        <v>7014151574.4604931</v>
      </c>
      <c r="K54" s="1">
        <f t="shared" si="1"/>
        <v>3927924881.6978755</v>
      </c>
      <c r="L54" s="1">
        <f t="shared" si="2"/>
        <v>3086226692.7626176</v>
      </c>
      <c r="M54" t="str">
        <f>VLOOKUP(A54,QC!$A$1:$E$82,4,0)</f>
        <v>TP_MITSAY</v>
      </c>
      <c r="N54" s="3">
        <f>VLOOKUP(A54,QC!$A$1:$E$82,5,0)/1000*I54</f>
        <v>23400.863999881538</v>
      </c>
    </row>
    <row r="55" spans="1:14" ht="12.75">
      <c r="A55" s="6" t="s">
        <v>63</v>
      </c>
      <c r="B55" s="6" t="s">
        <v>2</v>
      </c>
      <c r="C55" s="6" t="s">
        <v>62</v>
      </c>
      <c r="D55" s="5">
        <v>2792</v>
      </c>
      <c r="E55" s="4">
        <v>5020512976</v>
      </c>
      <c r="F55" s="3">
        <v>2861692396.3199997</v>
      </c>
      <c r="G55" s="4">
        <f t="shared" si="0"/>
        <v>2158820579.6800003</v>
      </c>
      <c r="I55" s="3">
        <f>D55*(1+Plan!$F$4)</f>
        <v>3233.1359999836332</v>
      </c>
      <c r="J55" s="1">
        <f>E55*(1+Plan!$F$4)</f>
        <v>5813754026.1785698</v>
      </c>
      <c r="K55" s="1">
        <f t="shared" si="1"/>
        <v>3313839794.9217844</v>
      </c>
      <c r="L55" s="1">
        <f t="shared" si="2"/>
        <v>2499914231.2567854</v>
      </c>
      <c r="M55" t="str">
        <f>VLOOKUP(A55,QC!$A$1:$E$82,4,0)</f>
        <v>TP_MITSAY</v>
      </c>
      <c r="N55" s="3">
        <f>VLOOKUP(A55,QC!$A$1:$E$82,5,0)/1000*I55</f>
        <v>19398.815999901799</v>
      </c>
    </row>
    <row r="56" spans="1:14" ht="12.75">
      <c r="A56" s="6" t="s">
        <v>61</v>
      </c>
      <c r="B56" s="6" t="s">
        <v>2</v>
      </c>
      <c r="C56" s="6" t="s">
        <v>60</v>
      </c>
      <c r="D56" s="5">
        <v>3728</v>
      </c>
      <c r="E56" s="4">
        <v>6706038240</v>
      </c>
      <c r="F56" s="3">
        <v>3487139884.8000002</v>
      </c>
      <c r="G56" s="4">
        <f t="shared" si="0"/>
        <v>3218898355.1999998</v>
      </c>
      <c r="I56" s="3">
        <f>D56*(1+Plan!$F$4)</f>
        <v>4317.0239999781461</v>
      </c>
      <c r="J56" s="1">
        <f>E56*(1+Plan!$F$4)</f>
        <v>7765592281.8806887</v>
      </c>
      <c r="K56" s="1">
        <f t="shared" si="1"/>
        <v>4038107986.5779581</v>
      </c>
      <c r="L56" s="1">
        <f t="shared" si="2"/>
        <v>3727484295.3027306</v>
      </c>
      <c r="M56" t="str">
        <f>VLOOKUP(A56,QC!$A$1:$E$82,4,0)</f>
        <v>TP_MITSAY</v>
      </c>
      <c r="N56" s="3">
        <f>VLOOKUP(A56,QC!$A$1:$E$82,5,0)/1000*I56</f>
        <v>25902.143999868877</v>
      </c>
    </row>
    <row r="57" spans="1:14" ht="12.75">
      <c r="A57" s="6" t="s">
        <v>59</v>
      </c>
      <c r="B57" s="6" t="s">
        <v>2</v>
      </c>
      <c r="C57" s="6" t="s">
        <v>58</v>
      </c>
      <c r="D57" s="5">
        <v>1369</v>
      </c>
      <c r="E57" s="4">
        <v>48368139</v>
      </c>
      <c r="F57" s="3">
        <v>24667750.890000001</v>
      </c>
      <c r="G57" s="4">
        <f t="shared" si="0"/>
        <v>23700388.109999999</v>
      </c>
      <c r="I57" s="3">
        <f>D57*(1+Plan!$F$4)</f>
        <v>1585.3019999919748</v>
      </c>
      <c r="J57" s="1">
        <f>E57*(1+Plan!$F$4)</f>
        <v>56010304.961716466</v>
      </c>
      <c r="K57" s="1">
        <f t="shared" si="1"/>
        <v>28565255.530475397</v>
      </c>
      <c r="L57" s="1">
        <f t="shared" si="2"/>
        <v>27445049.431241069</v>
      </c>
      <c r="M57" t="str">
        <f>VLOOKUP(A57,QC!$A$1:$E$82,4,0)</f>
        <v>TP_MITSAY</v>
      </c>
      <c r="N57" s="3">
        <f>VLOOKUP(A57,QC!$A$1:$E$82,5,0)/1000*I57</f>
        <v>190.23623999903697</v>
      </c>
    </row>
    <row r="58" spans="1:14" ht="12.75">
      <c r="A58" s="6" t="s">
        <v>57</v>
      </c>
      <c r="B58" s="6" t="s">
        <v>2</v>
      </c>
      <c r="C58" s="6" t="s">
        <v>56</v>
      </c>
      <c r="D58" s="5">
        <v>270</v>
      </c>
      <c r="E58" s="4">
        <v>1574100</v>
      </c>
      <c r="F58" s="3">
        <v>897236.99999999988</v>
      </c>
      <c r="G58" s="4">
        <f t="shared" si="0"/>
        <v>676863.00000000012</v>
      </c>
      <c r="I58" s="3">
        <f>D58*(1+Plan!$F$4)</f>
        <v>312.65999999841722</v>
      </c>
      <c r="J58" s="1">
        <f>E58*(1+Plan!$F$4)</f>
        <v>1822807.7999907725</v>
      </c>
      <c r="K58" s="1">
        <f t="shared" si="1"/>
        <v>1039000.4459947402</v>
      </c>
      <c r="L58" s="1">
        <f t="shared" si="2"/>
        <v>783807.35399603227</v>
      </c>
      <c r="M58" t="str">
        <f>VLOOKUP(A58,QC!$A$1:$E$82,4,0)</f>
        <v>TP_MITSAY</v>
      </c>
      <c r="N58" s="3">
        <f>VLOOKUP(A58,QC!$A$1:$E$82,5,0)/1000*I58</f>
        <v>6.253199999968345</v>
      </c>
    </row>
    <row r="59" spans="1:14" ht="12.75">
      <c r="A59" s="6" t="s">
        <v>55</v>
      </c>
      <c r="B59" s="6" t="s">
        <v>2</v>
      </c>
      <c r="C59" s="6" t="s">
        <v>54</v>
      </c>
      <c r="D59" s="5">
        <v>180</v>
      </c>
      <c r="E59" s="4">
        <v>5228820</v>
      </c>
      <c r="F59" s="3">
        <v>2771274.6</v>
      </c>
      <c r="G59" s="4">
        <f t="shared" si="0"/>
        <v>2457545.4</v>
      </c>
      <c r="I59" s="3">
        <f>D59*(1+Plan!$F$4)</f>
        <v>208.43999999894484</v>
      </c>
      <c r="J59" s="1">
        <f>E59*(1+Plan!$F$4)</f>
        <v>6054973.5599693479</v>
      </c>
      <c r="K59" s="1">
        <f t="shared" si="1"/>
        <v>3209135.9867837545</v>
      </c>
      <c r="L59" s="1">
        <f t="shared" si="2"/>
        <v>2845837.5731855934</v>
      </c>
      <c r="M59" t="str">
        <f>VLOOKUP(A59,QC!$A$1:$E$82,4,0)</f>
        <v>TP_MITSAY</v>
      </c>
      <c r="N59" s="3">
        <f>VLOOKUP(A59,QC!$A$1:$E$82,5,0)/1000*I59</f>
        <v>20.843999999894486</v>
      </c>
    </row>
    <row r="60" spans="1:14" ht="12.75">
      <c r="A60" s="6" t="s">
        <v>53</v>
      </c>
      <c r="B60" s="6" t="s">
        <v>2</v>
      </c>
      <c r="C60" s="6" t="s">
        <v>52</v>
      </c>
      <c r="D60" s="5">
        <v>180</v>
      </c>
      <c r="E60" s="4">
        <v>8065260</v>
      </c>
      <c r="F60" s="3">
        <v>4193935.2</v>
      </c>
      <c r="G60" s="4">
        <f t="shared" si="0"/>
        <v>3871324.8</v>
      </c>
      <c r="I60" s="3">
        <f>D60*(1+Plan!$F$4)</f>
        <v>208.43999999894484</v>
      </c>
      <c r="J60" s="1">
        <f>E60*(1+Plan!$F$4)</f>
        <v>9339571.0799527206</v>
      </c>
      <c r="K60" s="1">
        <f t="shared" si="1"/>
        <v>4856576.961575415</v>
      </c>
      <c r="L60" s="1">
        <f t="shared" si="2"/>
        <v>4482994.1183773056</v>
      </c>
      <c r="M60" t="str">
        <f>VLOOKUP(A60,QC!$A$1:$E$82,4,0)</f>
        <v>TP_MITSAY</v>
      </c>
      <c r="N60" s="3">
        <f>VLOOKUP(A60,QC!$A$1:$E$82,5,0)/1000*I60</f>
        <v>31.265999999841725</v>
      </c>
    </row>
    <row r="61" spans="1:14" ht="12.75">
      <c r="A61" s="6" t="s">
        <v>51</v>
      </c>
      <c r="B61" s="6" t="s">
        <v>2</v>
      </c>
      <c r="C61" s="6" t="s">
        <v>50</v>
      </c>
      <c r="D61" s="5">
        <v>2155</v>
      </c>
      <c r="E61" s="4">
        <v>151472795</v>
      </c>
      <c r="F61" s="3">
        <v>80280581.350000009</v>
      </c>
      <c r="G61" s="4">
        <f t="shared" si="0"/>
        <v>71192213.649999991</v>
      </c>
      <c r="I61" s="3">
        <f>D61*(1+Plan!$F$4)</f>
        <v>2495.4899999873674</v>
      </c>
      <c r="J61" s="1">
        <f>E61*(1+Plan!$F$4)</f>
        <v>175405496.60911205</v>
      </c>
      <c r="K61" s="1">
        <f t="shared" si="1"/>
        <v>92964913.202829391</v>
      </c>
      <c r="L61" s="1">
        <f t="shared" si="2"/>
        <v>82440583.406282663</v>
      </c>
      <c r="M61" t="str">
        <f>VLOOKUP(A61,QC!$A$1:$E$82,4,0)</f>
        <v>TP_MITSAY</v>
      </c>
      <c r="N61" s="3">
        <f>VLOOKUP(A61,QC!$A$1:$E$82,5,0)/1000*I61</f>
        <v>586.44014999703131</v>
      </c>
    </row>
    <row r="62" spans="1:14" ht="12.75">
      <c r="A62" s="6" t="s">
        <v>49</v>
      </c>
      <c r="B62" s="6" t="s">
        <v>2</v>
      </c>
      <c r="C62" s="6" t="s">
        <v>48</v>
      </c>
      <c r="D62" s="5">
        <v>1259</v>
      </c>
      <c r="E62" s="4">
        <v>2264057182</v>
      </c>
      <c r="F62" s="3">
        <v>1199950306.46</v>
      </c>
      <c r="G62" s="4">
        <f t="shared" si="0"/>
        <v>1064106875.54</v>
      </c>
      <c r="I62" s="3">
        <f>D62*(1+Plan!$F$4)</f>
        <v>1457.9219999926197</v>
      </c>
      <c r="J62" s="1">
        <f>E62*(1+Plan!$F$4)</f>
        <v>2621778216.7427278</v>
      </c>
      <c r="K62" s="1">
        <f t="shared" si="1"/>
        <v>1389542454.8736458</v>
      </c>
      <c r="L62" s="1">
        <f t="shared" si="2"/>
        <v>1232235761.869082</v>
      </c>
      <c r="M62" t="str">
        <f>VLOOKUP(A62,QC!$A$1:$E$82,4,0)</f>
        <v>TP_MITSAY</v>
      </c>
      <c r="N62" s="3">
        <f>VLOOKUP(A62,QC!$A$1:$E$82,5,0)/1000*I62</f>
        <v>8747.5319999557178</v>
      </c>
    </row>
    <row r="63" spans="1:14" ht="12.75">
      <c r="A63" s="6" t="s">
        <v>47</v>
      </c>
      <c r="B63" s="6" t="s">
        <v>2</v>
      </c>
      <c r="C63" s="6" t="s">
        <v>46</v>
      </c>
      <c r="D63" s="5">
        <v>540</v>
      </c>
      <c r="E63" s="4">
        <v>971146800</v>
      </c>
      <c r="F63" s="3">
        <v>504996336</v>
      </c>
      <c r="G63" s="4">
        <f t="shared" si="0"/>
        <v>466150464</v>
      </c>
      <c r="I63" s="3">
        <f>D63*(1+Plan!$F$4)</f>
        <v>625.31999999683444</v>
      </c>
      <c r="J63" s="1">
        <f>E63*(1+Plan!$F$4)</f>
        <v>1124587994.3943071</v>
      </c>
      <c r="K63" s="1">
        <f t="shared" si="1"/>
        <v>584785757.08503973</v>
      </c>
      <c r="L63" s="1">
        <f t="shared" si="2"/>
        <v>539802237.3092674</v>
      </c>
      <c r="M63" t="str">
        <f>VLOOKUP(A63,QC!$A$1:$E$82,4,0)</f>
        <v>TP_MITSAY</v>
      </c>
      <c r="N63" s="3">
        <f>VLOOKUP(A63,QC!$A$1:$E$82,5,0)/1000*I63</f>
        <v>3751.9199999810066</v>
      </c>
    </row>
    <row r="64" spans="1:14" ht="12.75">
      <c r="A64" s="6" t="s">
        <v>45</v>
      </c>
      <c r="B64" s="6" t="s">
        <v>2</v>
      </c>
      <c r="C64" s="6" t="s">
        <v>44</v>
      </c>
      <c r="D64" s="5">
        <v>324</v>
      </c>
      <c r="E64" s="4">
        <v>582886044</v>
      </c>
      <c r="F64" s="3">
        <v>303100742.88</v>
      </c>
      <c r="G64" s="4">
        <f t="shared" si="0"/>
        <v>279785301.12</v>
      </c>
      <c r="I64" s="3">
        <f>D64*(1+Plan!$F$4)</f>
        <v>375.1919999981007</v>
      </c>
      <c r="J64" s="1">
        <f>E64*(1+Plan!$F$4)</f>
        <v>674982038.94858313</v>
      </c>
      <c r="K64" s="1">
        <f t="shared" si="1"/>
        <v>350990660.25326324</v>
      </c>
      <c r="L64" s="1">
        <f t="shared" si="2"/>
        <v>323991378.69531989</v>
      </c>
      <c r="M64" t="str">
        <f>VLOOKUP(A64,QC!$A$1:$E$82,4,0)</f>
        <v>TP_MITSAY</v>
      </c>
      <c r="N64" s="3">
        <f>VLOOKUP(A64,QC!$A$1:$E$82,5,0)/1000*I64</f>
        <v>2251.1519999886041</v>
      </c>
    </row>
    <row r="65" spans="1:14" ht="12.75">
      <c r="A65" s="6" t="s">
        <v>42</v>
      </c>
      <c r="B65" s="6" t="s">
        <v>2</v>
      </c>
      <c r="C65" s="6" t="s">
        <v>41</v>
      </c>
      <c r="D65" s="5">
        <v>675</v>
      </c>
      <c r="E65" s="4">
        <v>22283775</v>
      </c>
      <c r="F65" s="3">
        <v>11810400.75</v>
      </c>
      <c r="G65" s="4">
        <f t="shared" si="0"/>
        <v>10473374.25</v>
      </c>
      <c r="I65" s="3">
        <f>D65*(1+Plan!$F$4)</f>
        <v>781.64999999604311</v>
      </c>
      <c r="J65" s="1">
        <f>E65*(1+Plan!$F$4)</f>
        <v>25804611.449869372</v>
      </c>
      <c r="K65" s="1">
        <f t="shared" si="1"/>
        <v>13676444.068430768</v>
      </c>
      <c r="L65" s="1">
        <f t="shared" si="2"/>
        <v>12128167.381438604</v>
      </c>
      <c r="M65" t="str">
        <f>VLOOKUP(A65,QC!$A$1:$E$82,4,0)</f>
        <v>TP_TAO</v>
      </c>
      <c r="N65" s="3">
        <f>VLOOKUP(A65,QC!$A$1:$E$82,5,0)/1000*I65</f>
        <v>117.24749999940646</v>
      </c>
    </row>
    <row r="66" spans="1:14" ht="12.75">
      <c r="A66" s="6" t="s">
        <v>39</v>
      </c>
      <c r="B66" s="6" t="s">
        <v>2</v>
      </c>
      <c r="C66" s="6" t="s">
        <v>38</v>
      </c>
      <c r="D66" s="5">
        <v>1049</v>
      </c>
      <c r="E66" s="4">
        <v>1304435696</v>
      </c>
      <c r="F66" s="3">
        <v>691350918.88</v>
      </c>
      <c r="G66" s="4">
        <f t="shared" si="0"/>
        <v>613084777.12</v>
      </c>
      <c r="I66" s="3">
        <f>D66*(1+Plan!$F$4)</f>
        <v>1214.7419999938506</v>
      </c>
      <c r="J66" s="1">
        <f>E66*(1+Plan!$F$4)</f>
        <v>1510536535.9603534</v>
      </c>
      <c r="K66" s="1">
        <f t="shared" si="1"/>
        <v>800584364.05898738</v>
      </c>
      <c r="L66" s="1">
        <f t="shared" si="2"/>
        <v>709952171.901366</v>
      </c>
      <c r="M66" t="str">
        <f>VLOOKUP(A66,QC!$A$1:$E$82,4,0)</f>
        <v>TP_THAPCAMSAY</v>
      </c>
      <c r="N66" s="3">
        <f>VLOOKUP(A66,QC!$A$1:$E$82,5,0)/1000*I66</f>
        <v>7288.4519999631038</v>
      </c>
    </row>
    <row r="67" spans="1:14" ht="12.75">
      <c r="A67" s="6" t="s">
        <v>37</v>
      </c>
      <c r="B67" s="6" t="s">
        <v>2</v>
      </c>
      <c r="C67" s="6" t="s">
        <v>36</v>
      </c>
      <c r="D67" s="5">
        <v>513</v>
      </c>
      <c r="E67" s="4">
        <v>637729281</v>
      </c>
      <c r="F67" s="3">
        <v>363505690.16999996</v>
      </c>
      <c r="G67" s="4">
        <f t="shared" si="0"/>
        <v>274223590.83000004</v>
      </c>
      <c r="I67" s="3">
        <f>D67*(1+Plan!$F$4)</f>
        <v>594.05399999699273</v>
      </c>
      <c r="J67" s="1">
        <f>E67*(1+Plan!$F$4)</f>
        <v>738490507.3942616</v>
      </c>
      <c r="K67" s="1">
        <f t="shared" si="1"/>
        <v>420939589.21472907</v>
      </c>
      <c r="L67" s="1">
        <f t="shared" si="2"/>
        <v>317550918.17953253</v>
      </c>
      <c r="M67" t="str">
        <f>VLOOKUP(A67,QC!$A$1:$E$82,4,0)</f>
        <v>TP_THAPCAMSAY</v>
      </c>
      <c r="N67" s="3">
        <f>VLOOKUP(A67,QC!$A$1:$E$82,5,0)/1000*I67</f>
        <v>3564.3239999819561</v>
      </c>
    </row>
    <row r="68" spans="1:14" ht="12.75">
      <c r="A68" s="6" t="s">
        <v>35</v>
      </c>
      <c r="B68" s="6" t="s">
        <v>2</v>
      </c>
      <c r="C68" s="6" t="s">
        <v>34</v>
      </c>
      <c r="D68" s="5">
        <v>540</v>
      </c>
      <c r="E68" s="4">
        <v>671119020</v>
      </c>
      <c r="F68" s="3">
        <v>369115460.99999994</v>
      </c>
      <c r="G68" s="4">
        <f t="shared" ref="G68:G84" si="3">E68-F68</f>
        <v>302003559.00000006</v>
      </c>
      <c r="I68" s="3">
        <f>D68*(1+Plan!$F$4)</f>
        <v>625.31999999683444</v>
      </c>
      <c r="J68" s="1">
        <f>E68*(1+Plan!$F$4)</f>
        <v>777155825.15606582</v>
      </c>
      <c r="K68" s="1">
        <f t="shared" si="1"/>
        <v>427435703.83583617</v>
      </c>
      <c r="L68" s="1">
        <f t="shared" si="2"/>
        <v>349720121.32022965</v>
      </c>
      <c r="M68" t="str">
        <f>VLOOKUP(A68,QC!$A$1:$E$82,4,0)</f>
        <v>TP_THAPCAMSAY</v>
      </c>
      <c r="N68" s="3">
        <f>VLOOKUP(A68,QC!$A$1:$E$82,5,0)/1000*I68</f>
        <v>3751.9199999810066</v>
      </c>
    </row>
    <row r="69" spans="1:14" ht="12.75">
      <c r="A69" s="6" t="s">
        <v>33</v>
      </c>
      <c r="B69" s="6" t="s">
        <v>2</v>
      </c>
      <c r="C69" s="6" t="s">
        <v>32</v>
      </c>
      <c r="D69" s="5">
        <v>5614</v>
      </c>
      <c r="E69" s="4">
        <v>114093322</v>
      </c>
      <c r="F69" s="3">
        <v>59328527.440000005</v>
      </c>
      <c r="G69" s="4">
        <f t="shared" si="3"/>
        <v>54764794.559999995</v>
      </c>
      <c r="I69" s="3">
        <f>D69*(1+Plan!$F$4)</f>
        <v>6501.0119999670906</v>
      </c>
      <c r="J69" s="1">
        <f>E69*(1+Plan!$F$4)</f>
        <v>132120066.87533118</v>
      </c>
      <c r="K69" s="1">
        <f t="shared" ref="K69:K84" si="4">F69/E69*J69</f>
        <v>68702434.775172219</v>
      </c>
      <c r="L69" s="1">
        <f t="shared" ref="L69:L84" si="5">J69-K69</f>
        <v>63417632.10015896</v>
      </c>
      <c r="M69" t="str">
        <f>VLOOKUP(A69,QC!$A$1:$E$82,4,0)</f>
        <v>TP_THAPCAMSAY</v>
      </c>
      <c r="N69" s="3">
        <f>VLOOKUP(A69,QC!$A$1:$E$82,5,0)/1000*I69</f>
        <v>650.10119999670906</v>
      </c>
    </row>
    <row r="70" spans="1:14" ht="12.75">
      <c r="A70" s="6" t="s">
        <v>31</v>
      </c>
      <c r="B70" s="6" t="s">
        <v>2</v>
      </c>
      <c r="C70" s="6" t="s">
        <v>30</v>
      </c>
      <c r="D70" s="5">
        <v>540</v>
      </c>
      <c r="E70" s="4">
        <v>671122800</v>
      </c>
      <c r="F70" s="3">
        <v>389251224</v>
      </c>
      <c r="G70" s="4">
        <f t="shared" si="3"/>
        <v>281871576</v>
      </c>
      <c r="I70" s="3">
        <f>D70*(1+Plan!$F$4)</f>
        <v>625.31999999683444</v>
      </c>
      <c r="J70" s="1">
        <f>E70*(1+Plan!$F$4)</f>
        <v>777160202.39606583</v>
      </c>
      <c r="K70" s="1">
        <f t="shared" si="4"/>
        <v>450752917.38971817</v>
      </c>
      <c r="L70" s="1">
        <f t="shared" si="5"/>
        <v>326407285.00634766</v>
      </c>
      <c r="M70" t="str">
        <f>VLOOKUP(A70,QC!$A$1:$E$82,4,0)</f>
        <v>TP_THAPCAMSAY</v>
      </c>
      <c r="N70" s="3">
        <f>VLOOKUP(A70,QC!$A$1:$E$82,5,0)/1000*I70</f>
        <v>3751.9199999810066</v>
      </c>
    </row>
    <row r="71" spans="1:14" ht="12.75">
      <c r="A71" s="6" t="s">
        <v>29</v>
      </c>
      <c r="B71" s="6" t="s">
        <v>2</v>
      </c>
      <c r="C71" s="6" t="s">
        <v>28</v>
      </c>
      <c r="D71" s="5">
        <v>16698</v>
      </c>
      <c r="E71" s="4">
        <v>864839514</v>
      </c>
      <c r="F71" s="3">
        <v>475661732.69999993</v>
      </c>
      <c r="G71" s="4">
        <f t="shared" si="3"/>
        <v>389177781.30000007</v>
      </c>
      <c r="I71" s="3">
        <f>D71*(1+Plan!$F$4)</f>
        <v>19336.283999902116</v>
      </c>
      <c r="J71" s="1">
        <f>E71*(1+Plan!$F$4)</f>
        <v>1001484157.2069303</v>
      </c>
      <c r="K71" s="1">
        <f t="shared" si="4"/>
        <v>550816286.46381164</v>
      </c>
      <c r="L71" s="1">
        <f t="shared" si="5"/>
        <v>450667870.74311864</v>
      </c>
      <c r="M71" t="str">
        <f>VLOOKUP(A71,QC!$A$1:$E$82,4,0)</f>
        <v>TP_THAPCAMSAY</v>
      </c>
      <c r="N71" s="3">
        <f>VLOOKUP(A71,QC!$A$1:$E$82,5,0)/1000*I71</f>
        <v>4834.070999975529</v>
      </c>
    </row>
    <row r="72" spans="1:14" ht="12.75">
      <c r="A72" s="6" t="s">
        <v>27</v>
      </c>
      <c r="B72" s="6" t="s">
        <v>2</v>
      </c>
      <c r="C72" s="6" t="s">
        <v>26</v>
      </c>
      <c r="D72" s="5">
        <v>2388</v>
      </c>
      <c r="E72" s="4">
        <v>246324588</v>
      </c>
      <c r="F72" s="3">
        <v>133015277.52000001</v>
      </c>
      <c r="G72" s="4">
        <f t="shared" si="3"/>
        <v>113309310.47999999</v>
      </c>
      <c r="I72" s="3">
        <f>D72*(1+Plan!$F$4)</f>
        <v>2765.3039999860016</v>
      </c>
      <c r="J72" s="1">
        <f>E72*(1+Plan!$F$4)</f>
        <v>285243872.902556</v>
      </c>
      <c r="K72" s="1">
        <f t="shared" si="4"/>
        <v>154031691.36738026</v>
      </c>
      <c r="L72" s="1">
        <f t="shared" si="5"/>
        <v>131212181.53517574</v>
      </c>
      <c r="M72" t="str">
        <f>VLOOKUP(A72,QC!$A$1:$E$82,4,0)</f>
        <v>TP_THAPCAMSAY</v>
      </c>
      <c r="N72" s="3">
        <f>VLOOKUP(A72,QC!$A$1:$E$82,5,0)/1000*I72</f>
        <v>1382.6519999930008</v>
      </c>
    </row>
    <row r="73" spans="1:14" ht="12.75">
      <c r="A73" s="6" t="s">
        <v>25</v>
      </c>
      <c r="B73" s="6" t="s">
        <v>2</v>
      </c>
      <c r="C73" s="6" t="s">
        <v>24</v>
      </c>
      <c r="D73" s="5">
        <v>1259</v>
      </c>
      <c r="E73" s="4">
        <v>25119568</v>
      </c>
      <c r="F73" s="3">
        <v>13062175.360000001</v>
      </c>
      <c r="G73" s="4">
        <f t="shared" si="3"/>
        <v>12057392.639999999</v>
      </c>
      <c r="I73" s="3">
        <f>D73*(1+Plan!$F$4)</f>
        <v>1457.9219999926197</v>
      </c>
      <c r="J73" s="1">
        <f>E73*(1+Plan!$F$4)</f>
        <v>29088459.743852746</v>
      </c>
      <c r="K73" s="1">
        <f t="shared" si="4"/>
        <v>15125999.066803427</v>
      </c>
      <c r="L73" s="1">
        <f t="shared" si="5"/>
        <v>13962460.677049318</v>
      </c>
      <c r="M73" t="str">
        <f>VLOOKUP(A73,QC!$A$1:$E$82,4,0)</f>
        <v>TP_THAPCAMSAY</v>
      </c>
      <c r="N73" s="3">
        <f>VLOOKUP(A73,QC!$A$1:$E$82,5,0)/1000*I73</f>
        <v>145.79219999926198</v>
      </c>
    </row>
    <row r="74" spans="1:14" ht="12.75">
      <c r="A74" s="6" t="s">
        <v>23</v>
      </c>
      <c r="B74" s="6" t="s">
        <v>2</v>
      </c>
      <c r="C74" s="6" t="s">
        <v>22</v>
      </c>
      <c r="D74" s="5">
        <v>4356</v>
      </c>
      <c r="E74" s="4">
        <v>5413885092</v>
      </c>
      <c r="F74" s="3">
        <v>2977636800.5999994</v>
      </c>
      <c r="G74" s="4">
        <f t="shared" si="3"/>
        <v>2436248291.4000006</v>
      </c>
      <c r="I74" s="3">
        <f>D74*(1+Plan!$F$4)</f>
        <v>5044.2479999744646</v>
      </c>
      <c r="J74" s="1">
        <f>E74*(1+Plan!$F$4)</f>
        <v>6269278936.5042639</v>
      </c>
      <c r="K74" s="1">
        <f t="shared" si="4"/>
        <v>3448103415.0773449</v>
      </c>
      <c r="L74" s="1">
        <f t="shared" si="5"/>
        <v>2821175521.426919</v>
      </c>
      <c r="M74" t="str">
        <f>VLOOKUP(A74,QC!$A$1:$E$82,4,0)</f>
        <v>TP_THAPCAMSAY</v>
      </c>
      <c r="N74" s="3">
        <f>VLOOKUP(A74,QC!$A$1:$E$82,5,0)/1000*I74</f>
        <v>30265.487999846788</v>
      </c>
    </row>
    <row r="75" spans="1:14" ht="12.75">
      <c r="A75" s="6" t="s">
        <v>21</v>
      </c>
      <c r="B75" s="6" t="s">
        <v>2</v>
      </c>
      <c r="C75" s="6" t="s">
        <v>20</v>
      </c>
      <c r="D75" s="5">
        <v>6501</v>
      </c>
      <c r="E75" s="4">
        <v>8081230575</v>
      </c>
      <c r="F75" s="3">
        <v>4525489122</v>
      </c>
      <c r="G75" s="4">
        <f t="shared" si="3"/>
        <v>3555741453</v>
      </c>
      <c r="I75" s="3">
        <f>D75*(1+Plan!$F$4)</f>
        <v>7528.1579999618907</v>
      </c>
      <c r="J75" s="1">
        <f>E75*(1+Plan!$F$4)</f>
        <v>9358065005.8026276</v>
      </c>
      <c r="K75" s="1">
        <f t="shared" si="4"/>
        <v>5240516403.2494717</v>
      </c>
      <c r="L75" s="1">
        <f t="shared" si="5"/>
        <v>4117548602.5531559</v>
      </c>
      <c r="M75" t="str">
        <f>VLOOKUP(A75,QC!$A$1:$E$82,4,0)</f>
        <v>TP_THAPCAMSAY</v>
      </c>
      <c r="N75" s="3">
        <f>VLOOKUP(A75,QC!$A$1:$E$82,5,0)/1000*I75</f>
        <v>45168.947999771342</v>
      </c>
    </row>
    <row r="76" spans="1:14" ht="12.75">
      <c r="A76" s="6" t="s">
        <v>19</v>
      </c>
      <c r="B76" s="6" t="s">
        <v>2</v>
      </c>
      <c r="C76" s="6" t="s">
        <v>18</v>
      </c>
      <c r="D76" s="5">
        <v>900</v>
      </c>
      <c r="E76" s="4">
        <v>1118527200</v>
      </c>
      <c r="F76" s="3">
        <v>626375231.99999988</v>
      </c>
      <c r="G76" s="4">
        <f t="shared" si="3"/>
        <v>492151968.00000012</v>
      </c>
      <c r="I76" s="3">
        <f>D76*(1+Plan!$F$4)</f>
        <v>1042.1999999947241</v>
      </c>
      <c r="J76" s="1">
        <f>E76*(1+Plan!$F$4)</f>
        <v>1295254497.5934432</v>
      </c>
      <c r="K76" s="1">
        <f t="shared" si="4"/>
        <v>725342518.65232813</v>
      </c>
      <c r="L76" s="1">
        <f t="shared" si="5"/>
        <v>569911978.94111502</v>
      </c>
      <c r="M76" t="str">
        <f>VLOOKUP(A76,QC!$A$1:$E$82,4,0)</f>
        <v>TP_THAPCAMSAY</v>
      </c>
      <c r="N76" s="3">
        <f>VLOOKUP(A76,QC!$A$1:$E$82,5,0)/1000*I76</f>
        <v>6253.1999999683449</v>
      </c>
    </row>
    <row r="77" spans="1:14" ht="12.75">
      <c r="A77" s="6" t="s">
        <v>17</v>
      </c>
      <c r="B77" s="6" t="s">
        <v>2</v>
      </c>
      <c r="C77" s="6" t="s">
        <v>16</v>
      </c>
      <c r="D77" s="5">
        <v>903</v>
      </c>
      <c r="E77" s="4">
        <v>1122219504</v>
      </c>
      <c r="F77" s="3">
        <v>617220727.19999993</v>
      </c>
      <c r="G77" s="4">
        <f t="shared" si="3"/>
        <v>504998776.80000007</v>
      </c>
      <c r="I77" s="3">
        <f>D77*(1+Plan!$F$4)</f>
        <v>1045.6739999947065</v>
      </c>
      <c r="J77" s="1">
        <f>E77*(1+Plan!$F$4)</f>
        <v>1299530185.6254215</v>
      </c>
      <c r="K77" s="1">
        <f t="shared" si="4"/>
        <v>714741602.09398174</v>
      </c>
      <c r="L77" s="1">
        <f t="shared" si="5"/>
        <v>584788583.53143978</v>
      </c>
      <c r="M77" t="str">
        <f>VLOOKUP(A77,QC!$A$1:$E$82,4,0)</f>
        <v>TP_THAPCAMSAY</v>
      </c>
      <c r="N77" s="3">
        <f>VLOOKUP(A77,QC!$A$1:$E$82,5,0)/1000*I77</f>
        <v>6274.0439999682385</v>
      </c>
    </row>
    <row r="78" spans="1:14" ht="12.75">
      <c r="A78" s="6" t="s">
        <v>15</v>
      </c>
      <c r="B78" s="6" t="s">
        <v>2</v>
      </c>
      <c r="C78" s="6" t="s">
        <v>14</v>
      </c>
      <c r="D78" s="5">
        <v>1166</v>
      </c>
      <c r="E78" s="4">
        <v>35414918</v>
      </c>
      <c r="F78" s="3">
        <v>20186503.259999998</v>
      </c>
      <c r="G78" s="4">
        <f t="shared" si="3"/>
        <v>15228414.740000002</v>
      </c>
      <c r="I78" s="3">
        <f>D78*(1+Plan!$F$4)</f>
        <v>1350.2279999931648</v>
      </c>
      <c r="J78" s="1">
        <f>E78*(1+Plan!$F$4)</f>
        <v>41010475.043792397</v>
      </c>
      <c r="K78" s="1">
        <f t="shared" si="4"/>
        <v>23375970.774961665</v>
      </c>
      <c r="L78" s="1">
        <f t="shared" si="5"/>
        <v>17634504.268830732</v>
      </c>
      <c r="M78" t="str">
        <f>VLOOKUP(A78,QC!$A$1:$E$82,4,0)</f>
        <v>TP_THAPCAMSAY</v>
      </c>
      <c r="N78" s="3">
        <f>VLOOKUP(A78,QC!$A$1:$E$82,5,0)/1000*I78</f>
        <v>202.53419999897471</v>
      </c>
    </row>
    <row r="79" spans="1:14" ht="12.75">
      <c r="A79" s="6" t="s">
        <v>13</v>
      </c>
      <c r="B79" s="6" t="s">
        <v>2</v>
      </c>
      <c r="C79" s="6" t="s">
        <v>12</v>
      </c>
      <c r="D79" s="5">
        <v>270</v>
      </c>
      <c r="E79" s="4">
        <v>1358100</v>
      </c>
      <c r="F79" s="3">
        <v>733374</v>
      </c>
      <c r="G79" s="4">
        <f t="shared" si="3"/>
        <v>624726</v>
      </c>
      <c r="I79" s="3">
        <f>D79*(1+Plan!$F$4)</f>
        <v>312.65999999841722</v>
      </c>
      <c r="J79" s="1">
        <f>E79*(1+Plan!$F$4)</f>
        <v>1572679.7999920386</v>
      </c>
      <c r="K79" s="1">
        <f t="shared" si="4"/>
        <v>849247.09199570096</v>
      </c>
      <c r="L79" s="1">
        <f t="shared" si="5"/>
        <v>723432.70799633767</v>
      </c>
      <c r="M79" t="str">
        <f>VLOOKUP(A79,QC!$A$1:$E$82,4,0)</f>
        <v>TP_THAPCAMSAY</v>
      </c>
      <c r="N79" s="3">
        <f>VLOOKUP(A79,QC!$A$1:$E$82,5,0)/1000*I79</f>
        <v>7.8164999999604312</v>
      </c>
    </row>
    <row r="80" spans="1:14" ht="12.75">
      <c r="A80" s="6" t="s">
        <v>11</v>
      </c>
      <c r="B80" s="6" t="s">
        <v>2</v>
      </c>
      <c r="C80" s="6" t="s">
        <v>10</v>
      </c>
      <c r="D80" s="5">
        <v>1859</v>
      </c>
      <c r="E80" s="4">
        <v>37629878</v>
      </c>
      <c r="F80" s="3">
        <v>21825329.239999998</v>
      </c>
      <c r="G80" s="4">
        <f t="shared" si="3"/>
        <v>15804548.760000002</v>
      </c>
      <c r="I80" s="3">
        <f>D80*(1+Plan!$F$4)</f>
        <v>2152.7219999891026</v>
      </c>
      <c r="J80" s="1">
        <f>E80*(1+Plan!$F$4)</f>
        <v>43575398.72377941</v>
      </c>
      <c r="K80" s="1">
        <f t="shared" si="4"/>
        <v>25273731.259792056</v>
      </c>
      <c r="L80" s="1">
        <f t="shared" si="5"/>
        <v>18301667.463987354</v>
      </c>
      <c r="M80" t="str">
        <f>VLOOKUP(A80,QC!$A$1:$E$82,4,0)</f>
        <v>TP_THAPCAMSAY</v>
      </c>
      <c r="N80" s="3">
        <f>VLOOKUP(A80,QC!$A$1:$E$82,5,0)/1000*I80</f>
        <v>215.27219999891028</v>
      </c>
    </row>
    <row r="81" spans="1:14" ht="12.75">
      <c r="A81" s="6" t="s">
        <v>9</v>
      </c>
      <c r="B81" s="6" t="s">
        <v>2</v>
      </c>
      <c r="C81" s="6" t="s">
        <v>8</v>
      </c>
      <c r="D81" s="5">
        <v>1763</v>
      </c>
      <c r="E81" s="4">
        <v>85568968</v>
      </c>
      <c r="F81" s="3">
        <v>47062932.399999991</v>
      </c>
      <c r="G81" s="4">
        <f t="shared" si="3"/>
        <v>38506035.600000009</v>
      </c>
      <c r="I81" s="3">
        <f>D81*(1+Plan!$F$4)</f>
        <v>2041.5539999896653</v>
      </c>
      <c r="J81" s="1">
        <f>E81*(1+Plan!$F$4)</f>
        <v>99088864.943498388</v>
      </c>
      <c r="K81" s="1">
        <f t="shared" si="4"/>
        <v>54498875.718924105</v>
      </c>
      <c r="L81" s="1">
        <f t="shared" si="5"/>
        <v>44589989.224574283</v>
      </c>
      <c r="M81" t="str">
        <f>VLOOKUP(A81,QC!$A$1:$E$82,4,0)</f>
        <v>TP_THAPCAMSAY</v>
      </c>
      <c r="N81" s="3">
        <f>VLOOKUP(A81,QC!$A$1:$E$82,5,0)/1000*I81</f>
        <v>479.76518999757133</v>
      </c>
    </row>
    <row r="82" spans="1:14" ht="12.75">
      <c r="A82" s="6" t="s">
        <v>7</v>
      </c>
      <c r="B82" s="6" t="s">
        <v>2</v>
      </c>
      <c r="C82" s="6" t="s">
        <v>6</v>
      </c>
      <c r="D82" s="5">
        <v>180</v>
      </c>
      <c r="E82" s="4">
        <v>9160920</v>
      </c>
      <c r="F82" s="3">
        <v>5221724.3999999994</v>
      </c>
      <c r="G82" s="4">
        <f t="shared" si="3"/>
        <v>3939195.6000000006</v>
      </c>
      <c r="I82" s="3">
        <f>D82*(1+Plan!$F$4)</f>
        <v>208.43999999894484</v>
      </c>
      <c r="J82" s="1">
        <f>E82*(1+Plan!$F$4)</f>
        <v>10608345.359946297</v>
      </c>
      <c r="K82" s="1">
        <f t="shared" si="4"/>
        <v>6046756.8551693894</v>
      </c>
      <c r="L82" s="1">
        <f t="shared" si="5"/>
        <v>4561588.5047769081</v>
      </c>
      <c r="M82" t="str">
        <f>VLOOKUP(A82,QC!$A$1:$E$82,4,0)</f>
        <v>TP_THAPCAMSAY</v>
      </c>
      <c r="N82" s="3">
        <f>VLOOKUP(A82,QC!$A$1:$E$82,5,0)/1000*I82</f>
        <v>52.10999999973621</v>
      </c>
    </row>
    <row r="83" spans="1:14" ht="12.75">
      <c r="A83" s="6" t="s">
        <v>5</v>
      </c>
      <c r="B83" s="6" t="s">
        <v>2</v>
      </c>
      <c r="C83" s="6" t="s">
        <v>4</v>
      </c>
      <c r="D83" s="5">
        <v>2</v>
      </c>
      <c r="E83" s="4">
        <v>2486738</v>
      </c>
      <c r="F83" s="3">
        <v>1293103.76</v>
      </c>
      <c r="G83" s="4">
        <f t="shared" si="3"/>
        <v>1193634.24</v>
      </c>
      <c r="I83" s="3">
        <f>D83*(1+Plan!$F$4)</f>
        <v>2.3159999999882759</v>
      </c>
      <c r="J83" s="1">
        <f>E83*(1+Plan!$F$4)</f>
        <v>2879642.6039854228</v>
      </c>
      <c r="K83" s="1">
        <f t="shared" si="4"/>
        <v>1497414.15407242</v>
      </c>
      <c r="L83" s="1">
        <f t="shared" si="5"/>
        <v>1382228.4499130028</v>
      </c>
      <c r="M83" t="str">
        <f>VLOOKUP(A83,QC!$A$1:$E$82,4,0)</f>
        <v>TP_THAPCAMSAY</v>
      </c>
      <c r="N83" s="3">
        <f>VLOOKUP(A83,QC!$A$1:$E$82,5,0)/1000*I83</f>
        <v>13.895999999929655</v>
      </c>
    </row>
    <row r="84" spans="1:14" ht="12.75">
      <c r="A84" s="6" t="s">
        <v>3</v>
      </c>
      <c r="B84" s="6" t="s">
        <v>2</v>
      </c>
      <c r="C84" s="6" t="s">
        <v>1</v>
      </c>
      <c r="D84" s="5">
        <v>1080</v>
      </c>
      <c r="E84" s="4">
        <v>1343167920</v>
      </c>
      <c r="F84" s="3">
        <v>698447318.39999998</v>
      </c>
      <c r="G84" s="4">
        <f t="shared" si="3"/>
        <v>644720601.60000002</v>
      </c>
      <c r="I84" s="3">
        <f>D84*(1+Plan!$F$4)</f>
        <v>1250.6399999936689</v>
      </c>
      <c r="J84" s="1">
        <f>E84*(1+Plan!$F$4)</f>
        <v>1555388451.3521264</v>
      </c>
      <c r="K84" s="1">
        <f t="shared" si="4"/>
        <v>808801994.70310569</v>
      </c>
      <c r="L84" s="1">
        <f t="shared" si="5"/>
        <v>746586456.64902067</v>
      </c>
      <c r="M84" t="str">
        <f>VLOOKUP(A84,QC!$A$1:$E$82,4,0)</f>
        <v>TP_THAPCAMSAY</v>
      </c>
      <c r="N84" s="3">
        <f>VLOOKUP(A84,QC!$A$1:$E$82,5,0)/1000*I84</f>
        <v>7503.8399999620133</v>
      </c>
    </row>
    <row r="85" spans="1:14">
      <c r="E85" s="4">
        <f>SUM(E4:E84)</f>
        <v>321636771091</v>
      </c>
      <c r="F85" s="4">
        <f t="shared" ref="F85" si="6">SUM(F4:F84)</f>
        <v>178974542656.34</v>
      </c>
      <c r="G85" s="4">
        <f>E85-F85</f>
        <v>142662228434.66</v>
      </c>
      <c r="I85" s="4"/>
      <c r="J85" s="20">
        <f t="shared" ref="J85" si="7">SUM(J4:J84)</f>
        <v>372455380921.49255</v>
      </c>
      <c r="K85" s="20">
        <f t="shared" ref="K85" si="8">SUM(K4:K84)</f>
        <v>207252520394.99261</v>
      </c>
      <c r="L85" s="20">
        <f t="shared" ref="L85" si="9">SUM(L4:L84)</f>
        <v>165202860526.50006</v>
      </c>
    </row>
  </sheetData>
  <mergeCells count="2">
    <mergeCell ref="D2:G2"/>
    <mergeCell ref="I2:L2"/>
  </mergeCells>
  <conditionalFormatting sqref="C3:G3">
    <cfRule type="cellIs" dxfId="1" priority="6" stopIfTrue="1" operator="equal">
      <formula>0</formula>
    </cfRule>
  </conditionalFormatting>
  <conditionalFormatting sqref="I3:N3">
    <cfRule type="cellIs" dxfId="0" priority="1" stopIfTrue="1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14D8F-0F8D-45EC-9510-9BE8A1A5C85D}">
  <sheetPr>
    <tabColor theme="5" tint="-0.249977111117893"/>
  </sheetPr>
  <dimension ref="A1:E82"/>
  <sheetViews>
    <sheetView workbookViewId="0">
      <selection activeCell="E30" sqref="E30"/>
    </sheetView>
  </sheetViews>
  <sheetFormatPr defaultRowHeight="12"/>
  <cols>
    <col min="1" max="1" width="17.28515625" bestFit="1" customWidth="1"/>
    <col min="2" max="2" width="6" bestFit="1" customWidth="1"/>
    <col min="3" max="3" width="26.28515625" bestFit="1" customWidth="1"/>
    <col min="4" max="4" width="17.28515625" bestFit="1" customWidth="1"/>
    <col min="5" max="5" width="8.140625" bestFit="1" customWidth="1"/>
  </cols>
  <sheetData>
    <row r="1" spans="1:5">
      <c r="A1" t="s">
        <v>179</v>
      </c>
      <c r="B1" t="s">
        <v>178</v>
      </c>
      <c r="C1" t="s">
        <v>177</v>
      </c>
      <c r="D1" t="s">
        <v>176</v>
      </c>
      <c r="E1" t="s">
        <v>175</v>
      </c>
    </row>
    <row r="2" spans="1:5">
      <c r="A2" t="s">
        <v>170</v>
      </c>
      <c r="B2" t="s">
        <v>2</v>
      </c>
      <c r="C2" t="s">
        <v>169</v>
      </c>
      <c r="D2" t="s">
        <v>156</v>
      </c>
      <c r="E2">
        <v>6000</v>
      </c>
    </row>
    <row r="3" spans="1:5">
      <c r="A3" t="s">
        <v>168</v>
      </c>
      <c r="B3" t="s">
        <v>2</v>
      </c>
      <c r="C3" t="s">
        <v>167</v>
      </c>
      <c r="D3" t="s">
        <v>156</v>
      </c>
      <c r="E3">
        <v>6000</v>
      </c>
    </row>
    <row r="4" spans="1:5">
      <c r="A4" t="s">
        <v>166</v>
      </c>
      <c r="B4" t="s">
        <v>2</v>
      </c>
      <c r="C4" t="s">
        <v>165</v>
      </c>
      <c r="D4" t="s">
        <v>156</v>
      </c>
      <c r="E4">
        <v>6000</v>
      </c>
    </row>
    <row r="5" spans="1:5">
      <c r="A5" t="s">
        <v>164</v>
      </c>
      <c r="B5" t="s">
        <v>2</v>
      </c>
      <c r="C5" t="s">
        <v>163</v>
      </c>
      <c r="D5" t="s">
        <v>156</v>
      </c>
      <c r="E5">
        <v>6000</v>
      </c>
    </row>
    <row r="6" spans="1:5">
      <c r="A6" t="s">
        <v>162</v>
      </c>
      <c r="B6" t="s">
        <v>2</v>
      </c>
      <c r="C6" t="s">
        <v>161</v>
      </c>
      <c r="D6" t="s">
        <v>156</v>
      </c>
      <c r="E6">
        <v>6000</v>
      </c>
    </row>
    <row r="7" spans="1:5">
      <c r="A7" t="s">
        <v>160</v>
      </c>
      <c r="B7" t="s">
        <v>2</v>
      </c>
      <c r="C7" t="s">
        <v>159</v>
      </c>
      <c r="D7" t="s">
        <v>156</v>
      </c>
      <c r="E7">
        <v>6000</v>
      </c>
    </row>
    <row r="8" spans="1:5">
      <c r="A8" t="s">
        <v>158</v>
      </c>
      <c r="B8" t="s">
        <v>2</v>
      </c>
      <c r="C8" t="s">
        <v>157</v>
      </c>
      <c r="D8" t="s">
        <v>156</v>
      </c>
      <c r="E8">
        <v>6000</v>
      </c>
    </row>
    <row r="9" spans="1:5">
      <c r="A9" t="s">
        <v>155</v>
      </c>
      <c r="B9" t="s">
        <v>2</v>
      </c>
      <c r="C9" t="s">
        <v>154</v>
      </c>
      <c r="D9" t="s">
        <v>147</v>
      </c>
      <c r="E9">
        <v>6000</v>
      </c>
    </row>
    <row r="10" spans="1:5">
      <c r="A10" t="s">
        <v>153</v>
      </c>
      <c r="B10" t="s">
        <v>2</v>
      </c>
      <c r="C10" t="s">
        <v>152</v>
      </c>
      <c r="D10" t="s">
        <v>147</v>
      </c>
      <c r="E10">
        <v>6000</v>
      </c>
    </row>
    <row r="11" spans="1:5">
      <c r="A11" t="s">
        <v>151</v>
      </c>
      <c r="B11" t="s">
        <v>2</v>
      </c>
      <c r="C11" t="s">
        <v>150</v>
      </c>
      <c r="D11" t="s">
        <v>147</v>
      </c>
      <c r="E11">
        <v>150</v>
      </c>
    </row>
    <row r="12" spans="1:5">
      <c r="A12" t="s">
        <v>149</v>
      </c>
      <c r="B12" t="s">
        <v>2</v>
      </c>
      <c r="C12" t="s">
        <v>148</v>
      </c>
      <c r="D12" t="s">
        <v>147</v>
      </c>
      <c r="E12">
        <v>235</v>
      </c>
    </row>
    <row r="13" spans="1:5">
      <c r="A13" t="s">
        <v>146</v>
      </c>
      <c r="B13" t="s">
        <v>2</v>
      </c>
      <c r="C13" t="s">
        <v>145</v>
      </c>
      <c r="D13" t="s">
        <v>136</v>
      </c>
      <c r="E13">
        <v>6000</v>
      </c>
    </row>
    <row r="14" spans="1:5">
      <c r="A14" t="s">
        <v>144</v>
      </c>
      <c r="B14" t="s">
        <v>2</v>
      </c>
      <c r="C14" t="s">
        <v>143</v>
      </c>
      <c r="D14" t="s">
        <v>136</v>
      </c>
      <c r="E14">
        <v>6000</v>
      </c>
    </row>
    <row r="15" spans="1:5">
      <c r="A15" t="s">
        <v>142</v>
      </c>
      <c r="B15" t="s">
        <v>2</v>
      </c>
      <c r="C15" t="s">
        <v>141</v>
      </c>
      <c r="D15" t="s">
        <v>136</v>
      </c>
      <c r="E15">
        <v>6000</v>
      </c>
    </row>
    <row r="16" spans="1:5">
      <c r="A16" t="s">
        <v>140</v>
      </c>
      <c r="B16" t="s">
        <v>2</v>
      </c>
      <c r="C16" t="s">
        <v>139</v>
      </c>
      <c r="D16" t="s">
        <v>136</v>
      </c>
      <c r="E16">
        <v>100</v>
      </c>
    </row>
    <row r="17" spans="1:5">
      <c r="A17" t="s">
        <v>138</v>
      </c>
      <c r="B17" t="s">
        <v>2</v>
      </c>
      <c r="C17" t="s">
        <v>137</v>
      </c>
      <c r="D17" t="s">
        <v>136</v>
      </c>
      <c r="E17">
        <v>6000</v>
      </c>
    </row>
    <row r="18" spans="1:5">
      <c r="A18" t="s">
        <v>135</v>
      </c>
      <c r="B18" t="s">
        <v>2</v>
      </c>
      <c r="C18" t="s">
        <v>134</v>
      </c>
      <c r="D18" t="s">
        <v>103</v>
      </c>
      <c r="E18">
        <v>6000</v>
      </c>
    </row>
    <row r="19" spans="1:5">
      <c r="A19" t="s">
        <v>133</v>
      </c>
      <c r="B19" t="s">
        <v>2</v>
      </c>
      <c r="C19" t="s">
        <v>132</v>
      </c>
      <c r="D19" t="s">
        <v>103</v>
      </c>
      <c r="E19">
        <v>6000</v>
      </c>
    </row>
    <row r="20" spans="1:5">
      <c r="A20" t="s">
        <v>131</v>
      </c>
      <c r="B20" t="s">
        <v>2</v>
      </c>
      <c r="C20" t="s">
        <v>130</v>
      </c>
      <c r="D20" t="s">
        <v>103</v>
      </c>
      <c r="E20">
        <v>6000</v>
      </c>
    </row>
    <row r="21" spans="1:5">
      <c r="A21" t="s">
        <v>129</v>
      </c>
      <c r="B21" t="s">
        <v>2</v>
      </c>
      <c r="C21" t="s">
        <v>128</v>
      </c>
      <c r="D21" t="s">
        <v>103</v>
      </c>
      <c r="E21">
        <v>6000</v>
      </c>
    </row>
    <row r="22" spans="1:5">
      <c r="A22" t="s">
        <v>127</v>
      </c>
      <c r="B22" t="s">
        <v>2</v>
      </c>
      <c r="C22" t="s">
        <v>126</v>
      </c>
      <c r="D22" t="s">
        <v>103</v>
      </c>
      <c r="E22">
        <v>6000</v>
      </c>
    </row>
    <row r="23" spans="1:5">
      <c r="A23" t="s">
        <v>125</v>
      </c>
      <c r="B23" t="s">
        <v>2</v>
      </c>
      <c r="C23" t="s">
        <v>124</v>
      </c>
      <c r="D23" t="s">
        <v>103</v>
      </c>
      <c r="E23">
        <v>6000</v>
      </c>
    </row>
    <row r="24" spans="1:5">
      <c r="A24" t="s">
        <v>123</v>
      </c>
      <c r="B24" t="s">
        <v>2</v>
      </c>
      <c r="C24" t="s">
        <v>122</v>
      </c>
      <c r="D24" t="s">
        <v>103</v>
      </c>
      <c r="E24">
        <v>6000</v>
      </c>
    </row>
    <row r="25" spans="1:5">
      <c r="A25" t="s">
        <v>121</v>
      </c>
      <c r="B25" t="s">
        <v>2</v>
      </c>
      <c r="C25" t="s">
        <v>120</v>
      </c>
      <c r="D25" t="s">
        <v>103</v>
      </c>
      <c r="E25">
        <v>6000</v>
      </c>
    </row>
    <row r="26" spans="1:5">
      <c r="A26" t="s">
        <v>119</v>
      </c>
      <c r="B26" t="s">
        <v>2</v>
      </c>
      <c r="C26" t="s">
        <v>118</v>
      </c>
      <c r="D26" t="s">
        <v>103</v>
      </c>
      <c r="E26">
        <v>6000</v>
      </c>
    </row>
    <row r="27" spans="1:5">
      <c r="A27" t="s">
        <v>117</v>
      </c>
      <c r="B27" t="s">
        <v>2</v>
      </c>
      <c r="C27" t="s">
        <v>116</v>
      </c>
      <c r="D27" t="s">
        <v>103</v>
      </c>
      <c r="E27">
        <v>6000</v>
      </c>
    </row>
    <row r="28" spans="1:5">
      <c r="A28" t="s">
        <v>115</v>
      </c>
      <c r="B28" t="s">
        <v>2</v>
      </c>
      <c r="C28" t="s">
        <v>114</v>
      </c>
      <c r="D28" t="s">
        <v>103</v>
      </c>
      <c r="E28">
        <v>6000</v>
      </c>
    </row>
    <row r="29" spans="1:5">
      <c r="A29" t="s">
        <v>113</v>
      </c>
      <c r="B29" t="s">
        <v>2</v>
      </c>
      <c r="C29" t="s">
        <v>112</v>
      </c>
      <c r="D29" t="s">
        <v>103</v>
      </c>
      <c r="E29">
        <v>6000</v>
      </c>
    </row>
    <row r="30" spans="1:5">
      <c r="A30" t="s">
        <v>111</v>
      </c>
      <c r="B30" t="s">
        <v>2</v>
      </c>
      <c r="C30" t="s">
        <v>110</v>
      </c>
      <c r="D30" t="s">
        <v>103</v>
      </c>
      <c r="E30">
        <v>6000</v>
      </c>
    </row>
    <row r="31" spans="1:5">
      <c r="A31" t="s">
        <v>109</v>
      </c>
      <c r="B31" t="s">
        <v>2</v>
      </c>
      <c r="C31" t="s">
        <v>108</v>
      </c>
      <c r="D31" t="s">
        <v>103</v>
      </c>
      <c r="E31">
        <v>6000</v>
      </c>
    </row>
    <row r="32" spans="1:5">
      <c r="A32" t="s">
        <v>107</v>
      </c>
      <c r="B32" t="s">
        <v>2</v>
      </c>
      <c r="C32" t="s">
        <v>106</v>
      </c>
      <c r="D32" t="s">
        <v>103</v>
      </c>
      <c r="E32">
        <v>6000</v>
      </c>
    </row>
    <row r="33" spans="1:5">
      <c r="A33" t="s">
        <v>105</v>
      </c>
      <c r="B33" t="s">
        <v>2</v>
      </c>
      <c r="C33" t="s">
        <v>104</v>
      </c>
      <c r="D33" t="s">
        <v>103</v>
      </c>
      <c r="E33">
        <v>6000</v>
      </c>
    </row>
    <row r="34" spans="1:5">
      <c r="A34" t="s">
        <v>102</v>
      </c>
      <c r="B34" t="s">
        <v>2</v>
      </c>
      <c r="C34" t="s">
        <v>101</v>
      </c>
      <c r="D34" t="s">
        <v>92</v>
      </c>
      <c r="E34">
        <v>6000</v>
      </c>
    </row>
    <row r="35" spans="1:5">
      <c r="A35" t="s">
        <v>100</v>
      </c>
      <c r="B35" t="s">
        <v>2</v>
      </c>
      <c r="C35" t="s">
        <v>99</v>
      </c>
      <c r="D35" t="s">
        <v>92</v>
      </c>
      <c r="E35">
        <v>6000</v>
      </c>
    </row>
    <row r="36" spans="1:5">
      <c r="A36" t="s">
        <v>98</v>
      </c>
      <c r="B36" t="s">
        <v>2</v>
      </c>
      <c r="C36" t="s">
        <v>97</v>
      </c>
      <c r="D36" t="s">
        <v>92</v>
      </c>
      <c r="E36">
        <v>6000</v>
      </c>
    </row>
    <row r="37" spans="1:5">
      <c r="A37" t="s">
        <v>96</v>
      </c>
      <c r="B37" t="s">
        <v>2</v>
      </c>
      <c r="C37" t="s">
        <v>95</v>
      </c>
      <c r="D37" t="s">
        <v>92</v>
      </c>
      <c r="E37">
        <v>100</v>
      </c>
    </row>
    <row r="38" spans="1:5">
      <c r="A38" t="s">
        <v>94</v>
      </c>
      <c r="B38" t="s">
        <v>2</v>
      </c>
      <c r="C38" t="s">
        <v>93</v>
      </c>
      <c r="D38" t="s">
        <v>92</v>
      </c>
      <c r="E38">
        <v>235</v>
      </c>
    </row>
    <row r="39" spans="1:5">
      <c r="A39" t="s">
        <v>91</v>
      </c>
      <c r="B39" t="s">
        <v>2</v>
      </c>
      <c r="C39" t="s">
        <v>90</v>
      </c>
      <c r="D39" t="s">
        <v>43</v>
      </c>
      <c r="E39">
        <v>6000</v>
      </c>
    </row>
    <row r="40" spans="1:5">
      <c r="A40" t="s">
        <v>89</v>
      </c>
      <c r="B40" t="s">
        <v>2</v>
      </c>
      <c r="C40" t="s">
        <v>88</v>
      </c>
      <c r="D40" t="s">
        <v>43</v>
      </c>
      <c r="E40">
        <v>6000</v>
      </c>
    </row>
    <row r="41" spans="1:5">
      <c r="A41" t="s">
        <v>87</v>
      </c>
      <c r="B41" t="s">
        <v>2</v>
      </c>
      <c r="C41" t="s">
        <v>86</v>
      </c>
      <c r="D41" t="s">
        <v>43</v>
      </c>
      <c r="E41">
        <v>35</v>
      </c>
    </row>
    <row r="42" spans="1:5">
      <c r="A42" t="s">
        <v>85</v>
      </c>
      <c r="B42" t="s">
        <v>2</v>
      </c>
      <c r="C42" t="s">
        <v>84</v>
      </c>
      <c r="D42" t="s">
        <v>43</v>
      </c>
      <c r="E42">
        <v>35</v>
      </c>
    </row>
    <row r="43" spans="1:5">
      <c r="A43" t="s">
        <v>83</v>
      </c>
      <c r="B43" t="s">
        <v>2</v>
      </c>
      <c r="C43" t="s">
        <v>82</v>
      </c>
      <c r="D43" t="s">
        <v>43</v>
      </c>
      <c r="E43">
        <v>6000</v>
      </c>
    </row>
    <row r="44" spans="1:5">
      <c r="A44" t="s">
        <v>81</v>
      </c>
      <c r="B44" t="s">
        <v>2</v>
      </c>
      <c r="C44" t="s">
        <v>80</v>
      </c>
      <c r="D44" t="s">
        <v>43</v>
      </c>
      <c r="E44">
        <v>6000</v>
      </c>
    </row>
    <row r="45" spans="1:5">
      <c r="A45" t="s">
        <v>79</v>
      </c>
      <c r="B45" t="s">
        <v>2</v>
      </c>
      <c r="C45" t="s">
        <v>78</v>
      </c>
      <c r="D45" t="s">
        <v>43</v>
      </c>
      <c r="E45">
        <v>100</v>
      </c>
    </row>
    <row r="46" spans="1:5">
      <c r="A46" t="s">
        <v>77</v>
      </c>
      <c r="B46" t="s">
        <v>2</v>
      </c>
      <c r="C46" t="s">
        <v>76</v>
      </c>
      <c r="D46" t="s">
        <v>43</v>
      </c>
      <c r="E46">
        <v>210</v>
      </c>
    </row>
    <row r="47" spans="1:5">
      <c r="A47" t="s">
        <v>75</v>
      </c>
      <c r="B47" t="s">
        <v>2</v>
      </c>
      <c r="C47" t="s">
        <v>74</v>
      </c>
      <c r="D47" t="s">
        <v>43</v>
      </c>
      <c r="E47">
        <v>6000</v>
      </c>
    </row>
    <row r="48" spans="1:5">
      <c r="A48" t="s">
        <v>73</v>
      </c>
      <c r="B48" t="s">
        <v>2</v>
      </c>
      <c r="C48" t="s">
        <v>72</v>
      </c>
      <c r="D48" t="s">
        <v>43</v>
      </c>
      <c r="E48">
        <v>25</v>
      </c>
    </row>
    <row r="49" spans="1:5">
      <c r="A49" t="s">
        <v>71</v>
      </c>
      <c r="B49" t="s">
        <v>2</v>
      </c>
      <c r="C49" t="s">
        <v>70</v>
      </c>
      <c r="D49" t="s">
        <v>43</v>
      </c>
      <c r="E49">
        <v>6000</v>
      </c>
    </row>
    <row r="50" spans="1:5">
      <c r="A50" t="s">
        <v>69</v>
      </c>
      <c r="B50" t="s">
        <v>2</v>
      </c>
      <c r="C50" t="s">
        <v>68</v>
      </c>
      <c r="D50" t="s">
        <v>43</v>
      </c>
      <c r="E50">
        <v>6000</v>
      </c>
    </row>
    <row r="51" spans="1:5">
      <c r="A51" t="s">
        <v>67</v>
      </c>
      <c r="B51" t="s">
        <v>2</v>
      </c>
      <c r="C51" t="s">
        <v>66</v>
      </c>
      <c r="D51" t="s">
        <v>43</v>
      </c>
      <c r="E51">
        <v>6000</v>
      </c>
    </row>
    <row r="52" spans="1:5">
      <c r="A52" t="s">
        <v>65</v>
      </c>
      <c r="B52" t="s">
        <v>2</v>
      </c>
      <c r="C52" t="s">
        <v>64</v>
      </c>
      <c r="D52" t="s">
        <v>43</v>
      </c>
      <c r="E52">
        <v>6000</v>
      </c>
    </row>
    <row r="53" spans="1:5">
      <c r="A53" t="s">
        <v>63</v>
      </c>
      <c r="B53" t="s">
        <v>2</v>
      </c>
      <c r="C53" t="s">
        <v>62</v>
      </c>
      <c r="D53" t="s">
        <v>43</v>
      </c>
      <c r="E53">
        <v>6000</v>
      </c>
    </row>
    <row r="54" spans="1:5">
      <c r="A54" t="s">
        <v>61</v>
      </c>
      <c r="B54" t="s">
        <v>2</v>
      </c>
      <c r="C54" t="s">
        <v>60</v>
      </c>
      <c r="D54" t="s">
        <v>43</v>
      </c>
      <c r="E54">
        <v>6000</v>
      </c>
    </row>
    <row r="55" spans="1:5">
      <c r="A55" t="s">
        <v>59</v>
      </c>
      <c r="B55" t="s">
        <v>2</v>
      </c>
      <c r="C55" t="s">
        <v>58</v>
      </c>
      <c r="D55" t="s">
        <v>43</v>
      </c>
      <c r="E55">
        <v>120</v>
      </c>
    </row>
    <row r="56" spans="1:5">
      <c r="A56" t="s">
        <v>57</v>
      </c>
      <c r="B56" t="s">
        <v>2</v>
      </c>
      <c r="C56" t="s">
        <v>56</v>
      </c>
      <c r="D56" t="s">
        <v>43</v>
      </c>
      <c r="E56">
        <v>20</v>
      </c>
    </row>
    <row r="57" spans="1:5">
      <c r="A57" t="s">
        <v>55</v>
      </c>
      <c r="B57" t="s">
        <v>2</v>
      </c>
      <c r="C57" t="s">
        <v>54</v>
      </c>
      <c r="D57" t="s">
        <v>43</v>
      </c>
      <c r="E57">
        <v>100</v>
      </c>
    </row>
    <row r="58" spans="1:5">
      <c r="A58" t="s">
        <v>53</v>
      </c>
      <c r="B58" t="s">
        <v>2</v>
      </c>
      <c r="C58" t="s">
        <v>52</v>
      </c>
      <c r="D58" t="s">
        <v>43</v>
      </c>
      <c r="E58">
        <v>150</v>
      </c>
    </row>
    <row r="59" spans="1:5">
      <c r="A59" t="s">
        <v>51</v>
      </c>
      <c r="B59" t="s">
        <v>2</v>
      </c>
      <c r="C59" t="s">
        <v>50</v>
      </c>
      <c r="D59" t="s">
        <v>43</v>
      </c>
      <c r="E59">
        <v>235</v>
      </c>
    </row>
    <row r="60" spans="1:5">
      <c r="A60" t="s">
        <v>49</v>
      </c>
      <c r="B60" t="s">
        <v>2</v>
      </c>
      <c r="C60" t="s">
        <v>48</v>
      </c>
      <c r="D60" t="s">
        <v>43</v>
      </c>
      <c r="E60">
        <v>6000</v>
      </c>
    </row>
    <row r="61" spans="1:5">
      <c r="A61" t="s">
        <v>47</v>
      </c>
      <c r="B61" t="s">
        <v>2</v>
      </c>
      <c r="C61" t="s">
        <v>46</v>
      </c>
      <c r="D61" t="s">
        <v>43</v>
      </c>
      <c r="E61">
        <v>6000</v>
      </c>
    </row>
    <row r="62" spans="1:5">
      <c r="A62" t="s">
        <v>45</v>
      </c>
      <c r="B62" t="s">
        <v>2</v>
      </c>
      <c r="C62" t="s">
        <v>44</v>
      </c>
      <c r="D62" t="s">
        <v>43</v>
      </c>
      <c r="E62">
        <v>6000</v>
      </c>
    </row>
    <row r="63" spans="1:5">
      <c r="A63" t="s">
        <v>42</v>
      </c>
      <c r="B63" t="s">
        <v>2</v>
      </c>
      <c r="C63" t="s">
        <v>41</v>
      </c>
      <c r="D63" t="s">
        <v>40</v>
      </c>
      <c r="E63">
        <v>150</v>
      </c>
    </row>
    <row r="64" spans="1:5">
      <c r="A64" t="s">
        <v>39</v>
      </c>
      <c r="B64" t="s">
        <v>2</v>
      </c>
      <c r="C64" t="s">
        <v>38</v>
      </c>
      <c r="D64" t="s">
        <v>0</v>
      </c>
      <c r="E64">
        <v>6000</v>
      </c>
    </row>
    <row r="65" spans="1:5">
      <c r="A65" t="s">
        <v>37</v>
      </c>
      <c r="B65" t="s">
        <v>2</v>
      </c>
      <c r="C65" t="s">
        <v>36</v>
      </c>
      <c r="D65" t="s">
        <v>0</v>
      </c>
      <c r="E65">
        <v>6000</v>
      </c>
    </row>
    <row r="66" spans="1:5">
      <c r="A66" t="s">
        <v>35</v>
      </c>
      <c r="B66" t="s">
        <v>2</v>
      </c>
      <c r="C66" t="s">
        <v>34</v>
      </c>
      <c r="D66" t="s">
        <v>0</v>
      </c>
      <c r="E66">
        <v>6000</v>
      </c>
    </row>
    <row r="67" spans="1:5">
      <c r="A67" t="s">
        <v>33</v>
      </c>
      <c r="B67" t="s">
        <v>2</v>
      </c>
      <c r="C67" t="s">
        <v>32</v>
      </c>
      <c r="D67" t="s">
        <v>0</v>
      </c>
      <c r="E67">
        <v>100</v>
      </c>
    </row>
    <row r="68" spans="1:5">
      <c r="A68" t="s">
        <v>31</v>
      </c>
      <c r="B68" t="s">
        <v>2</v>
      </c>
      <c r="C68" t="s">
        <v>30</v>
      </c>
      <c r="D68" t="s">
        <v>0</v>
      </c>
      <c r="E68">
        <v>6000</v>
      </c>
    </row>
    <row r="69" spans="1:5">
      <c r="A69" t="s">
        <v>29</v>
      </c>
      <c r="B69" t="s">
        <v>2</v>
      </c>
      <c r="C69" t="s">
        <v>28</v>
      </c>
      <c r="D69" t="s">
        <v>0</v>
      </c>
      <c r="E69">
        <v>250</v>
      </c>
    </row>
    <row r="70" spans="1:5">
      <c r="A70" t="s">
        <v>27</v>
      </c>
      <c r="B70" t="s">
        <v>2</v>
      </c>
      <c r="C70" t="s">
        <v>26</v>
      </c>
      <c r="D70" t="s">
        <v>0</v>
      </c>
      <c r="E70">
        <v>500</v>
      </c>
    </row>
    <row r="71" spans="1:5">
      <c r="A71" t="s">
        <v>25</v>
      </c>
      <c r="B71" t="s">
        <v>2</v>
      </c>
      <c r="C71" t="s">
        <v>24</v>
      </c>
      <c r="D71" t="s">
        <v>0</v>
      </c>
      <c r="E71">
        <v>100</v>
      </c>
    </row>
    <row r="72" spans="1:5">
      <c r="A72" t="s">
        <v>23</v>
      </c>
      <c r="B72" t="s">
        <v>2</v>
      </c>
      <c r="C72" t="s">
        <v>22</v>
      </c>
      <c r="D72" t="s">
        <v>0</v>
      </c>
      <c r="E72">
        <v>6000</v>
      </c>
    </row>
    <row r="73" spans="1:5">
      <c r="A73" t="s">
        <v>21</v>
      </c>
      <c r="B73" t="s">
        <v>2</v>
      </c>
      <c r="C73" t="s">
        <v>20</v>
      </c>
      <c r="D73" t="s">
        <v>0</v>
      </c>
      <c r="E73">
        <v>6000</v>
      </c>
    </row>
    <row r="74" spans="1:5">
      <c r="A74" t="s">
        <v>19</v>
      </c>
      <c r="B74" t="s">
        <v>2</v>
      </c>
      <c r="C74" t="s">
        <v>18</v>
      </c>
      <c r="D74" t="s">
        <v>0</v>
      </c>
      <c r="E74">
        <v>6000</v>
      </c>
    </row>
    <row r="75" spans="1:5">
      <c r="A75" t="s">
        <v>17</v>
      </c>
      <c r="B75" t="s">
        <v>2</v>
      </c>
      <c r="C75" t="s">
        <v>16</v>
      </c>
      <c r="D75" t="s">
        <v>0</v>
      </c>
      <c r="E75">
        <v>6000</v>
      </c>
    </row>
    <row r="76" spans="1:5">
      <c r="A76" t="s">
        <v>15</v>
      </c>
      <c r="B76" t="s">
        <v>2</v>
      </c>
      <c r="C76" t="s">
        <v>14</v>
      </c>
      <c r="D76" t="s">
        <v>0</v>
      </c>
      <c r="E76">
        <v>150</v>
      </c>
    </row>
    <row r="77" spans="1:5">
      <c r="A77" t="s">
        <v>13</v>
      </c>
      <c r="B77" t="s">
        <v>2</v>
      </c>
      <c r="C77" t="s">
        <v>12</v>
      </c>
      <c r="D77" t="s">
        <v>0</v>
      </c>
      <c r="E77">
        <v>25</v>
      </c>
    </row>
    <row r="78" spans="1:5">
      <c r="A78" t="s">
        <v>11</v>
      </c>
      <c r="B78" t="s">
        <v>2</v>
      </c>
      <c r="C78" t="s">
        <v>10</v>
      </c>
      <c r="D78" t="s">
        <v>0</v>
      </c>
      <c r="E78">
        <v>100</v>
      </c>
    </row>
    <row r="79" spans="1:5">
      <c r="A79" t="s">
        <v>9</v>
      </c>
      <c r="B79" t="s">
        <v>2</v>
      </c>
      <c r="C79" t="s">
        <v>8</v>
      </c>
      <c r="D79" t="s">
        <v>0</v>
      </c>
      <c r="E79">
        <v>235</v>
      </c>
    </row>
    <row r="80" spans="1:5">
      <c r="A80" t="s">
        <v>7</v>
      </c>
      <c r="B80" t="s">
        <v>2</v>
      </c>
      <c r="C80" t="s">
        <v>6</v>
      </c>
      <c r="D80" t="s">
        <v>0</v>
      </c>
      <c r="E80">
        <v>250</v>
      </c>
    </row>
    <row r="81" spans="1:5">
      <c r="A81" t="s">
        <v>5</v>
      </c>
      <c r="B81" t="s">
        <v>2</v>
      </c>
      <c r="C81" t="s">
        <v>4</v>
      </c>
      <c r="D81" t="s">
        <v>0</v>
      </c>
      <c r="E81">
        <v>6000</v>
      </c>
    </row>
    <row r="82" spans="1:5">
      <c r="A82" t="s">
        <v>3</v>
      </c>
      <c r="B82" t="s">
        <v>2</v>
      </c>
      <c r="C82" t="s">
        <v>1</v>
      </c>
      <c r="D82" t="s">
        <v>0</v>
      </c>
      <c r="E82">
        <v>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F424A-A426-43CF-9CFA-24F55BD40365}">
  <sheetPr>
    <tabColor theme="9" tint="0.79998168889431442"/>
  </sheetPr>
  <dimension ref="A2:F14"/>
  <sheetViews>
    <sheetView showGridLines="0" workbookViewId="0">
      <selection activeCell="B29" sqref="B29"/>
    </sheetView>
  </sheetViews>
  <sheetFormatPr defaultRowHeight="12"/>
  <cols>
    <col min="1" max="1" width="21.5703125" customWidth="1"/>
    <col min="2" max="2" width="18.140625" bestFit="1" customWidth="1"/>
    <col min="3" max="3" width="3.7109375" customWidth="1"/>
    <col min="4" max="4" width="21.140625" bestFit="1" customWidth="1"/>
    <col min="5" max="5" width="2.140625" customWidth="1"/>
    <col min="6" max="6" width="13.5703125" bestFit="1" customWidth="1"/>
    <col min="8" max="17" width="13.85546875" customWidth="1"/>
  </cols>
  <sheetData>
    <row r="2" spans="1:6">
      <c r="A2" t="s">
        <v>180</v>
      </c>
    </row>
    <row r="3" spans="1:6">
      <c r="B3" s="16" t="s">
        <v>181</v>
      </c>
      <c r="D3" s="18" t="s">
        <v>189</v>
      </c>
      <c r="F3" t="s">
        <v>190</v>
      </c>
    </row>
    <row r="4" spans="1:6">
      <c r="A4" t="s">
        <v>172</v>
      </c>
      <c r="B4" s="1">
        <f>Data!E85</f>
        <v>321636771091</v>
      </c>
      <c r="D4" s="1">
        <f>(D9+B14)/B7</f>
        <v>372455380921.49255</v>
      </c>
      <c r="F4" s="13">
        <f>D4/B4-1</f>
        <v>0.15799999999413794</v>
      </c>
    </row>
    <row r="5" spans="1:6" ht="12.75" thickBot="1">
      <c r="A5" s="10" t="s">
        <v>171</v>
      </c>
      <c r="B5" s="11">
        <f>Data!F85</f>
        <v>178974542656.34</v>
      </c>
      <c r="D5" s="11">
        <f>D4*(1-D7)</f>
        <v>207252520394.99255</v>
      </c>
    </row>
    <row r="6" spans="1:6">
      <c r="A6" t="s">
        <v>182</v>
      </c>
      <c r="B6" s="4">
        <f>B4-B5</f>
        <v>142662228434.66</v>
      </c>
      <c r="D6" s="4">
        <f>D4-D5</f>
        <v>165202860526.5</v>
      </c>
    </row>
    <row r="7" spans="1:6">
      <c r="A7" s="12" t="s">
        <v>183</v>
      </c>
      <c r="B7" s="13">
        <f>B6/B4</f>
        <v>0.44355074188422594</v>
      </c>
      <c r="D7" s="13">
        <f>B7</f>
        <v>0.44355074188422594</v>
      </c>
    </row>
    <row r="9" spans="1:6" ht="12.75" thickBot="1">
      <c r="A9" s="10" t="s">
        <v>184</v>
      </c>
      <c r="B9" s="11">
        <v>108423293610</v>
      </c>
      <c r="D9" s="11">
        <f>B9*(1+B13)</f>
        <v>113844458290.5</v>
      </c>
    </row>
    <row r="10" spans="1:6">
      <c r="A10" t="s">
        <v>185</v>
      </c>
      <c r="B10" s="14">
        <f>B6-B9</f>
        <v>34238934824.660004</v>
      </c>
      <c r="D10" s="14">
        <f>D6-D9</f>
        <v>51358402236</v>
      </c>
    </row>
    <row r="12" spans="1:6">
      <c r="A12" t="s">
        <v>186</v>
      </c>
    </row>
    <row r="13" spans="1:6">
      <c r="A13" t="s">
        <v>187</v>
      </c>
      <c r="B13" s="17">
        <v>0.05</v>
      </c>
      <c r="D13" s="17"/>
    </row>
    <row r="14" spans="1:6">
      <c r="A14" t="s">
        <v>188</v>
      </c>
      <c r="B14" s="3">
        <v>51358402236</v>
      </c>
      <c r="D14" t="str">
        <f>IF((B14=D10),"OK","CHECK")</f>
        <v>OK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AAA43-8BF6-49E9-B1D5-C10471A3A17B}">
  <sheetPr>
    <tabColor theme="7"/>
  </sheetPr>
  <dimension ref="A3:J13"/>
  <sheetViews>
    <sheetView showGridLines="0" tabSelected="1" workbookViewId="0">
      <selection activeCell="E23" sqref="E23"/>
    </sheetView>
  </sheetViews>
  <sheetFormatPr defaultRowHeight="12"/>
  <cols>
    <col min="1" max="1" width="17.28515625" bestFit="1" customWidth="1"/>
    <col min="2" max="10" width="17.42578125" customWidth="1"/>
  </cols>
  <sheetData>
    <row r="3" spans="1:10">
      <c r="A3" s="23" t="s">
        <v>193</v>
      </c>
      <c r="B3" s="23" t="s">
        <v>156</v>
      </c>
      <c r="C3" s="23" t="s">
        <v>147</v>
      </c>
      <c r="D3" s="23" t="s">
        <v>136</v>
      </c>
      <c r="E3" s="23" t="s">
        <v>103</v>
      </c>
      <c r="F3" s="23" t="s">
        <v>92</v>
      </c>
      <c r="G3" s="23" t="s">
        <v>43</v>
      </c>
      <c r="H3" s="23" t="s">
        <v>40</v>
      </c>
      <c r="I3" s="23" t="s">
        <v>0</v>
      </c>
      <c r="J3" s="23" t="s">
        <v>195</v>
      </c>
    </row>
    <row r="4" spans="1:10">
      <c r="A4" t="s">
        <v>194</v>
      </c>
      <c r="B4" s="9">
        <f>SUMIF(Data!$M$3:$M$84,CAT!B$3,Data!$N$3:$N$84)</f>
        <v>153925.9919992208</v>
      </c>
      <c r="C4" s="9">
        <f>SUMIF(Data!$M$3:$M$84,CAT!C$3,Data!$N$3:$N$84)</f>
        <v>127073.41370935674</v>
      </c>
      <c r="D4" s="9">
        <f>SUMIF(Data!$M$3:$M$84,CAT!D$3,Data!$N$3:$N$84)</f>
        <v>13771.05179993029</v>
      </c>
      <c r="E4" s="9">
        <f>SUMIF(Data!$M$3:$M$84,CAT!E$3,Data!$N$3:$N$84)</f>
        <v>257715.21599869544</v>
      </c>
      <c r="F4" s="9">
        <f>SUMIF(Data!$M$3:$M$84,CAT!F$3,Data!$N$3:$N$84)</f>
        <v>14296.523249927624</v>
      </c>
      <c r="G4" s="9">
        <f>SUMIF(Data!$M$3:$M$84,CAT!G$3,Data!$N$3:$N$84)</f>
        <v>696118.42931647634</v>
      </c>
      <c r="H4" s="9">
        <f>SUMIF(Data!$M$3:$M$84,CAT!H$3,Data!$N$3:$N$84)</f>
        <v>117.24749999940646</v>
      </c>
      <c r="I4" s="9">
        <f>SUMIF(Data!$M$3:$M$84,CAT!I$3,Data!$N$3:$N$84)</f>
        <v>121806.14648938341</v>
      </c>
      <c r="J4" s="14">
        <f>SUM(B4:I4)</f>
        <v>1384824.02006299</v>
      </c>
    </row>
    <row r="5" spans="1:10" ht="12.75" thickBot="1">
      <c r="A5" s="10" t="s">
        <v>174</v>
      </c>
      <c r="B5" s="21">
        <f>B6/B4</f>
        <v>285649.13716108451</v>
      </c>
      <c r="C5" s="21">
        <f t="shared" ref="C5:I5" si="0">C6/C4</f>
        <v>259580.02537835494</v>
      </c>
      <c r="D5" s="21">
        <f t="shared" si="0"/>
        <v>236026.86590257389</v>
      </c>
      <c r="E5" s="21">
        <f t="shared" si="0"/>
        <v>214570.52249361944</v>
      </c>
      <c r="F5" s="21">
        <f t="shared" si="0"/>
        <v>216059.78336893904</v>
      </c>
      <c r="G5" s="21">
        <f t="shared" si="0"/>
        <v>299676.25937275612</v>
      </c>
      <c r="H5" s="21">
        <f t="shared" si="0"/>
        <v>220086.66666666669</v>
      </c>
      <c r="I5" s="21">
        <f t="shared" si="0"/>
        <v>207112.1436649925</v>
      </c>
      <c r="J5" s="22">
        <f>J6/J4</f>
        <v>268955.02643328725</v>
      </c>
    </row>
    <row r="6" spans="1:10" s="15" customFormat="1">
      <c r="A6" s="15" t="s">
        <v>172</v>
      </c>
      <c r="B6" s="20">
        <f>SUMIF(Data!$M$3:$M$84,CAT!B$3,Data!$J$3:$J$84)</f>
        <v>43968826801.241417</v>
      </c>
      <c r="C6" s="20">
        <f>SUMIF(Data!$M$3:$M$84,CAT!C$3,Data!$J$3:$J$84)</f>
        <v>32985719955.58902</v>
      </c>
      <c r="D6" s="20">
        <f>SUMIF(Data!$M$3:$M$84,CAT!D$3,Data!$J$3:$J$84)</f>
        <v>3250338196.5195456</v>
      </c>
      <c r="E6" s="20">
        <f>SUMIF(Data!$M$3:$M$84,CAT!E$3,Data!$J$3:$J$84)</f>
        <v>55298088551.396072</v>
      </c>
      <c r="F6" s="20">
        <f>SUMIF(Data!$M$3:$M$84,CAT!F$3,Data!$J$3:$J$84)</f>
        <v>3088903716.308363</v>
      </c>
      <c r="G6" s="20">
        <f>SUMIF(Data!$M$3:$M$84,CAT!G$3,Data!$J$3:$J$84)</f>
        <v>208610166977.99997</v>
      </c>
      <c r="H6" s="20">
        <f>SUMIF(Data!$M$3:$M$84,CAT!H$3,Data!$J$3:$J$84)</f>
        <v>25804611.449869372</v>
      </c>
      <c r="I6" s="20">
        <f>SUMIF(Data!$M$3:$M$84,CAT!I$3,Data!$J$3:$J$84)</f>
        <v>25227532110.988297</v>
      </c>
      <c r="J6" s="14">
        <f>SUM(B6:I6)</f>
        <v>372455380921.49255</v>
      </c>
    </row>
    <row r="7" spans="1:10">
      <c r="A7" t="s">
        <v>171</v>
      </c>
      <c r="B7" s="1">
        <f>SUMIF(Data!$M$3:$M$84,CAT!B$3,Data!$K$3:$K$84)</f>
        <v>23606600031.515961</v>
      </c>
      <c r="C7" s="1">
        <f>SUMIF(Data!$M$3:$M$84,CAT!C$3,Data!$K$3:$K$84)</f>
        <v>18452185139.73835</v>
      </c>
      <c r="D7" s="1">
        <f>SUMIF(Data!$M$3:$M$84,CAT!D$3,Data!$K$3:$K$84)</f>
        <v>1803743752.6889892</v>
      </c>
      <c r="E7" s="1">
        <f>SUMIF(Data!$M$3:$M$84,CAT!E$3,Data!$K$3:$K$84)</f>
        <v>29806423696.369453</v>
      </c>
      <c r="F7" s="1">
        <f>SUMIF(Data!$M$3:$M$84,CAT!F$3,Data!$K$3:$K$84)</f>
        <v>1706931110.966579</v>
      </c>
      <c r="G7" s="1">
        <f>SUMIF(Data!$M$3:$M$84,CAT!G$3,Data!$K$3:$K$84)</f>
        <v>117925523303.8412</v>
      </c>
      <c r="H7" s="1">
        <f>SUMIF(Data!$M$3:$M$84,CAT!H$3,Data!$K$3:$K$84)</f>
        <v>13676444.068430768</v>
      </c>
      <c r="I7" s="1">
        <f>SUMIF(Data!$M$3:$M$84,CAT!I$3,Data!$K$3:$K$84)</f>
        <v>13937436915.803583</v>
      </c>
      <c r="J7" s="14">
        <f t="shared" ref="J7:J9" si="1">SUM(B7:I7)</f>
        <v>207252520394.99255</v>
      </c>
    </row>
    <row r="8" spans="1:10">
      <c r="J8" s="14">
        <f t="shared" si="1"/>
        <v>0</v>
      </c>
    </row>
    <row r="9" spans="1:10" s="15" customFormat="1">
      <c r="A9" s="15" t="s">
        <v>182</v>
      </c>
      <c r="B9" s="14">
        <f>B6-B7</f>
        <v>20362226769.725456</v>
      </c>
      <c r="C9" s="14">
        <f t="shared" ref="C9:I9" si="2">C6-C7</f>
        <v>14533534815.85067</v>
      </c>
      <c r="D9" s="14">
        <f t="shared" si="2"/>
        <v>1446594443.8305564</v>
      </c>
      <c r="E9" s="14">
        <f t="shared" si="2"/>
        <v>25491664855.026619</v>
      </c>
      <c r="F9" s="14">
        <f t="shared" si="2"/>
        <v>1381972605.341784</v>
      </c>
      <c r="G9" s="14">
        <f t="shared" si="2"/>
        <v>90684643674.158768</v>
      </c>
      <c r="H9" s="14">
        <f t="shared" si="2"/>
        <v>12128167.381438604</v>
      </c>
      <c r="I9" s="14">
        <f t="shared" si="2"/>
        <v>11290095195.184713</v>
      </c>
      <c r="J9" s="14">
        <f t="shared" si="1"/>
        <v>165202860526.5</v>
      </c>
    </row>
    <row r="10" spans="1:10">
      <c r="A10" t="s">
        <v>183</v>
      </c>
      <c r="B10" s="2">
        <f>B9/B6</f>
        <v>0.46310598328610736</v>
      </c>
      <c r="C10" s="2">
        <f t="shared" ref="C10:I10" si="3">C9/C6</f>
        <v>0.44060080651318762</v>
      </c>
      <c r="D10" s="2">
        <f t="shared" si="3"/>
        <v>0.44505966959978699</v>
      </c>
      <c r="E10" s="2">
        <f t="shared" si="3"/>
        <v>0.46098636540273413</v>
      </c>
      <c r="F10" s="2">
        <f t="shared" si="3"/>
        <v>0.44739905554369913</v>
      </c>
      <c r="G10" s="2">
        <f t="shared" si="3"/>
        <v>0.43470864813469218</v>
      </c>
      <c r="H10" s="2">
        <f t="shared" si="3"/>
        <v>0.47</v>
      </c>
      <c r="I10" s="2">
        <f t="shared" si="3"/>
        <v>0.44753070357869501</v>
      </c>
    </row>
    <row r="12" spans="1:10" ht="12.75" thickBot="1">
      <c r="A12" s="10" t="s">
        <v>184</v>
      </c>
      <c r="B12" s="11">
        <f>B4/$J$4*$J$12</f>
        <v>12654041901.426617</v>
      </c>
      <c r="C12" s="11">
        <f t="shared" ref="C12:I12" si="4">C4/$J$4*$J$12</f>
        <v>10446528755.479189</v>
      </c>
      <c r="D12" s="11">
        <f t="shared" si="4"/>
        <v>1132099031.7471297</v>
      </c>
      <c r="E12" s="11">
        <f t="shared" si="4"/>
        <v>21186409777.363731</v>
      </c>
      <c r="F12" s="11">
        <f t="shared" si="4"/>
        <v>1175297309.4382901</v>
      </c>
      <c r="G12" s="11">
        <f t="shared" si="4"/>
        <v>57226928724.101166</v>
      </c>
      <c r="H12" s="11">
        <f t="shared" si="4"/>
        <v>9638754.0438103341</v>
      </c>
      <c r="I12" s="11">
        <f t="shared" si="4"/>
        <v>10013514036.900076</v>
      </c>
      <c r="J12" s="11">
        <f>Plan!D9</f>
        <v>113844458290.5</v>
      </c>
    </row>
    <row r="13" spans="1:10">
      <c r="A13" s="15" t="s">
        <v>185</v>
      </c>
      <c r="B13" s="14">
        <f>B9-B12</f>
        <v>7708184868.2988396</v>
      </c>
      <c r="C13" s="14">
        <f t="shared" ref="C13:J13" si="5">C9-C12</f>
        <v>4087006060.3714809</v>
      </c>
      <c r="D13" s="14">
        <f t="shared" si="5"/>
        <v>314495412.08342671</v>
      </c>
      <c r="E13" s="14">
        <f t="shared" si="5"/>
        <v>4305255077.6628876</v>
      </c>
      <c r="F13" s="14">
        <f t="shared" si="5"/>
        <v>206675295.90349388</v>
      </c>
      <c r="G13" s="14">
        <f t="shared" si="5"/>
        <v>33457714950.057602</v>
      </c>
      <c r="H13" s="14">
        <f t="shared" si="5"/>
        <v>2489413.3376282696</v>
      </c>
      <c r="I13" s="14">
        <f t="shared" si="5"/>
        <v>1276581158.2846375</v>
      </c>
      <c r="J13" s="14">
        <f t="shared" si="5"/>
        <v>51358402236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QC</vt:lpstr>
      <vt:lpstr>Plan</vt:lpstr>
      <vt:lpstr>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VINACFO</dc:creator>
  <cp:lastModifiedBy>VINACFO</cp:lastModifiedBy>
  <dcterms:created xsi:type="dcterms:W3CDTF">2023-02-19T06:24:00Z</dcterms:created>
  <dcterms:modified xsi:type="dcterms:W3CDTF">2023-02-19T06:53:45Z</dcterms:modified>
</cp:coreProperties>
</file>