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ncial Modeling with Excel and R by Simon Benninga\Chapter 2 Corporate Valuation\"/>
    </mc:Choice>
  </mc:AlternateContent>
  <xr:revisionPtr revIDLastSave="0" documentId="13_ncr:1_{BB4AFADA-1760-4153-A140-830FAB6A7140}" xr6:coauthVersionLast="47" xr6:coauthVersionMax="47" xr10:uidLastSave="{00000000-0000-0000-0000-000000000000}"/>
  <bookViews>
    <workbookView xWindow="-120" yWindow="-120" windowWidth="29040" windowHeight="15840" xr2:uid="{3898CD78-90FA-472E-8905-250F62FECD39}"/>
  </bookViews>
  <sheets>
    <sheet name="EV for &quot;non-listed company&quot;" sheetId="2" r:id="rId1"/>
    <sheet name="Efficient Markets Approach E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J39" i="2"/>
  <c r="J40" i="2"/>
  <c r="J41" i="2"/>
  <c r="J37" i="2"/>
  <c r="J44" i="2"/>
  <c r="J45" i="2"/>
  <c r="J23" i="2" l="1"/>
  <c r="M20" i="2"/>
  <c r="M23" i="2" s="1"/>
  <c r="J15" i="2"/>
  <c r="M13" i="2" s="1"/>
  <c r="M12" i="2"/>
  <c r="M22" i="2" s="1"/>
  <c r="J9" i="2"/>
  <c r="E13" i="2"/>
  <c r="E22" i="2" s="1"/>
  <c r="B30" i="2"/>
  <c r="B27" i="2"/>
  <c r="B22" i="2"/>
  <c r="M24" i="2" l="1"/>
  <c r="J24" i="2" s="1"/>
  <c r="J22" i="2" s="1"/>
  <c r="M15" i="2"/>
  <c r="L4" i="1"/>
  <c r="L11" i="1" s="1"/>
  <c r="E4" i="1"/>
  <c r="E7" i="1" s="1"/>
  <c r="B6" i="1" s="1"/>
  <c r="B9" i="1" s="1"/>
  <c r="J33" i="2" l="1"/>
  <c r="J29" i="2"/>
  <c r="J42" i="2" s="1"/>
  <c r="J46" i="2" s="1"/>
  <c r="J32" i="2"/>
  <c r="J31" i="2"/>
  <c r="J30" i="2"/>
  <c r="L13" i="1"/>
  <c r="I13" i="1" s="1"/>
  <c r="I10" i="1" s="1"/>
  <c r="E9" i="1"/>
  <c r="I6" i="1" l="1"/>
</calcChain>
</file>

<file path=xl/sharedStrings.xml><?xml version="1.0" encoding="utf-8"?>
<sst xmlns="http://schemas.openxmlformats.org/spreadsheetml/2006/main" count="112" uniqueCount="92">
  <si>
    <t xml:space="preserve">Shares outstanding (Dec 2019, M) </t>
  </si>
  <si>
    <t>Market capitalization ($M) - equity value</t>
  </si>
  <si>
    <t>Enterprise Value of efficient markets approach</t>
  </si>
  <si>
    <t>Net financial debt</t>
  </si>
  <si>
    <t>Equity</t>
  </si>
  <si>
    <t xml:space="preserve">Share Price (Dec 2019, $) </t>
  </si>
  <si>
    <t>Other assets</t>
  </si>
  <si>
    <t>Total</t>
  </si>
  <si>
    <t>Enterprise value</t>
  </si>
  <si>
    <t xml:space="preserve">   Net fixed assets (market value) </t>
  </si>
  <si>
    <t xml:space="preserve">   Net working capital </t>
  </si>
  <si>
    <t xml:space="preserve">   Goodwill and intangible</t>
  </si>
  <si>
    <t>CATERPILLAR VALUATION OF EQUITY: EFFICIENT MARKETS APPROACH</t>
  </si>
  <si>
    <t>CATERPILLAR INC., ENTERPRISE VALUE BALANCE SHEET
Right - hand side revalued at market values
Left - hand side brought into balance with right - hand side by adjusting long -term assets</t>
  </si>
  <si>
    <t>USING EFFICIENT MARKETS APPROACH TO VALUE NON LISTED COMPANIES</t>
  </si>
  <si>
    <t>Method: valuation by multiples using Deere &amp; Company as a comparable</t>
  </si>
  <si>
    <t>DEERE &amp; COMPANY KEY FINANCIALS, 2019 
(MILLIONS)</t>
  </si>
  <si>
    <t>Assets</t>
  </si>
  <si>
    <t>Liabilities</t>
  </si>
  <si>
    <t>Cash and cash equivalents</t>
  </si>
  <si>
    <t>Marketable securities</t>
  </si>
  <si>
    <t>Receviables from unconsolidated affiliates</t>
  </si>
  <si>
    <t>Trade accounts and notes receivables - net</t>
  </si>
  <si>
    <t>Total assets</t>
  </si>
  <si>
    <t>Financing receivables - net</t>
  </si>
  <si>
    <t>Financing receivables  securitized- net</t>
  </si>
  <si>
    <t>Other receivables</t>
  </si>
  <si>
    <t>Equipment on operating leases - net</t>
  </si>
  <si>
    <t>Inventories</t>
  </si>
  <si>
    <t>Property and equipment - net</t>
  </si>
  <si>
    <t>Investments in unconsolidated affiliates</t>
  </si>
  <si>
    <t>Goodwill</t>
  </si>
  <si>
    <t>Other intangible assets - net</t>
  </si>
  <si>
    <t>Retirement benefits</t>
  </si>
  <si>
    <t xml:space="preserve">Deferred income taxes </t>
  </si>
  <si>
    <t>Key income statement numbers</t>
  </si>
  <si>
    <t xml:space="preserve">Net sales and revenues </t>
  </si>
  <si>
    <t>Cost of sales</t>
  </si>
  <si>
    <t>Gross profit</t>
  </si>
  <si>
    <t>EBITDA</t>
  </si>
  <si>
    <t>Depreciation and amortization</t>
  </si>
  <si>
    <t>EBIT</t>
  </si>
  <si>
    <t>Net income</t>
  </si>
  <si>
    <t>Short-term borrowings</t>
  </si>
  <si>
    <t>Short-term securitizations borrowings</t>
  </si>
  <si>
    <t>Payables to unconsolidated affiliates</t>
  </si>
  <si>
    <t>Accounts payable and accrued expenses</t>
  </si>
  <si>
    <t>Deferred income taxes</t>
  </si>
  <si>
    <t>Long-term borrowings</t>
  </si>
  <si>
    <t xml:space="preserve">Retirement benefits and other liabilities </t>
  </si>
  <si>
    <t>Total liabilities</t>
  </si>
  <si>
    <t>Redeemable noncontrolling interest</t>
  </si>
  <si>
    <t>Total stockholders' equity</t>
  </si>
  <si>
    <t>Total liabilities and stockholders' equity</t>
  </si>
  <si>
    <t>Rearranging DE's accounting balance sheet to operational balance sheet</t>
  </si>
  <si>
    <t>DEERE &amp; COMPANY KEY FINANCIALS, 2019
 balance sheet was rearranged to operational balance</t>
  </si>
  <si>
    <t>Enterprise Value (accounting values)</t>
  </si>
  <si>
    <t xml:space="preserve">  Property and equipment - net</t>
  </si>
  <si>
    <t xml:space="preserve">  Net working capital</t>
  </si>
  <si>
    <t xml:space="preserve">  Goodwill and intangible</t>
  </si>
  <si>
    <t>Accounting enterprise value (invested capital)</t>
  </si>
  <si>
    <t>Total Assets</t>
  </si>
  <si>
    <t xml:space="preserve">  Short-term borrowings</t>
  </si>
  <si>
    <t xml:space="preserve">  Long-term borrowngs</t>
  </si>
  <si>
    <t xml:space="preserve">  Redeemable noncontrolling interest</t>
  </si>
  <si>
    <t xml:space="preserve">  Retirement benefits and other liabilties</t>
  </si>
  <si>
    <t xml:space="preserve">  Less marketable securities</t>
  </si>
  <si>
    <t xml:space="preserve">  Less cash and cash equivalents</t>
  </si>
  <si>
    <t>DEERE &amp; COMPANY, ENTERPRISE VALUE BALANCE SHEET</t>
  </si>
  <si>
    <t>Share Price (Oct 2019, $)</t>
  </si>
  <si>
    <t>Shares outstanding (Oct 2019, M)</t>
  </si>
  <si>
    <t>Market capitalization</t>
  </si>
  <si>
    <t>Enterprise Value efficient markets approach</t>
  </si>
  <si>
    <t xml:space="preserve">Total </t>
  </si>
  <si>
    <t>CATERPILLAR INC., VALUATION USING MULTIPLES BASED ON DEERE &amp; COMPANY</t>
  </si>
  <si>
    <t>Step 1 - calculate the multiples from DE</t>
  </si>
  <si>
    <t>Net sales and revenue multiples</t>
  </si>
  <si>
    <t>Gross profit multiple</t>
  </si>
  <si>
    <t>EBIT multiple</t>
  </si>
  <si>
    <t>Net income multiple</t>
  </si>
  <si>
    <t>EBITDA multiple</t>
  </si>
  <si>
    <t>Step 2 - Enterprise value estimation of CAT</t>
  </si>
  <si>
    <t>CAT's Enterprise value</t>
  </si>
  <si>
    <t>Based on net sales and revenues multiple</t>
  </si>
  <si>
    <t>Based on gross profit multiple</t>
  </si>
  <si>
    <t>Based on EBITDA multiple</t>
  </si>
  <si>
    <t>Based on EBIT multiple</t>
  </si>
  <si>
    <t>Average</t>
  </si>
  <si>
    <t>Based on net income multiple</t>
  </si>
  <si>
    <t>Plus: excess assets</t>
  </si>
  <si>
    <t>Less net financial debt</t>
  </si>
  <si>
    <t>Equity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</si>
</sst>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3" fontId="0" fillId="3" borderId="5" xfId="0" applyNumberFormat="1" applyFill="1" applyBorder="1"/>
    <xf numFmtId="0" fontId="1" fillId="0" borderId="4" xfId="0" applyFont="1" applyBorder="1"/>
    <xf numFmtId="3" fontId="0" fillId="0" borderId="0" xfId="0" applyNumberFormat="1" applyBorder="1"/>
    <xf numFmtId="3" fontId="0" fillId="0" borderId="5" xfId="0" applyNumberFormat="1" applyBorder="1"/>
    <xf numFmtId="0" fontId="0" fillId="0" borderId="0" xfId="0" quotePrefix="1" applyBorder="1"/>
    <xf numFmtId="0" fontId="1" fillId="0" borderId="6" xfId="0" applyFont="1" applyBorder="1"/>
    <xf numFmtId="3" fontId="0" fillId="0" borderId="7" xfId="0" applyNumberFormat="1" applyBorder="1"/>
    <xf numFmtId="0" fontId="0" fillId="0" borderId="7" xfId="0" applyBorder="1"/>
    <xf numFmtId="0" fontId="1" fillId="0" borderId="7" xfId="0" applyFont="1" applyBorder="1"/>
    <xf numFmtId="3" fontId="0" fillId="0" borderId="8" xfId="0" applyNumberFormat="1" applyBorder="1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0" xfId="0" applyFont="1" applyBorder="1"/>
    <xf numFmtId="3" fontId="1" fillId="0" borderId="0" xfId="0" applyNumberFormat="1" applyFont="1" applyBorder="1"/>
    <xf numFmtId="0" fontId="0" fillId="0" borderId="8" xfId="0" applyBorder="1"/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0" xfId="0" applyFont="1" applyBorder="1"/>
    <xf numFmtId="0" fontId="1" fillId="0" borderId="5" xfId="0" applyFont="1" applyBorder="1"/>
    <xf numFmtId="0" fontId="0" fillId="3" borderId="5" xfId="0" applyFill="1" applyBorder="1"/>
    <xf numFmtId="0" fontId="1" fillId="0" borderId="8" xfId="0" applyFont="1" applyBorder="1"/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56FD-E1F2-4872-A292-C83D58CE48DB}">
  <dimension ref="A1:M46"/>
  <sheetViews>
    <sheetView tabSelected="1" topLeftCell="A14" workbookViewId="0">
      <selection activeCell="L42" sqref="L42"/>
    </sheetView>
  </sheetViews>
  <sheetFormatPr defaultRowHeight="15" x14ac:dyDescent="0.25"/>
  <cols>
    <col min="1" max="1" width="38.5703125" customWidth="1"/>
    <col min="2" max="2" width="7" customWidth="1"/>
    <col min="3" max="3" width="3.28515625" customWidth="1"/>
    <col min="4" max="4" width="37" customWidth="1"/>
    <col min="9" max="9" width="41.85546875" customWidth="1"/>
    <col min="10" max="10" width="20.7109375" customWidth="1"/>
    <col min="11" max="11" width="2" customWidth="1"/>
    <col min="12" max="12" width="36" customWidth="1"/>
  </cols>
  <sheetData>
    <row r="1" spans="1:13" x14ac:dyDescent="0.25">
      <c r="A1" s="2" t="s">
        <v>14</v>
      </c>
      <c r="B1" s="2"/>
      <c r="C1" s="2"/>
    </row>
    <row r="2" spans="1:13" x14ac:dyDescent="0.25">
      <c r="A2" s="1" t="s">
        <v>15</v>
      </c>
      <c r="I2" t="s">
        <v>54</v>
      </c>
    </row>
    <row r="4" spans="1:13" ht="30.75" customHeight="1" x14ac:dyDescent="0.25">
      <c r="A4" s="21" t="s">
        <v>16</v>
      </c>
      <c r="B4" s="22"/>
      <c r="C4" s="22"/>
      <c r="D4" s="22"/>
      <c r="E4" s="22"/>
      <c r="F4" s="23"/>
      <c r="I4" s="27" t="s">
        <v>55</v>
      </c>
      <c r="J4" s="28"/>
      <c r="K4" s="28"/>
      <c r="L4" s="28"/>
      <c r="M4" s="29"/>
    </row>
    <row r="5" spans="1:13" x14ac:dyDescent="0.25">
      <c r="A5" s="11" t="s">
        <v>17</v>
      </c>
      <c r="B5" s="7"/>
      <c r="C5" s="7"/>
      <c r="D5" s="24" t="s">
        <v>18</v>
      </c>
      <c r="E5" s="7"/>
      <c r="F5" s="8"/>
      <c r="I5" s="11" t="s">
        <v>56</v>
      </c>
      <c r="J5" s="7"/>
      <c r="K5" s="7"/>
      <c r="L5" s="24" t="s">
        <v>3</v>
      </c>
      <c r="M5" s="8"/>
    </row>
    <row r="6" spans="1:13" x14ac:dyDescent="0.25">
      <c r="A6" s="6" t="s">
        <v>19</v>
      </c>
      <c r="B6" s="12">
        <v>3857</v>
      </c>
      <c r="C6" s="7"/>
      <c r="D6" s="7" t="s">
        <v>43</v>
      </c>
      <c r="E6" s="7">
        <v>10784</v>
      </c>
      <c r="F6" s="8"/>
      <c r="I6" s="6" t="s">
        <v>57</v>
      </c>
      <c r="J6" s="7">
        <v>13755</v>
      </c>
      <c r="K6" s="7"/>
      <c r="L6" s="7" t="s">
        <v>62</v>
      </c>
      <c r="M6" s="8">
        <v>10784</v>
      </c>
    </row>
    <row r="7" spans="1:13" x14ac:dyDescent="0.25">
      <c r="A7" s="6" t="s">
        <v>20</v>
      </c>
      <c r="B7" s="7">
        <v>581</v>
      </c>
      <c r="C7" s="7"/>
      <c r="D7" s="7" t="s">
        <v>44</v>
      </c>
      <c r="E7" s="7">
        <v>4321</v>
      </c>
      <c r="F7" s="8"/>
      <c r="I7" s="6" t="s">
        <v>58</v>
      </c>
      <c r="J7" s="7">
        <v>34008</v>
      </c>
      <c r="K7" s="7"/>
      <c r="L7" s="7" t="s">
        <v>63</v>
      </c>
      <c r="M7" s="8">
        <v>30229</v>
      </c>
    </row>
    <row r="8" spans="1:13" x14ac:dyDescent="0.25">
      <c r="A8" s="6" t="s">
        <v>21</v>
      </c>
      <c r="B8" s="7">
        <v>46</v>
      </c>
      <c r="C8" s="7"/>
      <c r="D8" s="7" t="s">
        <v>45</v>
      </c>
      <c r="E8" s="7">
        <v>142</v>
      </c>
      <c r="F8" s="8"/>
      <c r="I8" s="6" t="s">
        <v>59</v>
      </c>
      <c r="J8" s="7">
        <v>4297</v>
      </c>
      <c r="K8" s="7"/>
      <c r="L8" s="7" t="s">
        <v>64</v>
      </c>
      <c r="M8" s="8">
        <v>14</v>
      </c>
    </row>
    <row r="9" spans="1:13" x14ac:dyDescent="0.25">
      <c r="A9" s="6" t="s">
        <v>22</v>
      </c>
      <c r="B9" s="12">
        <v>5230</v>
      </c>
      <c r="C9" s="7"/>
      <c r="D9" s="7" t="s">
        <v>46</v>
      </c>
      <c r="E9" s="7">
        <v>9656</v>
      </c>
      <c r="F9" s="8"/>
      <c r="I9" s="11" t="s">
        <v>60</v>
      </c>
      <c r="J9" s="24">
        <f>SUM(J6:J8)</f>
        <v>52060</v>
      </c>
      <c r="K9" s="7"/>
      <c r="L9" s="7" t="s">
        <v>65</v>
      </c>
      <c r="M9" s="8">
        <v>5953</v>
      </c>
    </row>
    <row r="10" spans="1:13" x14ac:dyDescent="0.25">
      <c r="A10" s="6" t="s">
        <v>24</v>
      </c>
      <c r="B10" s="7">
        <v>29195</v>
      </c>
      <c r="C10" s="7"/>
      <c r="D10" s="7" t="s">
        <v>47</v>
      </c>
      <c r="E10" s="7">
        <v>495</v>
      </c>
      <c r="F10" s="8"/>
      <c r="I10" s="6"/>
      <c r="J10" s="7"/>
      <c r="K10" s="7"/>
      <c r="L10" s="7" t="s">
        <v>67</v>
      </c>
      <c r="M10" s="8">
        <v>-3857</v>
      </c>
    </row>
    <row r="11" spans="1:13" x14ac:dyDescent="0.25">
      <c r="A11" s="6" t="s">
        <v>25</v>
      </c>
      <c r="B11" s="7">
        <v>4383</v>
      </c>
      <c r="C11" s="7"/>
      <c r="D11" s="7" t="s">
        <v>48</v>
      </c>
      <c r="E11" s="7">
        <v>30229</v>
      </c>
      <c r="F11" s="8"/>
      <c r="I11" s="6"/>
      <c r="J11" s="7"/>
      <c r="K11" s="7"/>
      <c r="L11" s="7" t="s">
        <v>66</v>
      </c>
      <c r="M11" s="8">
        <v>-581</v>
      </c>
    </row>
    <row r="12" spans="1:13" x14ac:dyDescent="0.25">
      <c r="A12" s="6" t="s">
        <v>26</v>
      </c>
      <c r="B12" s="7">
        <v>1487</v>
      </c>
      <c r="C12" s="7"/>
      <c r="D12" s="7" t="s">
        <v>49</v>
      </c>
      <c r="E12" s="7">
        <v>5953</v>
      </c>
      <c r="F12" s="8"/>
      <c r="I12" s="11" t="s">
        <v>6</v>
      </c>
      <c r="J12" s="7">
        <v>1899</v>
      </c>
      <c r="K12" s="7"/>
      <c r="L12" s="24" t="s">
        <v>3</v>
      </c>
      <c r="M12" s="31">
        <f>SUM(M6:M11)</f>
        <v>42542</v>
      </c>
    </row>
    <row r="13" spans="1:13" x14ac:dyDescent="0.25">
      <c r="A13" s="6" t="s">
        <v>27</v>
      </c>
      <c r="B13" s="7">
        <v>7567</v>
      </c>
      <c r="C13" s="7"/>
      <c r="D13" s="24" t="s">
        <v>50</v>
      </c>
      <c r="E13" s="24">
        <f>SUM(E6:E12)</f>
        <v>61580</v>
      </c>
      <c r="F13" s="8"/>
      <c r="I13" s="6"/>
      <c r="J13" s="7"/>
      <c r="K13" s="7"/>
      <c r="L13" s="24" t="s">
        <v>4</v>
      </c>
      <c r="M13" s="31">
        <f>J15-M12</f>
        <v>11417</v>
      </c>
    </row>
    <row r="14" spans="1:13" x14ac:dyDescent="0.25">
      <c r="A14" s="6" t="s">
        <v>28</v>
      </c>
      <c r="B14" s="7">
        <v>5975</v>
      </c>
      <c r="C14" s="7"/>
      <c r="D14" s="7" t="s">
        <v>51</v>
      </c>
      <c r="E14" s="7">
        <v>14</v>
      </c>
      <c r="F14" s="8"/>
      <c r="I14" s="6"/>
      <c r="J14" s="7"/>
      <c r="K14" s="7"/>
      <c r="L14" s="7"/>
      <c r="M14" s="8"/>
    </row>
    <row r="15" spans="1:13" x14ac:dyDescent="0.25">
      <c r="A15" s="6" t="s">
        <v>29</v>
      </c>
      <c r="B15" s="7">
        <v>5973</v>
      </c>
      <c r="C15" s="7"/>
      <c r="D15" s="7"/>
      <c r="E15" s="7"/>
      <c r="F15" s="8"/>
      <c r="I15" s="11" t="s">
        <v>61</v>
      </c>
      <c r="J15" s="24">
        <f>SUM(J12,J9)</f>
        <v>53959</v>
      </c>
      <c r="K15" s="7"/>
      <c r="L15" s="24" t="s">
        <v>7</v>
      </c>
      <c r="M15" s="31">
        <f>M12+M13</f>
        <v>53959</v>
      </c>
    </row>
    <row r="16" spans="1:13" x14ac:dyDescent="0.25">
      <c r="A16" s="6" t="s">
        <v>30</v>
      </c>
      <c r="B16" s="7">
        <v>215</v>
      </c>
      <c r="C16" s="7"/>
      <c r="D16" s="24" t="s">
        <v>52</v>
      </c>
      <c r="E16" s="24">
        <v>11417</v>
      </c>
      <c r="F16" s="8"/>
      <c r="I16" s="6"/>
      <c r="J16" s="7"/>
      <c r="K16" s="7"/>
      <c r="L16" s="7"/>
      <c r="M16" s="8"/>
    </row>
    <row r="17" spans="1:13" x14ac:dyDescent="0.25">
      <c r="A17" s="6" t="s">
        <v>31</v>
      </c>
      <c r="B17" s="7">
        <v>2917</v>
      </c>
      <c r="C17" s="7"/>
      <c r="D17" s="7"/>
      <c r="E17" s="7"/>
      <c r="F17" s="8"/>
      <c r="I17" s="34" t="s">
        <v>68</v>
      </c>
      <c r="J17" s="35"/>
      <c r="K17" s="35"/>
      <c r="L17" s="35"/>
      <c r="M17" s="36"/>
    </row>
    <row r="18" spans="1:13" x14ac:dyDescent="0.25">
      <c r="A18" s="6" t="s">
        <v>32</v>
      </c>
      <c r="B18" s="7">
        <v>1380</v>
      </c>
      <c r="C18" s="7"/>
      <c r="D18" s="7"/>
      <c r="E18" s="7"/>
      <c r="F18" s="8"/>
      <c r="I18" s="6"/>
      <c r="J18" s="7"/>
      <c r="K18" s="7"/>
      <c r="L18" s="7" t="s">
        <v>70</v>
      </c>
      <c r="M18" s="8">
        <v>313.14</v>
      </c>
    </row>
    <row r="19" spans="1:13" x14ac:dyDescent="0.25">
      <c r="A19" s="6" t="s">
        <v>33</v>
      </c>
      <c r="B19" s="7">
        <v>840</v>
      </c>
      <c r="C19" s="7"/>
      <c r="D19" s="7"/>
      <c r="E19" s="7"/>
      <c r="F19" s="8"/>
      <c r="I19" s="6"/>
      <c r="J19" s="7"/>
      <c r="K19" s="7"/>
      <c r="L19" s="7" t="s">
        <v>69</v>
      </c>
      <c r="M19" s="8">
        <v>176.11</v>
      </c>
    </row>
    <row r="20" spans="1:13" x14ac:dyDescent="0.25">
      <c r="A20" s="6" t="s">
        <v>34</v>
      </c>
      <c r="B20" s="7">
        <v>1466</v>
      </c>
      <c r="C20" s="7"/>
      <c r="D20" s="7"/>
      <c r="E20" s="7"/>
      <c r="F20" s="8"/>
      <c r="I20" s="6"/>
      <c r="J20" s="7"/>
      <c r="K20" s="7"/>
      <c r="L20" s="9" t="s">
        <v>71</v>
      </c>
      <c r="M20" s="32">
        <f>M19*M18</f>
        <v>55147.085400000004</v>
      </c>
    </row>
    <row r="21" spans="1:13" x14ac:dyDescent="0.25">
      <c r="A21" s="6" t="s">
        <v>6</v>
      </c>
      <c r="B21" s="7">
        <v>1899</v>
      </c>
      <c r="C21" s="7"/>
      <c r="D21" s="7"/>
      <c r="E21" s="7"/>
      <c r="F21" s="8"/>
      <c r="I21" s="6"/>
      <c r="J21" s="7"/>
      <c r="K21" s="7"/>
      <c r="L21" s="7"/>
      <c r="M21" s="8"/>
    </row>
    <row r="22" spans="1:13" x14ac:dyDescent="0.25">
      <c r="A22" s="11" t="s">
        <v>23</v>
      </c>
      <c r="B22" s="25">
        <f>SUM(B6:B21)</f>
        <v>73011</v>
      </c>
      <c r="C22" s="7"/>
      <c r="D22" s="24" t="s">
        <v>53</v>
      </c>
      <c r="E22" s="24">
        <f>E16+E13</f>
        <v>72997</v>
      </c>
      <c r="F22" s="8"/>
      <c r="I22" s="11" t="s">
        <v>72</v>
      </c>
      <c r="J22" s="24">
        <f>J24-J23</f>
        <v>95790.085400000011</v>
      </c>
      <c r="K22" s="7"/>
      <c r="L22" s="30" t="s">
        <v>3</v>
      </c>
      <c r="M22" s="8">
        <f>M12</f>
        <v>42542</v>
      </c>
    </row>
    <row r="23" spans="1:13" x14ac:dyDescent="0.25">
      <c r="A23" s="6"/>
      <c r="B23" s="7"/>
      <c r="C23" s="7"/>
      <c r="D23" s="7"/>
      <c r="E23" s="7"/>
      <c r="F23" s="8"/>
      <c r="I23" s="6" t="s">
        <v>6</v>
      </c>
      <c r="J23" s="7">
        <f>B21</f>
        <v>1899</v>
      </c>
      <c r="K23" s="7"/>
      <c r="L23" s="30" t="s">
        <v>4</v>
      </c>
      <c r="M23" s="8">
        <f>M20</f>
        <v>55147.085400000004</v>
      </c>
    </row>
    <row r="24" spans="1:13" x14ac:dyDescent="0.25">
      <c r="A24" s="11" t="s">
        <v>35</v>
      </c>
      <c r="B24" s="7"/>
      <c r="C24" s="7"/>
      <c r="D24" s="7"/>
      <c r="E24" s="7"/>
      <c r="F24" s="8"/>
      <c r="I24" s="15" t="s">
        <v>73</v>
      </c>
      <c r="J24" s="18">
        <f>M24</f>
        <v>97689.085400000011</v>
      </c>
      <c r="K24" s="17"/>
      <c r="L24" s="18" t="s">
        <v>7</v>
      </c>
      <c r="M24" s="33">
        <f>SUM(M22:M23)</f>
        <v>97689.085400000011</v>
      </c>
    </row>
    <row r="25" spans="1:13" x14ac:dyDescent="0.25">
      <c r="A25" s="6" t="s">
        <v>36</v>
      </c>
      <c r="B25" s="7">
        <v>39258</v>
      </c>
      <c r="C25" s="7"/>
      <c r="D25" s="7"/>
      <c r="E25" s="7"/>
      <c r="F25" s="8"/>
    </row>
    <row r="26" spans="1:13" x14ac:dyDescent="0.25">
      <c r="A26" s="6" t="s">
        <v>37</v>
      </c>
      <c r="B26" s="7">
        <v>28370</v>
      </c>
      <c r="C26" s="7"/>
      <c r="D26" s="7"/>
      <c r="E26" s="7"/>
      <c r="F26" s="8"/>
    </row>
    <row r="27" spans="1:13" x14ac:dyDescent="0.25">
      <c r="A27" s="11" t="s">
        <v>38</v>
      </c>
      <c r="B27" s="24">
        <f>B25-B26</f>
        <v>10888</v>
      </c>
      <c r="C27" s="7"/>
      <c r="D27" s="7"/>
      <c r="E27" s="7"/>
      <c r="F27" s="8"/>
      <c r="I27" s="37" t="s">
        <v>74</v>
      </c>
      <c r="J27" s="28"/>
      <c r="K27" s="28"/>
      <c r="L27" s="28"/>
      <c r="M27" s="29"/>
    </row>
    <row r="28" spans="1:13" x14ac:dyDescent="0.25">
      <c r="A28" s="6" t="s">
        <v>39</v>
      </c>
      <c r="B28" s="7">
        <v>6107</v>
      </c>
      <c r="C28" s="7"/>
      <c r="D28" s="7"/>
      <c r="E28" s="7"/>
      <c r="F28" s="8"/>
      <c r="I28" s="11" t="s">
        <v>75</v>
      </c>
      <c r="J28" s="7"/>
      <c r="K28" s="7"/>
      <c r="L28" s="7"/>
      <c r="M28" s="8"/>
    </row>
    <row r="29" spans="1:13" x14ac:dyDescent="0.25">
      <c r="A29" s="6" t="s">
        <v>40</v>
      </c>
      <c r="B29" s="7">
        <v>2019</v>
      </c>
      <c r="C29" s="7"/>
      <c r="D29" s="7"/>
      <c r="E29" s="7"/>
      <c r="F29" s="8"/>
      <c r="I29" s="6" t="s">
        <v>76</v>
      </c>
      <c r="J29" s="38">
        <f>$J$22/B25</f>
        <v>2.4400144021600694</v>
      </c>
      <c r="K29" s="7"/>
      <c r="L29" s="7"/>
      <c r="M29" s="8"/>
    </row>
    <row r="30" spans="1:13" x14ac:dyDescent="0.25">
      <c r="A30" s="6" t="s">
        <v>41</v>
      </c>
      <c r="B30" s="7">
        <f>B28-B29</f>
        <v>4088</v>
      </c>
      <c r="C30" s="7"/>
      <c r="D30" s="7"/>
      <c r="E30" s="7"/>
      <c r="F30" s="8"/>
      <c r="I30" s="6" t="s">
        <v>77</v>
      </c>
      <c r="J30" s="38">
        <f>$J$22/B27</f>
        <v>8.7977668442321839</v>
      </c>
      <c r="K30" s="7"/>
      <c r="L30" s="7"/>
      <c r="M30" s="8"/>
    </row>
    <row r="31" spans="1:13" x14ac:dyDescent="0.25">
      <c r="A31" s="15" t="s">
        <v>42</v>
      </c>
      <c r="B31" s="18">
        <v>3257</v>
      </c>
      <c r="C31" s="17"/>
      <c r="D31" s="17"/>
      <c r="E31" s="17"/>
      <c r="F31" s="26"/>
      <c r="I31" s="6" t="s">
        <v>80</v>
      </c>
      <c r="J31" s="38">
        <f>$J$22/B28</f>
        <v>15.685293171770102</v>
      </c>
      <c r="K31" s="7"/>
      <c r="L31" s="7"/>
      <c r="M31" s="8"/>
    </row>
    <row r="32" spans="1:13" x14ac:dyDescent="0.25">
      <c r="I32" s="6" t="s">
        <v>78</v>
      </c>
      <c r="J32" s="38">
        <f>$J$22/B30</f>
        <v>23.432016976516636</v>
      </c>
      <c r="K32" s="7"/>
      <c r="L32" s="7"/>
      <c r="M32" s="8"/>
    </row>
    <row r="33" spans="9:13" x14ac:dyDescent="0.25">
      <c r="I33" s="6" t="s">
        <v>79</v>
      </c>
      <c r="J33" s="38">
        <f>$J$22/B31</f>
        <v>29.410526680994785</v>
      </c>
      <c r="K33" s="7"/>
      <c r="L33" s="7"/>
      <c r="M33" s="8"/>
    </row>
    <row r="34" spans="9:13" x14ac:dyDescent="0.25">
      <c r="I34" s="6"/>
      <c r="J34" s="7"/>
      <c r="K34" s="7"/>
      <c r="L34" s="7"/>
      <c r="M34" s="8"/>
    </row>
    <row r="35" spans="9:13" x14ac:dyDescent="0.25">
      <c r="I35" s="11" t="s">
        <v>81</v>
      </c>
      <c r="J35" s="7"/>
      <c r="K35" s="7"/>
      <c r="L35" s="7"/>
      <c r="M35" s="8"/>
    </row>
    <row r="36" spans="9:13" x14ac:dyDescent="0.25">
      <c r="I36" s="6"/>
      <c r="J36" s="24" t="s">
        <v>82</v>
      </c>
      <c r="K36" s="7"/>
      <c r="L36" s="7"/>
      <c r="M36" s="8"/>
    </row>
    <row r="37" spans="9:13" x14ac:dyDescent="0.25">
      <c r="I37" s="6" t="s">
        <v>83</v>
      </c>
      <c r="J37" s="38">
        <f>J29</f>
        <v>2.4400144021600694</v>
      </c>
      <c r="K37" s="7"/>
      <c r="L37" s="7"/>
      <c r="M37" s="8"/>
    </row>
    <row r="38" spans="9:13" x14ac:dyDescent="0.25">
      <c r="I38" s="6" t="s">
        <v>84</v>
      </c>
      <c r="J38" s="38">
        <f t="shared" ref="J38:J41" si="0">J30</f>
        <v>8.7977668442321839</v>
      </c>
      <c r="K38" s="7"/>
      <c r="L38" s="7"/>
      <c r="M38" s="8"/>
    </row>
    <row r="39" spans="9:13" x14ac:dyDescent="0.25">
      <c r="I39" s="6" t="s">
        <v>85</v>
      </c>
      <c r="J39" s="38">
        <f t="shared" si="0"/>
        <v>15.685293171770102</v>
      </c>
      <c r="K39" s="7"/>
      <c r="L39" s="7"/>
      <c r="M39" s="8"/>
    </row>
    <row r="40" spans="9:13" x14ac:dyDescent="0.25">
      <c r="I40" s="6" t="s">
        <v>86</v>
      </c>
      <c r="J40" s="38">
        <f t="shared" si="0"/>
        <v>23.432016976516636</v>
      </c>
      <c r="K40" s="7"/>
      <c r="L40" s="7"/>
      <c r="M40" s="8"/>
    </row>
    <row r="41" spans="9:13" x14ac:dyDescent="0.25">
      <c r="I41" s="6" t="s">
        <v>88</v>
      </c>
      <c r="J41" s="38">
        <f t="shared" si="0"/>
        <v>29.410526680994785</v>
      </c>
      <c r="K41" s="7"/>
      <c r="L41" s="7"/>
      <c r="M41" s="8"/>
    </row>
    <row r="42" spans="9:13" x14ac:dyDescent="0.25">
      <c r="I42" s="11" t="s">
        <v>87</v>
      </c>
      <c r="J42" s="7">
        <f>AVERAGE(J36:J40)</f>
        <v>12.588772848669748</v>
      </c>
      <c r="K42" s="7"/>
      <c r="L42" s="7"/>
      <c r="M42" s="8"/>
    </row>
    <row r="43" spans="9:13" x14ac:dyDescent="0.25">
      <c r="I43" s="6"/>
      <c r="J43" s="7"/>
      <c r="K43" s="7"/>
      <c r="L43" s="7"/>
      <c r="M43" s="8"/>
    </row>
    <row r="44" spans="9:13" x14ac:dyDescent="0.25">
      <c r="I44" s="6" t="s">
        <v>89</v>
      </c>
      <c r="J44" s="12">
        <f>3340</f>
        <v>3340</v>
      </c>
      <c r="K44" s="7"/>
      <c r="L44" s="7"/>
      <c r="M44" s="8"/>
    </row>
    <row r="45" spans="9:13" x14ac:dyDescent="0.25">
      <c r="I45" s="6" t="s">
        <v>90</v>
      </c>
      <c r="J45" s="7">
        <f>-M12</f>
        <v>-42542</v>
      </c>
      <c r="K45" s="7"/>
      <c r="L45" s="7"/>
      <c r="M45" s="8"/>
    </row>
    <row r="46" spans="9:13" x14ac:dyDescent="0.25">
      <c r="I46" s="15" t="s">
        <v>91</v>
      </c>
      <c r="J46" s="17">
        <f>SUM(J42:J45)</f>
        <v>-39189.41122715133</v>
      </c>
      <c r="K46" s="17"/>
      <c r="L46" s="17"/>
      <c r="M46" s="26"/>
    </row>
  </sheetData>
  <mergeCells count="5">
    <mergeCell ref="A1:C1"/>
    <mergeCell ref="A4:F4"/>
    <mergeCell ref="I4:M4"/>
    <mergeCell ref="I17:M17"/>
    <mergeCell ref="I27:M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4F72-954F-438D-A39E-C85DD0973540}">
  <dimension ref="A1:L13"/>
  <sheetViews>
    <sheetView workbookViewId="0">
      <selection activeCell="B6" sqref="B6"/>
    </sheetView>
  </sheetViews>
  <sheetFormatPr defaultRowHeight="15" x14ac:dyDescent="0.25"/>
  <cols>
    <col min="1" max="1" width="42.5703125" customWidth="1"/>
    <col min="2" max="2" width="12.5703125" customWidth="1"/>
    <col min="3" max="3" width="12.7109375" customWidth="1"/>
    <col min="4" max="4" width="36.7109375" customWidth="1"/>
    <col min="5" max="5" width="12.7109375" customWidth="1"/>
    <col min="8" max="8" width="42.5703125" customWidth="1"/>
    <col min="9" max="9" width="8.140625" customWidth="1"/>
    <col min="10" max="10" width="3" customWidth="1"/>
    <col min="11" max="11" width="36.140625" customWidth="1"/>
    <col min="12" max="12" width="7.85546875" customWidth="1"/>
  </cols>
  <sheetData>
    <row r="1" spans="1:12" ht="45" customHeight="1" x14ac:dyDescent="0.25">
      <c r="A1" s="3" t="s">
        <v>12</v>
      </c>
      <c r="B1" s="4"/>
      <c r="C1" s="4"/>
      <c r="D1" s="4"/>
      <c r="E1" s="5"/>
      <c r="H1" s="20" t="s">
        <v>13</v>
      </c>
      <c r="I1" s="4"/>
      <c r="J1" s="4"/>
      <c r="K1" s="4"/>
      <c r="L1" s="5"/>
    </row>
    <row r="2" spans="1:12" x14ac:dyDescent="0.25">
      <c r="A2" s="6"/>
      <c r="B2" s="7"/>
      <c r="C2" s="7"/>
      <c r="D2" s="7" t="s">
        <v>0</v>
      </c>
      <c r="E2" s="8">
        <v>552.66</v>
      </c>
      <c r="H2" s="6"/>
      <c r="I2" s="7"/>
      <c r="J2" s="7"/>
      <c r="K2" s="7" t="s">
        <v>0</v>
      </c>
      <c r="L2" s="8">
        <v>552.66</v>
      </c>
    </row>
    <row r="3" spans="1:12" x14ac:dyDescent="0.25">
      <c r="A3" s="6"/>
      <c r="B3" s="7"/>
      <c r="C3" s="7"/>
      <c r="D3" s="7" t="s">
        <v>5</v>
      </c>
      <c r="E3" s="8">
        <v>147.68</v>
      </c>
      <c r="H3" s="6"/>
      <c r="I3" s="7"/>
      <c r="J3" s="7"/>
      <c r="K3" s="7" t="s">
        <v>5</v>
      </c>
      <c r="L3" s="8">
        <v>147.68</v>
      </c>
    </row>
    <row r="4" spans="1:12" x14ac:dyDescent="0.25">
      <c r="A4" s="6"/>
      <c r="B4" s="7"/>
      <c r="C4" s="7"/>
      <c r="D4" s="9" t="s">
        <v>1</v>
      </c>
      <c r="E4" s="10">
        <f>E3*E2</f>
        <v>81616.828800000003</v>
      </c>
      <c r="H4" s="6"/>
      <c r="I4" s="7"/>
      <c r="J4" s="7"/>
      <c r="K4" s="9" t="s">
        <v>1</v>
      </c>
      <c r="L4" s="10">
        <f>L3*L2</f>
        <v>81616.828800000003</v>
      </c>
    </row>
    <row r="5" spans="1:12" x14ac:dyDescent="0.25">
      <c r="A5" s="6"/>
      <c r="B5" s="7"/>
      <c r="C5" s="7"/>
      <c r="D5" s="7"/>
      <c r="E5" s="8"/>
      <c r="H5" s="11" t="s">
        <v>8</v>
      </c>
      <c r="I5" s="7"/>
      <c r="J5" s="7"/>
      <c r="K5" s="7"/>
      <c r="L5" s="8"/>
    </row>
    <row r="6" spans="1:12" x14ac:dyDescent="0.25">
      <c r="A6" s="11" t="s">
        <v>2</v>
      </c>
      <c r="B6" s="12">
        <f>E7+E6-B7</f>
        <v>121272.8288</v>
      </c>
      <c r="C6" s="7"/>
      <c r="D6" s="7" t="s">
        <v>3</v>
      </c>
      <c r="E6" s="13">
        <v>42996</v>
      </c>
      <c r="H6" s="6" t="s">
        <v>9</v>
      </c>
      <c r="I6" s="12">
        <f>I10-I8-I7</f>
        <v>80891.828800000003</v>
      </c>
      <c r="J6" s="7"/>
      <c r="K6" s="7" t="s">
        <v>3</v>
      </c>
      <c r="L6" s="13">
        <v>43996</v>
      </c>
    </row>
    <row r="7" spans="1:12" x14ac:dyDescent="0.25">
      <c r="A7" s="6" t="s">
        <v>6</v>
      </c>
      <c r="B7" s="7">
        <v>3340</v>
      </c>
      <c r="C7" s="7"/>
      <c r="D7" s="7" t="s">
        <v>4</v>
      </c>
      <c r="E7" s="13">
        <f>E4</f>
        <v>81616.828800000003</v>
      </c>
      <c r="H7" s="6" t="s">
        <v>10</v>
      </c>
      <c r="I7" s="7">
        <v>33620</v>
      </c>
      <c r="J7" s="7"/>
      <c r="K7" s="7"/>
      <c r="L7" s="8"/>
    </row>
    <row r="8" spans="1:12" x14ac:dyDescent="0.25">
      <c r="A8" s="6"/>
      <c r="B8" s="7"/>
      <c r="C8" s="7"/>
      <c r="D8" s="14"/>
      <c r="E8" s="8"/>
      <c r="H8" s="6" t="s">
        <v>11</v>
      </c>
      <c r="I8" s="7">
        <v>7761</v>
      </c>
      <c r="J8" s="7"/>
      <c r="K8" s="14"/>
      <c r="L8" s="8"/>
    </row>
    <row r="9" spans="1:12" x14ac:dyDescent="0.25">
      <c r="A9" s="15" t="s">
        <v>7</v>
      </c>
      <c r="B9" s="16">
        <f>B7+B6</f>
        <v>124612.8288</v>
      </c>
      <c r="C9" s="17"/>
      <c r="D9" s="18" t="s">
        <v>7</v>
      </c>
      <c r="E9" s="19">
        <f>SUM(E6:E7)</f>
        <v>124612.8288</v>
      </c>
      <c r="H9" s="6"/>
      <c r="I9" s="7"/>
      <c r="J9" s="7"/>
      <c r="K9" s="7"/>
      <c r="L9" s="8"/>
    </row>
    <row r="10" spans="1:12" x14ac:dyDescent="0.25">
      <c r="H10" s="11" t="s">
        <v>2</v>
      </c>
      <c r="I10" s="12">
        <f>I13-I11</f>
        <v>122272.8288</v>
      </c>
      <c r="J10" s="7"/>
      <c r="K10" s="7"/>
      <c r="L10" s="8"/>
    </row>
    <row r="11" spans="1:12" x14ac:dyDescent="0.25">
      <c r="H11" s="6" t="s">
        <v>6</v>
      </c>
      <c r="I11" s="7">
        <v>3340</v>
      </c>
      <c r="J11" s="7"/>
      <c r="K11" s="7" t="s">
        <v>4</v>
      </c>
      <c r="L11" s="13">
        <f>L4</f>
        <v>81616.828800000003</v>
      </c>
    </row>
    <row r="12" spans="1:12" x14ac:dyDescent="0.25">
      <c r="H12" s="6"/>
      <c r="I12" s="7"/>
      <c r="J12" s="7"/>
      <c r="K12" s="7"/>
      <c r="L12" s="8"/>
    </row>
    <row r="13" spans="1:12" x14ac:dyDescent="0.25">
      <c r="H13" s="15" t="s">
        <v>7</v>
      </c>
      <c r="I13" s="16">
        <f>L13</f>
        <v>125612.8288</v>
      </c>
      <c r="J13" s="17"/>
      <c r="K13" s="18" t="s">
        <v>7</v>
      </c>
      <c r="L13" s="19">
        <f>SUM(L6:L11)</f>
        <v>125612.8288</v>
      </c>
    </row>
  </sheetData>
  <mergeCells count="2">
    <mergeCell ref="A1:E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for "non-listed company"</vt:lpstr>
      <vt:lpstr>Efficient Markets Approach 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2025-02-01T18:42:07Z</dcterms:created>
  <dcterms:modified xsi:type="dcterms:W3CDTF">2025-02-05T07:14:39Z</dcterms:modified>
</cp:coreProperties>
</file>