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Financial Modeling with Excel and R by Simon Benninga\Chapter 2 Corporate Valuation\"/>
    </mc:Choice>
  </mc:AlternateContent>
  <xr:revisionPtr revIDLastSave="0" documentId="13_ncr:1_{5407518D-4862-4DA9-A7CA-6DB4446397A8}" xr6:coauthVersionLast="47" xr6:coauthVersionMax="47" xr10:uidLastSave="{00000000-0000-0000-0000-000000000000}"/>
  <bookViews>
    <workbookView xWindow="-120" yWindow="-120" windowWidth="29040" windowHeight="15840" activeTab="2" xr2:uid="{12D0DCC3-CF3A-427A-AE39-D72B095D169C}"/>
  </bookViews>
  <sheets>
    <sheet name="Accounting approach EV" sheetId="1" r:id="rId1"/>
    <sheet name="CAT INC. EX" sheetId="2" r:id="rId2"/>
    <sheet name="Efficient Markets Approa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" l="1"/>
  <c r="E13" i="3"/>
  <c r="B13" i="3"/>
  <c r="B15" i="3" s="1"/>
  <c r="B12" i="3"/>
  <c r="E15" i="3"/>
  <c r="I4" i="2"/>
  <c r="L15" i="2"/>
  <c r="L11" i="2"/>
  <c r="I24" i="2"/>
  <c r="E12" i="2"/>
  <c r="E19" i="2" s="1"/>
  <c r="B10" i="2"/>
  <c r="B23" i="2" s="1"/>
  <c r="E21" i="2" s="1"/>
  <c r="E23" i="2" s="1"/>
  <c r="S23" i="1"/>
  <c r="S19" i="1"/>
  <c r="S15" i="1"/>
  <c r="V11" i="1"/>
  <c r="V23" i="1" s="1"/>
  <c r="N11" i="1"/>
  <c r="K11" i="1"/>
  <c r="K28" i="1" s="1"/>
  <c r="K17" i="1"/>
</calcChain>
</file>

<file path=xl/sharedStrings.xml><?xml version="1.0" encoding="utf-8"?>
<sst xmlns="http://schemas.openxmlformats.org/spreadsheetml/2006/main" count="186" uniqueCount="136">
  <si>
    <t>Corporate valuation overview</t>
  </si>
  <si>
    <t xml:space="preserve">a. accounting method EV moves items on the balance sheet so that </t>
  </si>
  <si>
    <t>XYZ Balance Sheet</t>
  </si>
  <si>
    <t>Assets</t>
  </si>
  <si>
    <t>Liabilities and equity</t>
  </si>
  <si>
    <t>Short term assets</t>
  </si>
  <si>
    <t>Marketable securities</t>
  </si>
  <si>
    <t>inventories</t>
  </si>
  <si>
    <t>account receivables</t>
  </si>
  <si>
    <t>Cash</t>
  </si>
  <si>
    <t>Fixed assets</t>
  </si>
  <si>
    <t>Land</t>
  </si>
  <si>
    <t xml:space="preserve">Minus accumulated dep. </t>
  </si>
  <si>
    <t>Net Fixed Assets</t>
  </si>
  <si>
    <t xml:space="preserve">goodwill </t>
  </si>
  <si>
    <t>Discontinued operation</t>
  </si>
  <si>
    <t>Total Assets</t>
  </si>
  <si>
    <t>Short term liabilities</t>
  </si>
  <si>
    <t>Accounts payable</t>
  </si>
  <si>
    <t>Taxes payable</t>
  </si>
  <si>
    <t>short term debt</t>
  </si>
  <si>
    <t>Long term debt</t>
  </si>
  <si>
    <t>Current portion of long term debt</t>
  </si>
  <si>
    <t>Pension liabilties</t>
  </si>
  <si>
    <t>Preferred stock</t>
  </si>
  <si>
    <t>Minority interest</t>
  </si>
  <si>
    <t>Equity</t>
  </si>
  <si>
    <t>Stock at par</t>
  </si>
  <si>
    <t>Accumulated retained earnings</t>
  </si>
  <si>
    <t>Stock repurchases</t>
  </si>
  <si>
    <t>Total liabilites and equity</t>
  </si>
  <si>
    <t>Excess financial assets</t>
  </si>
  <si>
    <t xml:space="preserve">Cash </t>
  </si>
  <si>
    <t>marketable securities</t>
  </si>
  <si>
    <t>Total excess financial assets</t>
  </si>
  <si>
    <t xml:space="preserve">Operational liabilities (negative working capital) </t>
  </si>
  <si>
    <t xml:space="preserve">  Accounts payable</t>
  </si>
  <si>
    <t xml:space="preserve">  Taxes payable</t>
  </si>
  <si>
    <t>Total Operating liabiilities</t>
  </si>
  <si>
    <t>Net fixed assets</t>
  </si>
  <si>
    <t>Plant, Prop. &amp; equip.</t>
  </si>
  <si>
    <t>Plant Prop. &amp; Equip.</t>
  </si>
  <si>
    <t>Minus accumulated depr.</t>
  </si>
  <si>
    <t>Financial Liabilities</t>
  </si>
  <si>
    <t>long term debt</t>
  </si>
  <si>
    <t xml:space="preserve">pension liabilites </t>
  </si>
  <si>
    <t xml:space="preserve">preferred stock </t>
  </si>
  <si>
    <t>minority interest</t>
  </si>
  <si>
    <t>Total financial liabilities</t>
  </si>
  <si>
    <t>working captial</t>
  </si>
  <si>
    <t>Inventories</t>
  </si>
  <si>
    <t>Accounts receivable</t>
  </si>
  <si>
    <t>Goodwill</t>
  </si>
  <si>
    <t>Excess assets</t>
  </si>
  <si>
    <t>Total assets</t>
  </si>
  <si>
    <t>accumulated retained earnings</t>
  </si>
  <si>
    <t>Total equity</t>
  </si>
  <si>
    <t>Total liabilities and equity</t>
  </si>
  <si>
    <t>Working Capital</t>
  </si>
  <si>
    <t>Net financial debt</t>
  </si>
  <si>
    <t xml:space="preserve">Accounts receviable </t>
  </si>
  <si>
    <t>Minus accounts payable</t>
  </si>
  <si>
    <t>Minus taxes payable</t>
  </si>
  <si>
    <t>Net working capital</t>
  </si>
  <si>
    <t>Total net operational assets</t>
  </si>
  <si>
    <t xml:space="preserve">  Minus excess financial assets</t>
  </si>
  <si>
    <t xml:space="preserve">  Financial liabilities</t>
  </si>
  <si>
    <t>CATERPILLAR INC., BALANCE SHEET
31 December 2019 (Dollars in Millions)</t>
  </si>
  <si>
    <t>Assets:</t>
  </si>
  <si>
    <t>Current Assets</t>
  </si>
  <si>
    <t xml:space="preserve">  Cash and short term investments</t>
  </si>
  <si>
    <t xml:space="preserve">  Receivables - trade and other</t>
  </si>
  <si>
    <t xml:space="preserve">  Receivables - finance</t>
  </si>
  <si>
    <t xml:space="preserve">  Prepaid expense and other assets</t>
  </si>
  <si>
    <t xml:space="preserve">  Inventories</t>
  </si>
  <si>
    <t>Total currents assets</t>
  </si>
  <si>
    <t>Prop. Plant. &amp; equip., net</t>
  </si>
  <si>
    <t>Long term receivables - trade and other</t>
  </si>
  <si>
    <t>Long term receivables - finance</t>
  </si>
  <si>
    <t>Noncurrent deferred and refundable income taxes</t>
  </si>
  <si>
    <t>intangible assets</t>
  </si>
  <si>
    <t>Other assets</t>
  </si>
  <si>
    <t>Current Liabilities</t>
  </si>
  <si>
    <t>Liabilities:</t>
  </si>
  <si>
    <t xml:space="preserve">  Customer advances</t>
  </si>
  <si>
    <t xml:space="preserve">  Accrued wages, salaries, and employee benefits</t>
  </si>
  <si>
    <t xml:space="preserve">  Accrued expenses</t>
  </si>
  <si>
    <t xml:space="preserve">  Dividend payable</t>
  </si>
  <si>
    <t>Machinery, energy &amp; transportation</t>
  </si>
  <si>
    <t xml:space="preserve">  Other current liabilities</t>
  </si>
  <si>
    <t xml:space="preserve">  Machinery, energy &amp; transportation</t>
  </si>
  <si>
    <t xml:space="preserve">  Financial products</t>
  </si>
  <si>
    <t xml:space="preserve">Total current laibilities: </t>
  </si>
  <si>
    <t>Other liabiliities</t>
  </si>
  <si>
    <t>Liability for postemploment benefits</t>
  </si>
  <si>
    <t>Total liabilities</t>
  </si>
  <si>
    <t>Total stockholders' equity</t>
  </si>
  <si>
    <t>Total liabilities and stockholders' equity</t>
  </si>
  <si>
    <t xml:space="preserve">CATERPILLAR INC., OPERATIONAL BALANCE SHEET
31 December 2019, (Dollars in Millions) </t>
  </si>
  <si>
    <t xml:space="preserve">Enterprise Value: (accounting values) </t>
  </si>
  <si>
    <t xml:space="preserve">Net working  capital: </t>
  </si>
  <si>
    <t xml:space="preserve">Long-term debt due after one year: </t>
  </si>
  <si>
    <t>Financial products</t>
  </si>
  <si>
    <t>New working capital</t>
  </si>
  <si>
    <t>Propety, plant &amp; equipment, net</t>
  </si>
  <si>
    <t>Net Working capital</t>
  </si>
  <si>
    <t xml:space="preserve">Accounting enterprise value (invested capital) </t>
  </si>
  <si>
    <t>Total</t>
  </si>
  <si>
    <t xml:space="preserve">  Dividends payable</t>
  </si>
  <si>
    <t xml:space="preserve">  Short term financial products</t>
  </si>
  <si>
    <t xml:space="preserve">  Machinery, energy &amp; trasportation</t>
  </si>
  <si>
    <t xml:space="preserve">  Less cash and short-term investments</t>
  </si>
  <si>
    <t xml:space="preserve">  Liability for postemployment benefits</t>
  </si>
  <si>
    <t xml:space="preserve">  Long-term financial products</t>
  </si>
  <si>
    <t xml:space="preserve">all operating items are on the left hand side of the balance sheet and all financial items are on the right hand side. </t>
  </si>
  <si>
    <t xml:space="preserve">Notes: </t>
  </si>
  <si>
    <t>After cotagorizing the each item on the balance sheet, we create the operational balnce sheet in two steps:</t>
  </si>
  <si>
    <t>We move the operational current assets to the left side of the balance</t>
  </si>
  <si>
    <t xml:space="preserve">2. We move all the debt ( short-term debt, current portion of long-term debt, and long term) into one debt item. </t>
  </si>
  <si>
    <t xml:space="preserve">all of the firm's productive assets on the left side of </t>
  </si>
  <si>
    <t xml:space="preserve">the balance sheet and all of its financing on the right side. </t>
  </si>
  <si>
    <t xml:space="preserve">left hand side of the resulting balance sheet includes the firm's enterprise value, </t>
  </si>
  <si>
    <t>defined as the value of the firm's ops net assets</t>
  </si>
  <si>
    <t xml:space="preserve">(assets that provide the cash flows of the firm's acutal business activities.) </t>
  </si>
  <si>
    <t>Goodwill and intangible</t>
  </si>
  <si>
    <t>EFFICIENT MARKETS APPROACH</t>
  </si>
  <si>
    <t>a. EM approach showcased that the calculating the book value of a corporation has a</t>
  </si>
  <si>
    <t xml:space="preserve">problem </t>
  </si>
  <si>
    <t>b. EOY 2019 , CAT INC had a 552.66 million shares outstanding and share price was $147.68.</t>
  </si>
  <si>
    <t>EV is suggested at 121.3 billion far from 54.3 billion, from accounting approach</t>
  </si>
  <si>
    <t xml:space="preserve">CATERPILLAR VALUATION OF EQUITY: EFFICIENT MARKETS APPROACH </t>
  </si>
  <si>
    <t xml:space="preserve">Shares outstanding (Dec 2019, M) </t>
  </si>
  <si>
    <t>Share price (Dec 2019, $)</t>
  </si>
  <si>
    <t>Market capitalization ($M) - equity value</t>
  </si>
  <si>
    <t>Enterprise value efficient markets approach</t>
  </si>
  <si>
    <t>Using accounting book values to value a company: a firms accounting enterprise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</si>
</sst>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4" xfId="0" applyFont="1" applyBorder="1" applyAlignment="1">
      <alignment horizontal="left"/>
    </xf>
    <xf numFmtId="0" fontId="0" fillId="0" borderId="5" xfId="0" applyBorder="1"/>
    <xf numFmtId="0" fontId="0" fillId="0" borderId="4" xfId="0" applyBorder="1"/>
    <xf numFmtId="0" fontId="2" fillId="0" borderId="4" xfId="0" applyFont="1" applyBorder="1"/>
    <xf numFmtId="3" fontId="0" fillId="0" borderId="0" xfId="0" applyNumberFormat="1"/>
    <xf numFmtId="0" fontId="2" fillId="0" borderId="5" xfId="0" applyFont="1" applyBorder="1"/>
    <xf numFmtId="3" fontId="2" fillId="0" borderId="5" xfId="0" applyNumberFormat="1" applyFont="1" applyBorder="1"/>
    <xf numFmtId="0" fontId="2" fillId="0" borderId="6" xfId="0" applyFont="1" applyBorder="1"/>
    <xf numFmtId="3" fontId="2" fillId="0" borderId="7" xfId="0" applyNumberFormat="1" applyFont="1" applyBorder="1"/>
    <xf numFmtId="0" fontId="0" fillId="0" borderId="7" xfId="0" applyBorder="1"/>
    <xf numFmtId="0" fontId="2" fillId="0" borderId="7" xfId="0" applyFont="1" applyBorder="1"/>
    <xf numFmtId="3" fontId="2" fillId="0" borderId="8" xfId="0" applyNumberFormat="1" applyFont="1" applyBorder="1"/>
    <xf numFmtId="0" fontId="2" fillId="0" borderId="8" xfId="0" applyFont="1" applyBorder="1"/>
    <xf numFmtId="0" fontId="0" fillId="0" borderId="8" xfId="0" applyBorder="1"/>
    <xf numFmtId="0" fontId="3" fillId="0" borderId="4" xfId="0" applyFont="1" applyBorder="1"/>
    <xf numFmtId="0" fontId="0" fillId="0" borderId="6" xfId="0" applyBorder="1"/>
    <xf numFmtId="0" fontId="5" fillId="0" borderId="0" xfId="0" applyFont="1"/>
    <xf numFmtId="0" fontId="0" fillId="4" borderId="0" xfId="0" applyFill="1"/>
    <xf numFmtId="43" fontId="0" fillId="0" borderId="0" xfId="1" applyFont="1"/>
    <xf numFmtId="43" fontId="0" fillId="0" borderId="0" xfId="0" applyNumberFormat="1"/>
    <xf numFmtId="43" fontId="2" fillId="0" borderId="0" xfId="0" applyNumberFormat="1" applyFo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/>
    </xf>
    <xf numFmtId="2" fontId="0" fillId="4" borderId="0" xfId="0" applyNumberFormat="1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Grunge Textur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67000"/>
                <a:shade val="65000"/>
              </a:schemeClr>
              <a:schemeClr val="phClr">
                <a:tint val="10000"/>
                <a:satMod val="130000"/>
              </a:schemeClr>
            </a:duotone>
          </a:blip>
          <a:tile tx="0" ty="0" sx="60000" sy="59000" flip="none" algn="b"/>
        </a:blipFill>
        <a:blipFill rotWithShape="1">
          <a:blip xmlns:r="http://schemas.openxmlformats.org/officeDocument/2006/relationships" r:embed="rId1">
            <a:duotone>
              <a:schemeClr val="phClr">
                <a:shade val="30000"/>
                <a:satMod val="115000"/>
              </a:schemeClr>
              <a:schemeClr val="phClr">
                <a:tint val="34000"/>
              </a:schemeClr>
            </a:duotone>
          </a:blip>
          <a:tile tx="0" ty="0" sx="60000" sy="59000" flip="none" algn="b"/>
        </a:blipFill>
      </a:fillStyleLst>
      <a:lnStyleLst>
        <a:ln w="6350" cap="flat" cmpd="sng" algn="ctr">
          <a:solidFill>
            <a:schemeClr val="phClr">
              <a:tint val="7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B7527-444A-41A1-B658-A89CDBEFD1CD}">
  <dimension ref="A1:V34"/>
  <sheetViews>
    <sheetView topLeftCell="A2" workbookViewId="0">
      <selection activeCell="G30" sqref="G30"/>
    </sheetView>
  </sheetViews>
  <sheetFormatPr defaultRowHeight="15" x14ac:dyDescent="0.25"/>
  <cols>
    <col min="1" max="1" width="2.28515625" customWidth="1"/>
    <col min="2" max="2" width="23.28515625" customWidth="1"/>
    <col min="3" max="3" width="6.5703125" customWidth="1"/>
    <col min="4" max="4" width="1.85546875" customWidth="1"/>
    <col min="5" max="5" width="29.5703125" customWidth="1"/>
    <col min="9" max="9" width="2.140625" customWidth="1"/>
    <col min="10" max="10" width="27.42578125" customWidth="1"/>
    <col min="11" max="11" width="10.85546875" customWidth="1"/>
    <col min="12" max="12" width="1.7109375" customWidth="1"/>
    <col min="13" max="13" width="29.85546875" customWidth="1"/>
    <col min="14" max="14" width="12" customWidth="1"/>
    <col min="17" max="17" width="2.28515625" customWidth="1"/>
    <col min="18" max="18" width="26.7109375" customWidth="1"/>
    <col min="19" max="19" width="6.42578125" customWidth="1"/>
    <col min="20" max="20" width="2.140625" customWidth="1"/>
    <col min="21" max="21" width="35.5703125" customWidth="1"/>
    <col min="22" max="22" width="5.85546875" customWidth="1"/>
  </cols>
  <sheetData>
    <row r="1" spans="1:22" x14ac:dyDescent="0.25">
      <c r="A1" s="24" t="s">
        <v>0</v>
      </c>
      <c r="B1" s="25"/>
      <c r="C1" s="25"/>
    </row>
    <row r="2" spans="1:22" x14ac:dyDescent="0.25">
      <c r="A2" s="1" t="s">
        <v>135</v>
      </c>
    </row>
    <row r="3" spans="1:22" x14ac:dyDescent="0.25">
      <c r="A3" t="s">
        <v>1</v>
      </c>
    </row>
    <row r="4" spans="1:22" x14ac:dyDescent="0.25">
      <c r="A4" t="s">
        <v>114</v>
      </c>
    </row>
    <row r="6" spans="1:22" x14ac:dyDescent="0.25">
      <c r="A6" s="26" t="s">
        <v>2</v>
      </c>
      <c r="B6" s="27"/>
      <c r="C6" s="27"/>
      <c r="D6" s="27"/>
      <c r="E6" s="27"/>
      <c r="F6" s="28"/>
      <c r="I6" s="29" t="s">
        <v>2</v>
      </c>
      <c r="J6" s="30"/>
      <c r="K6" s="30"/>
      <c r="L6" s="30"/>
      <c r="M6" s="30"/>
      <c r="N6" s="31"/>
      <c r="Q6" s="29" t="s">
        <v>2</v>
      </c>
      <c r="R6" s="30"/>
      <c r="S6" s="30"/>
      <c r="T6" s="30"/>
      <c r="U6" s="30"/>
      <c r="V6" s="31"/>
    </row>
    <row r="7" spans="1:22" x14ac:dyDescent="0.25">
      <c r="A7" s="6" t="s">
        <v>3</v>
      </c>
      <c r="D7" s="1" t="s">
        <v>4</v>
      </c>
      <c r="F7" s="4"/>
      <c r="I7" s="6" t="s">
        <v>3</v>
      </c>
      <c r="L7" s="1" t="s">
        <v>4</v>
      </c>
      <c r="N7" s="4"/>
      <c r="Q7" s="6" t="s">
        <v>3</v>
      </c>
      <c r="U7" s="1" t="s">
        <v>4</v>
      </c>
      <c r="V7" s="4"/>
    </row>
    <row r="8" spans="1:22" x14ac:dyDescent="0.25">
      <c r="A8" s="5" t="s">
        <v>5</v>
      </c>
      <c r="D8" t="s">
        <v>17</v>
      </c>
      <c r="F8" s="4">
        <v>1500</v>
      </c>
      <c r="I8" s="17" t="s">
        <v>31</v>
      </c>
      <c r="L8" s="2" t="s">
        <v>35</v>
      </c>
      <c r="N8" s="4"/>
      <c r="Q8" s="5" t="s">
        <v>39</v>
      </c>
      <c r="S8">
        <v>1450</v>
      </c>
      <c r="U8" s="2" t="s">
        <v>59</v>
      </c>
      <c r="V8" s="4"/>
    </row>
    <row r="9" spans="1:22" x14ac:dyDescent="0.25">
      <c r="A9" s="5"/>
      <c r="B9" t="s">
        <v>9</v>
      </c>
      <c r="C9">
        <v>1000</v>
      </c>
      <c r="E9" t="s">
        <v>18</v>
      </c>
      <c r="F9" s="4">
        <v>200</v>
      </c>
      <c r="I9" s="5"/>
      <c r="J9" t="s">
        <v>32</v>
      </c>
      <c r="K9">
        <v>1000</v>
      </c>
      <c r="M9" t="s">
        <v>36</v>
      </c>
      <c r="N9" s="4">
        <v>1500</v>
      </c>
      <c r="Q9" s="5"/>
      <c r="U9" t="s">
        <v>66</v>
      </c>
      <c r="V9" s="4">
        <v>4100</v>
      </c>
    </row>
    <row r="10" spans="1:22" x14ac:dyDescent="0.25">
      <c r="A10" s="5"/>
      <c r="B10" t="s">
        <v>6</v>
      </c>
      <c r="C10">
        <v>1500</v>
      </c>
      <c r="E10" t="s">
        <v>19</v>
      </c>
      <c r="F10" s="4">
        <v>10000</v>
      </c>
      <c r="I10" s="5"/>
      <c r="J10" t="s">
        <v>33</v>
      </c>
      <c r="K10">
        <v>1500</v>
      </c>
      <c r="M10" t="s">
        <v>37</v>
      </c>
      <c r="N10" s="4">
        <v>200</v>
      </c>
      <c r="Q10" s="17" t="s">
        <v>58</v>
      </c>
      <c r="U10" t="s">
        <v>65</v>
      </c>
      <c r="V10" s="4">
        <v>-2500</v>
      </c>
    </row>
    <row r="11" spans="1:22" x14ac:dyDescent="0.25">
      <c r="A11" s="5"/>
      <c r="B11" t="s">
        <v>7</v>
      </c>
      <c r="C11">
        <v>1500</v>
      </c>
      <c r="E11" t="s">
        <v>22</v>
      </c>
      <c r="F11" s="4">
        <v>500</v>
      </c>
      <c r="I11" s="5"/>
      <c r="J11" s="1" t="s">
        <v>34</v>
      </c>
      <c r="K11" s="1">
        <f>SUM(K9:K10)</f>
        <v>2500</v>
      </c>
      <c r="L11" s="1" t="s">
        <v>38</v>
      </c>
      <c r="N11" s="8">
        <f>SUM(N9:N10)</f>
        <v>1700</v>
      </c>
      <c r="Q11" s="5"/>
      <c r="R11" t="s">
        <v>50</v>
      </c>
      <c r="S11" s="1">
        <v>1500</v>
      </c>
      <c r="U11" s="1" t="s">
        <v>59</v>
      </c>
      <c r="V11" s="8">
        <f>SUM(V9:V10)</f>
        <v>1600</v>
      </c>
    </row>
    <row r="12" spans="1:22" x14ac:dyDescent="0.25">
      <c r="A12" s="5"/>
      <c r="B12" t="s">
        <v>8</v>
      </c>
      <c r="C12">
        <v>3000</v>
      </c>
      <c r="E12" t="s">
        <v>20</v>
      </c>
      <c r="F12" s="4"/>
      <c r="I12" s="5"/>
      <c r="N12" s="4"/>
      <c r="Q12" s="5"/>
      <c r="R12" t="s">
        <v>60</v>
      </c>
      <c r="S12">
        <v>3000</v>
      </c>
      <c r="V12" s="4"/>
    </row>
    <row r="13" spans="1:22" x14ac:dyDescent="0.25">
      <c r="A13" s="5"/>
      <c r="F13" s="4"/>
      <c r="I13" s="17" t="s">
        <v>39</v>
      </c>
      <c r="L13" s="2" t="s">
        <v>43</v>
      </c>
      <c r="N13" s="4"/>
      <c r="Q13" s="17"/>
      <c r="R13" t="s">
        <v>61</v>
      </c>
      <c r="S13">
        <v>-1500</v>
      </c>
      <c r="T13" s="2"/>
      <c r="V13" s="4"/>
    </row>
    <row r="14" spans="1:22" x14ac:dyDescent="0.25">
      <c r="A14" s="5" t="s">
        <v>10</v>
      </c>
      <c r="D14" t="s">
        <v>21</v>
      </c>
      <c r="F14" s="4">
        <v>1500</v>
      </c>
      <c r="I14" s="5"/>
      <c r="J14" t="s">
        <v>11</v>
      </c>
      <c r="K14">
        <v>15</v>
      </c>
      <c r="M14" t="s">
        <v>22</v>
      </c>
      <c r="N14" s="4"/>
      <c r="Q14" s="5"/>
      <c r="R14" t="s">
        <v>62</v>
      </c>
      <c r="S14">
        <v>-200</v>
      </c>
      <c r="V14" s="4"/>
    </row>
    <row r="15" spans="1:22" x14ac:dyDescent="0.25">
      <c r="A15" s="5"/>
      <c r="B15" t="s">
        <v>11</v>
      </c>
      <c r="C15">
        <v>150</v>
      </c>
      <c r="E15" t="s">
        <v>23</v>
      </c>
      <c r="F15" s="4">
        <v>800</v>
      </c>
      <c r="I15" s="5"/>
      <c r="J15" t="s">
        <v>41</v>
      </c>
      <c r="K15">
        <v>2000</v>
      </c>
      <c r="M15" t="s">
        <v>20</v>
      </c>
      <c r="N15" s="4"/>
      <c r="Q15" s="6" t="s">
        <v>63</v>
      </c>
      <c r="R15" s="1"/>
      <c r="S15" s="1">
        <f>SUM(S11:S14)</f>
        <v>2800</v>
      </c>
      <c r="V15" s="4"/>
    </row>
    <row r="16" spans="1:22" x14ac:dyDescent="0.25">
      <c r="A16" s="5"/>
      <c r="B16" t="s">
        <v>40</v>
      </c>
      <c r="C16">
        <v>2000</v>
      </c>
      <c r="F16" s="4"/>
      <c r="I16" s="5"/>
      <c r="J16" t="s">
        <v>42</v>
      </c>
      <c r="K16">
        <v>-700</v>
      </c>
      <c r="M16" t="s">
        <v>44</v>
      </c>
      <c r="N16" s="4"/>
      <c r="Q16" s="5"/>
      <c r="U16" t="s">
        <v>26</v>
      </c>
      <c r="V16" s="4">
        <v>4150</v>
      </c>
    </row>
    <row r="17" spans="1:22" x14ac:dyDescent="0.25">
      <c r="A17" s="5"/>
      <c r="B17" t="s">
        <v>12</v>
      </c>
      <c r="C17">
        <v>-700</v>
      </c>
      <c r="E17" t="s">
        <v>24</v>
      </c>
      <c r="F17" s="4">
        <v>200</v>
      </c>
      <c r="I17" s="6" t="s">
        <v>39</v>
      </c>
      <c r="K17" s="1">
        <f>SUM(K14:K16)</f>
        <v>1315</v>
      </c>
      <c r="M17" t="s">
        <v>45</v>
      </c>
      <c r="N17" s="4"/>
      <c r="Q17" s="5" t="s">
        <v>52</v>
      </c>
      <c r="S17">
        <v>1000</v>
      </c>
      <c r="V17" s="4"/>
    </row>
    <row r="18" spans="1:22" x14ac:dyDescent="0.25">
      <c r="A18" s="6" t="s">
        <v>13</v>
      </c>
      <c r="C18">
        <v>1450</v>
      </c>
      <c r="E18" t="s">
        <v>25</v>
      </c>
      <c r="F18" s="4">
        <v>100</v>
      </c>
      <c r="I18" s="5"/>
      <c r="M18" t="s">
        <v>46</v>
      </c>
      <c r="N18" s="4"/>
      <c r="Q18" s="5"/>
      <c r="V18" s="4"/>
    </row>
    <row r="19" spans="1:22" x14ac:dyDescent="0.25">
      <c r="A19" s="5"/>
      <c r="F19" s="4"/>
      <c r="I19" s="17" t="s">
        <v>49</v>
      </c>
      <c r="M19" t="s">
        <v>47</v>
      </c>
      <c r="N19" s="4"/>
      <c r="Q19" s="6" t="s">
        <v>64</v>
      </c>
      <c r="S19">
        <f>SUM(S8,S17,S15)</f>
        <v>5250</v>
      </c>
      <c r="V19" s="4"/>
    </row>
    <row r="20" spans="1:22" x14ac:dyDescent="0.25">
      <c r="A20" s="5" t="s">
        <v>14</v>
      </c>
      <c r="C20">
        <v>1000</v>
      </c>
      <c r="D20" t="s">
        <v>26</v>
      </c>
      <c r="F20" s="4"/>
      <c r="I20" s="5"/>
      <c r="J20" t="s">
        <v>50</v>
      </c>
      <c r="K20">
        <v>1500</v>
      </c>
      <c r="L20" s="1" t="s">
        <v>48</v>
      </c>
      <c r="N20" s="4"/>
      <c r="Q20" s="5"/>
      <c r="V20" s="4"/>
    </row>
    <row r="21" spans="1:22" x14ac:dyDescent="0.25">
      <c r="A21" s="5"/>
      <c r="E21" t="s">
        <v>27</v>
      </c>
      <c r="F21" s="4">
        <v>1000</v>
      </c>
      <c r="I21" s="5"/>
      <c r="J21" t="s">
        <v>51</v>
      </c>
      <c r="K21">
        <v>3000</v>
      </c>
      <c r="N21" s="4"/>
      <c r="Q21" s="5" t="s">
        <v>53</v>
      </c>
      <c r="S21">
        <v>500</v>
      </c>
      <c r="V21" s="4"/>
    </row>
    <row r="22" spans="1:22" x14ac:dyDescent="0.25">
      <c r="A22" s="5" t="s">
        <v>15</v>
      </c>
      <c r="C22">
        <v>500</v>
      </c>
      <c r="E22" t="s">
        <v>28</v>
      </c>
      <c r="F22" s="4">
        <v>3500</v>
      </c>
      <c r="I22" s="5"/>
      <c r="L22" s="2" t="s">
        <v>26</v>
      </c>
      <c r="N22" s="4"/>
      <c r="Q22" s="5"/>
      <c r="V22" s="4"/>
    </row>
    <row r="23" spans="1:22" x14ac:dyDescent="0.25">
      <c r="A23" s="5"/>
      <c r="E23" t="s">
        <v>29</v>
      </c>
      <c r="F23" s="4">
        <v>-350</v>
      </c>
      <c r="I23" s="5" t="s">
        <v>52</v>
      </c>
      <c r="M23" t="s">
        <v>27</v>
      </c>
      <c r="N23" s="4">
        <v>1000</v>
      </c>
      <c r="Q23" s="10" t="s">
        <v>54</v>
      </c>
      <c r="R23" s="12"/>
      <c r="S23" s="13">
        <f>SUM(S21,S19,)</f>
        <v>5750</v>
      </c>
      <c r="T23" s="13"/>
      <c r="U23" s="13" t="s">
        <v>57</v>
      </c>
      <c r="V23" s="15">
        <f>SUM(V11,V16)</f>
        <v>5750</v>
      </c>
    </row>
    <row r="24" spans="1:22" x14ac:dyDescent="0.25">
      <c r="A24" s="10" t="s">
        <v>16</v>
      </c>
      <c r="B24" s="13"/>
      <c r="C24" s="13">
        <v>9950</v>
      </c>
      <c r="D24" s="13" t="s">
        <v>30</v>
      </c>
      <c r="E24" s="13"/>
      <c r="F24" s="15">
        <v>9950</v>
      </c>
      <c r="I24" s="5"/>
      <c r="M24" t="s">
        <v>55</v>
      </c>
      <c r="N24" s="4">
        <v>3500</v>
      </c>
    </row>
    <row r="25" spans="1:22" x14ac:dyDescent="0.25">
      <c r="I25" s="17" t="s">
        <v>53</v>
      </c>
      <c r="M25" t="s">
        <v>29</v>
      </c>
      <c r="N25" s="4">
        <v>-350</v>
      </c>
      <c r="Q25" s="2" t="s">
        <v>115</v>
      </c>
    </row>
    <row r="26" spans="1:22" x14ac:dyDescent="0.25">
      <c r="I26" s="5"/>
      <c r="J26" t="s">
        <v>15</v>
      </c>
      <c r="K26">
        <v>500</v>
      </c>
      <c r="L26" s="1" t="s">
        <v>56</v>
      </c>
      <c r="N26" s="8">
        <v>4150</v>
      </c>
      <c r="Q26" t="s">
        <v>119</v>
      </c>
    </row>
    <row r="27" spans="1:22" x14ac:dyDescent="0.25">
      <c r="I27" s="5"/>
      <c r="N27" s="4"/>
      <c r="Q27" t="s">
        <v>120</v>
      </c>
    </row>
    <row r="28" spans="1:22" x14ac:dyDescent="0.25">
      <c r="I28" s="18"/>
      <c r="J28" s="13" t="s">
        <v>54</v>
      </c>
      <c r="K28" s="13">
        <f>SUM(K9:K26)</f>
        <v>12630</v>
      </c>
      <c r="L28" s="12"/>
      <c r="M28" s="13" t="s">
        <v>57</v>
      </c>
      <c r="N28" s="15">
        <v>9950</v>
      </c>
      <c r="R28" s="1"/>
      <c r="S28" s="1"/>
    </row>
    <row r="29" spans="1:22" x14ac:dyDescent="0.25">
      <c r="Q29" t="s">
        <v>121</v>
      </c>
    </row>
    <row r="30" spans="1:22" x14ac:dyDescent="0.25">
      <c r="I30" t="s">
        <v>115</v>
      </c>
      <c r="Q30" t="s">
        <v>122</v>
      </c>
    </row>
    <row r="31" spans="1:22" x14ac:dyDescent="0.25">
      <c r="I31" t="s">
        <v>116</v>
      </c>
      <c r="Q31" t="s">
        <v>123</v>
      </c>
    </row>
    <row r="33" spans="9:10" x14ac:dyDescent="0.25">
      <c r="I33">
        <v>1</v>
      </c>
      <c r="J33" t="s">
        <v>117</v>
      </c>
    </row>
    <row r="34" spans="9:10" x14ac:dyDescent="0.25">
      <c r="I34" t="s">
        <v>118</v>
      </c>
    </row>
  </sheetData>
  <mergeCells count="4">
    <mergeCell ref="A1:C1"/>
    <mergeCell ref="A6:F6"/>
    <mergeCell ref="I6:N6"/>
    <mergeCell ref="Q6:V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C76E7-5A01-43E5-ACB5-749CB28164B1}">
  <dimension ref="A1:L24"/>
  <sheetViews>
    <sheetView workbookViewId="0">
      <selection activeCell="A25" sqref="A25"/>
    </sheetView>
  </sheetViews>
  <sheetFormatPr defaultRowHeight="15" x14ac:dyDescent="0.25"/>
  <cols>
    <col min="1" max="1" width="45.7109375" customWidth="1"/>
    <col min="2" max="2" width="6.5703125" customWidth="1"/>
    <col min="3" max="3" width="2.28515625" customWidth="1"/>
    <col min="4" max="4" width="43.85546875" customWidth="1"/>
    <col min="5" max="5" width="6.42578125" customWidth="1"/>
    <col min="8" max="8" width="45.140625" customWidth="1"/>
    <col min="9" max="9" width="7" customWidth="1"/>
    <col min="10" max="10" width="3.42578125" customWidth="1"/>
    <col min="11" max="11" width="35.85546875" customWidth="1"/>
    <col min="12" max="12" width="7.28515625" customWidth="1"/>
  </cols>
  <sheetData>
    <row r="1" spans="1:12" ht="30.75" customHeight="1" x14ac:dyDescent="0.25">
      <c r="A1" s="32" t="s">
        <v>67</v>
      </c>
      <c r="B1" s="27"/>
      <c r="C1" s="27"/>
      <c r="D1" s="27"/>
      <c r="E1" s="28"/>
      <c r="H1" s="32" t="s">
        <v>98</v>
      </c>
      <c r="I1" s="33"/>
      <c r="J1" s="33"/>
      <c r="K1" s="33"/>
      <c r="L1" s="34"/>
    </row>
    <row r="2" spans="1:12" x14ac:dyDescent="0.25">
      <c r="A2" s="3" t="s">
        <v>68</v>
      </c>
      <c r="D2" s="1" t="s">
        <v>83</v>
      </c>
      <c r="E2" s="4"/>
      <c r="H2" s="6" t="s">
        <v>99</v>
      </c>
      <c r="K2" s="1" t="s">
        <v>59</v>
      </c>
      <c r="L2" s="4"/>
    </row>
    <row r="3" spans="1:12" x14ac:dyDescent="0.25">
      <c r="A3" s="5"/>
      <c r="D3" s="1" t="s">
        <v>82</v>
      </c>
      <c r="E3" s="4"/>
      <c r="H3" s="5" t="s">
        <v>104</v>
      </c>
      <c r="I3">
        <v>12904</v>
      </c>
      <c r="K3" t="s">
        <v>109</v>
      </c>
      <c r="L3" s="4">
        <v>11355</v>
      </c>
    </row>
    <row r="4" spans="1:12" x14ac:dyDescent="0.25">
      <c r="A4" s="6" t="s">
        <v>69</v>
      </c>
      <c r="D4" t="s">
        <v>36</v>
      </c>
      <c r="E4" s="4">
        <v>5957</v>
      </c>
      <c r="H4" s="5" t="s">
        <v>105</v>
      </c>
      <c r="I4">
        <f>I24</f>
        <v>33620</v>
      </c>
      <c r="K4" t="s">
        <v>108</v>
      </c>
      <c r="L4" s="4">
        <v>567</v>
      </c>
    </row>
    <row r="5" spans="1:12" x14ac:dyDescent="0.25">
      <c r="A5" s="5" t="s">
        <v>70</v>
      </c>
      <c r="B5">
        <v>8284</v>
      </c>
      <c r="D5" t="s">
        <v>86</v>
      </c>
      <c r="E5" s="4">
        <v>3750</v>
      </c>
      <c r="H5" s="5" t="s">
        <v>124</v>
      </c>
      <c r="I5">
        <v>8</v>
      </c>
      <c r="K5" t="s">
        <v>89</v>
      </c>
      <c r="L5" s="4">
        <v>2155</v>
      </c>
    </row>
    <row r="6" spans="1:12" x14ac:dyDescent="0.25">
      <c r="A6" s="5" t="s">
        <v>71</v>
      </c>
      <c r="B6">
        <v>8568</v>
      </c>
      <c r="D6" t="s">
        <v>85</v>
      </c>
      <c r="E6" s="4">
        <v>1629</v>
      </c>
      <c r="H6" s="6" t="s">
        <v>106</v>
      </c>
      <c r="I6" s="1">
        <v>54285</v>
      </c>
      <c r="K6" t="s">
        <v>110</v>
      </c>
      <c r="L6" s="4">
        <v>9141</v>
      </c>
    </row>
    <row r="7" spans="1:12" x14ac:dyDescent="0.25">
      <c r="A7" s="5" t="s">
        <v>72</v>
      </c>
      <c r="B7">
        <v>9336</v>
      </c>
      <c r="D7" t="s">
        <v>84</v>
      </c>
      <c r="E7" s="4">
        <v>1187</v>
      </c>
      <c r="H7" s="5"/>
      <c r="K7" t="s">
        <v>113</v>
      </c>
      <c r="L7" s="4">
        <v>17140</v>
      </c>
    </row>
    <row r="8" spans="1:12" x14ac:dyDescent="0.25">
      <c r="A8" s="5" t="s">
        <v>73</v>
      </c>
      <c r="B8">
        <v>1739</v>
      </c>
      <c r="D8" t="s">
        <v>87</v>
      </c>
      <c r="E8" s="4">
        <v>567</v>
      </c>
      <c r="H8" s="5" t="s">
        <v>81</v>
      </c>
      <c r="I8">
        <v>3340</v>
      </c>
      <c r="K8" t="s">
        <v>112</v>
      </c>
      <c r="L8" s="4">
        <v>6599</v>
      </c>
    </row>
    <row r="9" spans="1:12" x14ac:dyDescent="0.25">
      <c r="A9" s="5" t="s">
        <v>74</v>
      </c>
      <c r="B9">
        <v>11266</v>
      </c>
      <c r="D9" t="s">
        <v>89</v>
      </c>
      <c r="E9" s="4">
        <v>2155</v>
      </c>
      <c r="H9" s="6" t="s">
        <v>107</v>
      </c>
      <c r="I9" s="1">
        <v>57625</v>
      </c>
      <c r="K9" t="s">
        <v>89</v>
      </c>
      <c r="L9" s="4">
        <v>2155</v>
      </c>
    </row>
    <row r="10" spans="1:12" x14ac:dyDescent="0.25">
      <c r="A10" s="6" t="s">
        <v>75</v>
      </c>
      <c r="B10" s="1">
        <f>SUM(B5:B9)</f>
        <v>39193</v>
      </c>
      <c r="D10" t="s">
        <v>90</v>
      </c>
      <c r="E10" s="4">
        <v>21</v>
      </c>
      <c r="H10" s="5"/>
      <c r="K10" t="s">
        <v>111</v>
      </c>
      <c r="L10" s="4">
        <v>-8284</v>
      </c>
    </row>
    <row r="11" spans="1:12" x14ac:dyDescent="0.25">
      <c r="A11" s="5"/>
      <c r="D11" t="s">
        <v>91</v>
      </c>
      <c r="E11" s="4">
        <v>11355</v>
      </c>
      <c r="H11" s="6" t="s">
        <v>100</v>
      </c>
      <c r="K11" s="1" t="s">
        <v>59</v>
      </c>
      <c r="L11" s="8">
        <f>SUM(L3:L10)</f>
        <v>40828</v>
      </c>
    </row>
    <row r="12" spans="1:12" x14ac:dyDescent="0.25">
      <c r="A12" s="5" t="s">
        <v>76</v>
      </c>
      <c r="B12" s="7">
        <v>12904</v>
      </c>
      <c r="D12" s="1" t="s">
        <v>92</v>
      </c>
      <c r="E12" s="8">
        <f>SUM(E4:E11)</f>
        <v>26621</v>
      </c>
      <c r="H12" s="5" t="s">
        <v>71</v>
      </c>
      <c r="I12">
        <v>8568</v>
      </c>
      <c r="L12" s="4"/>
    </row>
    <row r="13" spans="1:12" x14ac:dyDescent="0.25">
      <c r="A13" s="5" t="s">
        <v>77</v>
      </c>
      <c r="B13">
        <v>1193</v>
      </c>
      <c r="E13" s="4"/>
      <c r="H13" s="5" t="s">
        <v>72</v>
      </c>
      <c r="I13">
        <v>9336</v>
      </c>
      <c r="K13" s="1" t="s">
        <v>26</v>
      </c>
      <c r="L13" s="9">
        <v>14629</v>
      </c>
    </row>
    <row r="14" spans="1:12" x14ac:dyDescent="0.25">
      <c r="A14" s="5" t="s">
        <v>78</v>
      </c>
      <c r="B14">
        <v>12651</v>
      </c>
      <c r="D14" s="1" t="s">
        <v>101</v>
      </c>
      <c r="E14" s="4"/>
      <c r="H14" s="5" t="s">
        <v>74</v>
      </c>
      <c r="I14">
        <v>11266</v>
      </c>
      <c r="L14" s="4"/>
    </row>
    <row r="15" spans="1:12" x14ac:dyDescent="0.25">
      <c r="A15" s="5" t="s">
        <v>79</v>
      </c>
      <c r="B15">
        <v>1411</v>
      </c>
      <c r="D15" t="s">
        <v>88</v>
      </c>
      <c r="E15" s="4">
        <v>9141</v>
      </c>
      <c r="H15" s="5" t="s">
        <v>77</v>
      </c>
      <c r="I15">
        <v>1193</v>
      </c>
      <c r="K15" s="1" t="s">
        <v>107</v>
      </c>
      <c r="L15" s="8">
        <f>SUM(L11:L13)</f>
        <v>55457</v>
      </c>
    </row>
    <row r="16" spans="1:12" x14ac:dyDescent="0.25">
      <c r="A16" s="5" t="s">
        <v>80</v>
      </c>
      <c r="B16">
        <v>1565</v>
      </c>
      <c r="D16" t="s">
        <v>102</v>
      </c>
      <c r="E16" s="4">
        <v>17140</v>
      </c>
      <c r="H16" s="5" t="s">
        <v>78</v>
      </c>
      <c r="I16">
        <v>12651</v>
      </c>
      <c r="L16" s="4"/>
    </row>
    <row r="17" spans="1:12" x14ac:dyDescent="0.25">
      <c r="A17" s="5" t="s">
        <v>52</v>
      </c>
      <c r="B17">
        <v>6196</v>
      </c>
      <c r="D17" t="s">
        <v>94</v>
      </c>
      <c r="E17" s="4">
        <v>6599</v>
      </c>
      <c r="H17" s="5" t="s">
        <v>73</v>
      </c>
      <c r="I17">
        <v>1739</v>
      </c>
      <c r="L17" s="4"/>
    </row>
    <row r="18" spans="1:12" x14ac:dyDescent="0.25">
      <c r="A18" s="5" t="s">
        <v>81</v>
      </c>
      <c r="B18">
        <v>3340</v>
      </c>
      <c r="D18" t="s">
        <v>93</v>
      </c>
      <c r="E18" s="4">
        <v>4323</v>
      </c>
      <c r="H18" s="5" t="s">
        <v>79</v>
      </c>
      <c r="I18">
        <v>1411</v>
      </c>
      <c r="L18" s="4"/>
    </row>
    <row r="19" spans="1:12" x14ac:dyDescent="0.25">
      <c r="A19" s="5"/>
      <c r="D19" s="1" t="s">
        <v>95</v>
      </c>
      <c r="E19" s="8">
        <f>SUM(E15:E18)+E12</f>
        <v>63824</v>
      </c>
      <c r="H19" s="5" t="s">
        <v>36</v>
      </c>
      <c r="I19">
        <v>-5957</v>
      </c>
      <c r="L19" s="4"/>
    </row>
    <row r="20" spans="1:12" x14ac:dyDescent="0.25">
      <c r="A20" s="5"/>
      <c r="E20" s="4"/>
      <c r="H20" s="5" t="s">
        <v>86</v>
      </c>
      <c r="I20">
        <v>-3750</v>
      </c>
      <c r="L20" s="4"/>
    </row>
    <row r="21" spans="1:12" x14ac:dyDescent="0.25">
      <c r="A21" s="5"/>
      <c r="D21" s="1" t="s">
        <v>96</v>
      </c>
      <c r="E21" s="9">
        <f>B23-E19</f>
        <v>14629</v>
      </c>
      <c r="H21" s="5" t="s">
        <v>85</v>
      </c>
      <c r="I21">
        <v>-1629</v>
      </c>
      <c r="L21" s="4"/>
    </row>
    <row r="22" spans="1:12" x14ac:dyDescent="0.25">
      <c r="A22" s="5"/>
      <c r="E22" s="4"/>
      <c r="H22" s="5" t="s">
        <v>84</v>
      </c>
      <c r="I22">
        <v>-1187</v>
      </c>
      <c r="L22" s="4"/>
    </row>
    <row r="23" spans="1:12" x14ac:dyDescent="0.25">
      <c r="A23" s="10" t="s">
        <v>54</v>
      </c>
      <c r="B23" s="11">
        <f>SUM(B12:B18) + B10</f>
        <v>78453</v>
      </c>
      <c r="C23" s="12"/>
      <c r="D23" s="13" t="s">
        <v>97</v>
      </c>
      <c r="E23" s="14">
        <f>E21+E19</f>
        <v>78453</v>
      </c>
      <c r="H23" s="5" t="s">
        <v>90</v>
      </c>
      <c r="I23">
        <v>-21</v>
      </c>
      <c r="L23" s="4"/>
    </row>
    <row r="24" spans="1:12" x14ac:dyDescent="0.25">
      <c r="A24" s="1"/>
      <c r="H24" s="10" t="s">
        <v>103</v>
      </c>
      <c r="I24" s="13">
        <f>SUM(I12:I23)</f>
        <v>33620</v>
      </c>
      <c r="J24" s="12"/>
      <c r="K24" s="12"/>
      <c r="L24" s="16"/>
    </row>
  </sheetData>
  <mergeCells count="2">
    <mergeCell ref="A1:E1"/>
    <mergeCell ref="H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15EF-DE0E-4F66-82C9-02288836137B}">
  <dimension ref="A1:E15"/>
  <sheetViews>
    <sheetView tabSelected="1" workbookViewId="0">
      <selection activeCell="D16" sqref="D16"/>
    </sheetView>
  </sheetViews>
  <sheetFormatPr defaultRowHeight="15" x14ac:dyDescent="0.25"/>
  <cols>
    <col min="1" max="1" width="40.7109375" customWidth="1"/>
    <col min="2" max="2" width="11.5703125" customWidth="1"/>
    <col min="3" max="3" width="2.42578125" customWidth="1"/>
    <col min="4" max="4" width="31" customWidth="1"/>
    <col min="5" max="5" width="11.85546875" customWidth="1"/>
  </cols>
  <sheetData>
    <row r="1" spans="1:5" x14ac:dyDescent="0.25">
      <c r="A1" s="35" t="s">
        <v>125</v>
      </c>
      <c r="B1" s="35"/>
      <c r="C1" s="35"/>
      <c r="D1" s="19"/>
      <c r="E1" s="19"/>
    </row>
    <row r="2" spans="1:5" x14ac:dyDescent="0.25">
      <c r="A2" t="s">
        <v>126</v>
      </c>
    </row>
    <row r="3" spans="1:5" x14ac:dyDescent="0.25">
      <c r="A3" t="s">
        <v>127</v>
      </c>
    </row>
    <row r="4" spans="1:5" x14ac:dyDescent="0.25">
      <c r="A4" t="s">
        <v>128</v>
      </c>
    </row>
    <row r="5" spans="1:5" x14ac:dyDescent="0.25">
      <c r="A5" t="s">
        <v>129</v>
      </c>
    </row>
    <row r="7" spans="1:5" x14ac:dyDescent="0.25">
      <c r="A7" s="35" t="s">
        <v>130</v>
      </c>
      <c r="B7" s="35"/>
      <c r="C7" s="35"/>
      <c r="D7" s="35"/>
      <c r="E7" s="35"/>
    </row>
    <row r="8" spans="1:5" x14ac:dyDescent="0.25">
      <c r="D8" t="s">
        <v>131</v>
      </c>
      <c r="E8">
        <v>552.66</v>
      </c>
    </row>
    <row r="9" spans="1:5" x14ac:dyDescent="0.25">
      <c r="D9" t="s">
        <v>132</v>
      </c>
      <c r="E9">
        <v>147.68</v>
      </c>
    </row>
    <row r="10" spans="1:5" x14ac:dyDescent="0.25">
      <c r="D10" s="20" t="s">
        <v>133</v>
      </c>
      <c r="E10" s="36">
        <f>E9*E8</f>
        <v>81616.828800000003</v>
      </c>
    </row>
    <row r="11" spans="1:5" x14ac:dyDescent="0.25">
      <c r="D11" s="37"/>
      <c r="E11" s="37"/>
    </row>
    <row r="12" spans="1:5" x14ac:dyDescent="0.25">
      <c r="A12" s="1" t="s">
        <v>134</v>
      </c>
      <c r="B12" s="22">
        <f>SUM(E12:E13) -B13</f>
        <v>121272.8288</v>
      </c>
      <c r="D12" t="s">
        <v>59</v>
      </c>
      <c r="E12" s="21">
        <v>42996</v>
      </c>
    </row>
    <row r="13" spans="1:5" x14ac:dyDescent="0.25">
      <c r="A13" t="s">
        <v>81</v>
      </c>
      <c r="B13">
        <f>'CAT INC. EX'!B18</f>
        <v>3340</v>
      </c>
      <c r="D13" t="s">
        <v>26</v>
      </c>
      <c r="E13" s="21">
        <f>E10</f>
        <v>81616.828800000003</v>
      </c>
    </row>
    <row r="15" spans="1:5" x14ac:dyDescent="0.25">
      <c r="A15" s="1" t="s">
        <v>107</v>
      </c>
      <c r="B15" s="23">
        <f>B13+B12</f>
        <v>124612.8288</v>
      </c>
      <c r="C15" s="1"/>
      <c r="D15" s="1" t="s">
        <v>107</v>
      </c>
      <c r="E15" s="23">
        <f>SUM(E12:E13)</f>
        <v>124612.8288</v>
      </c>
    </row>
  </sheetData>
  <mergeCells count="2">
    <mergeCell ref="A1:C1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Accounting approach EV</vt:lpstr>
      <vt:lpstr>CAT INC. EX</vt:lpstr>
      <vt:lpstr>Efficient Markets Approach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Choi</dc:creator>
  <cp:lastModifiedBy>nathaniel Choi</cp:lastModifiedBy>
  <dcterms:created xsi:type="dcterms:W3CDTF">2025-01-28T06:22:19Z</dcterms:created>
  <dcterms:modified xsi:type="dcterms:W3CDTF">2025-02-04T20:18:19Z</dcterms:modified>
</cp:coreProperties>
</file>